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9.xml" ContentType="application/vnd.ms-excel.controlproperties+xml"/>
  <Override PartName="/xl/comments8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10.xml" ContentType="application/vnd.ms-excel.controlproperties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1.xml" ContentType="application/vnd.ms-excel.controlproperties+xml"/>
  <Override PartName="/xl/comments10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12.xml" ContentType="application/vnd.ms-excel.controlproperties+xml"/>
  <Override PartName="/xl/comments11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12.xml" ContentType="application/vnd.openxmlformats-officedocument.spreadsheetml.comments+xml"/>
  <Override PartName="/xl/drawings/drawing28.xml" ContentType="application/vnd.openxmlformats-officedocument.drawing+xml"/>
  <Override PartName="/xl/ctrlProps/ctrlProp15.xml" ContentType="application/vnd.ms-excel.controlproperties+xml"/>
  <Override PartName="/xl/comments13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trlProps/ctrlProp16.xml" ContentType="application/vnd.ms-excel.controlproperties+xml"/>
  <Override PartName="/xl/comments14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trlProps/ctrlProp17.xml" ContentType="application/vnd.ms-excel.controlproperties+xml"/>
  <Override PartName="/xl/comments15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trlProps/ctrlProp18.xml" ContentType="application/vnd.ms-excel.controlproperties+xml"/>
  <Override PartName="/xl/comments16.xml" ContentType="application/vnd.openxmlformats-officedocument.spreadsheetml.comment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trlProps/ctrlProp19.xml" ContentType="application/vnd.ms-excel.controlproperties+xml"/>
  <Override PartName="/xl/comments17.xml" ContentType="application/vnd.openxmlformats-officedocument.spreadsheetml.comments+xml"/>
  <Override PartName="/xl/drawings/drawing37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omments18.xml" ContentType="application/vnd.openxmlformats-officedocument.spreadsheetml.comments+xml"/>
  <Override PartName="/xl/drawings/drawing3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omments19.xml" ContentType="application/vnd.openxmlformats-officedocument.spreadsheetml.comments+xml"/>
  <Override PartName="/xl/drawings/drawing39.xml" ContentType="application/vnd.openxmlformats-officedocument.drawing+xml"/>
  <Override PartName="/xl/ctrlProps/ctrlProp24.xml" ContentType="application/vnd.ms-excel.controlproperties+xml"/>
  <Override PartName="/xl/comments20.xml" ContentType="application/vnd.openxmlformats-officedocument.spreadsheetml.comments+xml"/>
  <Override PartName="/xl/drawings/drawing40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omments21.xml" ContentType="application/vnd.openxmlformats-officedocument.spreadsheetml.comments+xml"/>
  <Override PartName="/xl/drawings/drawing41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omments22.xml" ContentType="application/vnd.openxmlformats-officedocument.spreadsheetml.comments+xml"/>
  <Override PartName="/xl/drawings/drawing42.xml" ContentType="application/vnd.openxmlformats-officedocument.drawing+xml"/>
  <Override PartName="/xl/ctrlProps/ctrlProp29.xml" ContentType="application/vnd.ms-excel.controlproperties+xml"/>
  <Override PartName="/xl/comments23.xml" ContentType="application/vnd.openxmlformats-officedocument.spreadsheetml.comment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trlProps/ctrlProp30.xml" ContentType="application/vnd.ms-excel.controlproperties+xml"/>
  <Override PartName="/xl/comments24.xml" ContentType="application/vnd.openxmlformats-officedocument.spreadsheetml.comments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trlProps/ctrlProp31.xml" ContentType="application/vnd.ms-excel.controlproperties+xml"/>
  <Override PartName="/xl/comments25.xml" ContentType="application/vnd.openxmlformats-officedocument.spreadsheetml.comments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Baranya vármegye - Solymos Vilmos\"/>
    </mc:Choice>
  </mc:AlternateContent>
  <xr:revisionPtr revIDLastSave="0" documentId="13_ncr:1_{EC3484D1-5AA7-486F-B4B9-BE7BCC9F15AB}" xr6:coauthVersionLast="47" xr6:coauthVersionMax="47" xr10:uidLastSave="{00000000-0000-0000-0000-000000000000}"/>
  <bookViews>
    <workbookView xWindow="-108" yWindow="-108" windowWidth="23256" windowHeight="13176" tabRatio="906" activeTab="4" xr2:uid="{6A9242DF-C4E6-47F7-9080-7915A4F9366E}"/>
  </bookViews>
  <sheets>
    <sheet name="Altalanos" sheetId="1" r:id="rId1"/>
    <sheet name="Birók" sheetId="2" r:id="rId2"/>
    <sheet name="Nevezések" sheetId="367" r:id="rId3"/>
    <sheet name="A-U11-F-III.kcs elo" sheetId="303" state="hidden" r:id="rId4"/>
    <sheet name="A-U11-F-III.kcs" sheetId="304" r:id="rId5"/>
    <sheet name="A-U11-L-III.kcs elo" sheetId="9" state="hidden" r:id="rId6"/>
    <sheet name="A-U11-L-III.kcs" sheetId="89" r:id="rId7"/>
    <sheet name="A-U12-L-IV.kcs elo" sheetId="329" state="hidden" r:id="rId8"/>
    <sheet name="A-U12-L-IV.kcs" sheetId="330" r:id="rId9"/>
    <sheet name="A-U14-F-V.kcs elo" sheetId="327" state="hidden" r:id="rId10"/>
    <sheet name="A-U14-F-V.kcs" sheetId="328" r:id="rId11"/>
    <sheet name="A-U16-F-VI.kcs elo" sheetId="231" state="hidden" r:id="rId12"/>
    <sheet name="A-U16-F-VI.kcs" sheetId="233" r:id="rId13"/>
    <sheet name="A-U18-F-VII.kcs elo" sheetId="279" state="hidden" r:id="rId14"/>
    <sheet name="A-U18-F-VII.kcs" sheetId="280" r:id="rId15"/>
    <sheet name="B-U8-F-I.kcs elo" sheetId="331" state="hidden" r:id="rId16"/>
    <sheet name="B-U8-F-I.kcs" sheetId="332" r:id="rId17"/>
    <sheet name="B-U8-L-I.kcs elo" sheetId="333" state="hidden" r:id="rId18"/>
    <sheet name="B-U8-L-I.kcs" sheetId="334" r:id="rId19"/>
    <sheet name="B-U9-F-II.kcs elo" sheetId="335" state="hidden" r:id="rId20"/>
    <sheet name="B-U9-F-II.kcs" sheetId="336" r:id="rId21"/>
    <sheet name="B-U9-L-II.kcs elo" sheetId="337" state="hidden" r:id="rId22"/>
    <sheet name="B-U9-L-II.kcs" sheetId="338" r:id="rId23"/>
    <sheet name="B-U11-F-III.kcs elo" sheetId="339" state="hidden" r:id="rId24"/>
    <sheet name="B-U11-F-1-2.csop" sheetId="340" r:id="rId25"/>
    <sheet name="B-U11-F-3-4.csop" sheetId="341" r:id="rId26"/>
    <sheet name="B-U11-F-5-6.csop." sheetId="342" r:id="rId27"/>
    <sheet name="B-U11-F-döntő" sheetId="343" r:id="rId28"/>
    <sheet name="B-U11-L-III.kcs elo " sheetId="344" state="hidden" r:id="rId29"/>
    <sheet name="B-U11-L-III.kcs" sheetId="345" r:id="rId30"/>
    <sheet name="B-U12-F-IV.kcs elo" sheetId="346" state="hidden" r:id="rId31"/>
    <sheet name="B-U12-F-IV.kcs" sheetId="347" r:id="rId32"/>
    <sheet name="B-U12-L-IV.kcs elo" sheetId="348" state="hidden" r:id="rId33"/>
    <sheet name="B-U12-L-IV.kcs" sheetId="349" r:id="rId34"/>
    <sheet name="B-U14-L-V.kcs elo" sheetId="350" state="hidden" r:id="rId35"/>
    <sheet name="B-U14-L-V.kcs" sheetId="351" r:id="rId36"/>
    <sheet name="B-U14-F-V.kcs elo" sheetId="352" state="hidden" r:id="rId37"/>
    <sheet name="B-U14-F-V.kcs" sheetId="353" r:id="rId38"/>
    <sheet name="B-U14-F-vigasz" sheetId="354" r:id="rId39"/>
    <sheet name="B-U16-F-VI.kcs elo" sheetId="355" state="hidden" r:id="rId40"/>
    <sheet name="B-U16-F-VI.kcs" sheetId="356" r:id="rId41"/>
    <sheet name="B-U16-F-vigasz" sheetId="357" r:id="rId42"/>
    <sheet name="B-U16-L-VI.kcs elo" sheetId="358" state="hidden" r:id="rId43"/>
    <sheet name="B-U16-L-VI.kcs" sheetId="359" r:id="rId44"/>
    <sheet name="B-U18-F-VII.kcs elo" sheetId="360" state="hidden" r:id="rId45"/>
    <sheet name="B-U18-F-VII.kcs" sheetId="361" r:id="rId46"/>
    <sheet name="B-U18+-F-VIII.kcs elo" sheetId="362" state="hidden" r:id="rId47"/>
    <sheet name="B-U18+-F-VIII.kcs" sheetId="363" r:id="rId48"/>
  </sheets>
  <externalReferences>
    <externalReference r:id="rId49"/>
    <externalReference r:id="rId50"/>
    <externalReference r:id="rId51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3">'A-U11-F-III.kcs elo'!$1:$6</definedName>
    <definedName name="_xlnm.Print_Titles" localSheetId="5">'A-U11-L-III.kcs elo'!$1:$6</definedName>
    <definedName name="_xlnm.Print_Titles" localSheetId="7">'A-U12-L-IV.kcs elo'!$1:$6</definedName>
    <definedName name="_xlnm.Print_Titles" localSheetId="9">'A-U14-F-V.kcs elo'!$1:$6</definedName>
    <definedName name="_xlnm.Print_Titles" localSheetId="11">'A-U16-F-VI.kcs elo'!$1:$6</definedName>
    <definedName name="_xlnm.Print_Titles" localSheetId="13">'A-U18-F-VII.kcs elo'!$1:$6</definedName>
    <definedName name="_xlnm.Print_Titles" localSheetId="23">'B-U11-F-III.kcs elo'!$1:$6</definedName>
    <definedName name="_xlnm.Print_Titles" localSheetId="28">'B-U11-L-III.kcs elo '!$1:$6</definedName>
    <definedName name="_xlnm.Print_Titles" localSheetId="30">'B-U12-F-IV.kcs elo'!$1:$6</definedName>
    <definedName name="_xlnm.Print_Titles" localSheetId="32">'B-U12-L-IV.kcs elo'!$1:$6</definedName>
    <definedName name="_xlnm.Print_Titles" localSheetId="36">'B-U14-F-V.kcs elo'!$1:$6</definedName>
    <definedName name="_xlnm.Print_Titles" localSheetId="34">'B-U14-L-V.kcs elo'!$1:$6</definedName>
    <definedName name="_xlnm.Print_Titles" localSheetId="39">'B-U16-F-VI.kcs elo'!$1:$6</definedName>
    <definedName name="_xlnm.Print_Titles" localSheetId="42">'B-U16-L-VI.kcs elo'!$1:$6</definedName>
    <definedName name="_xlnm.Print_Titles" localSheetId="46">'B-U18+-F-VIII.kcs elo'!$1:$6</definedName>
    <definedName name="_xlnm.Print_Titles" localSheetId="44">'B-U18-F-VII.kcs elo'!$1:$6</definedName>
    <definedName name="_xlnm.Print_Titles" localSheetId="15">'B-U8-F-I.kcs elo'!$1:$6</definedName>
    <definedName name="_xlnm.Print_Titles" localSheetId="17">'B-U8-L-I.kcs elo'!$1:$6</definedName>
    <definedName name="_xlnm.Print_Titles" localSheetId="19">'B-U9-F-II.kcs elo'!$1:$6</definedName>
    <definedName name="_xlnm.Print_Titles" localSheetId="21">'B-U9-L-II.kcs elo'!$1:$6</definedName>
    <definedName name="_xlnm.Print_Area" localSheetId="4">'A-U11-F-III.kcs'!$A$1:$M$41</definedName>
    <definedName name="_xlnm.Print_Area" localSheetId="3">'A-U11-F-III.kcs elo'!$A$1:$Q$134</definedName>
    <definedName name="_xlnm.Print_Area" localSheetId="6">'A-U11-L-III.kcs'!$A$1:$M$41</definedName>
    <definedName name="_xlnm.Print_Area" localSheetId="5">'A-U11-L-III.kcs elo'!$A$1:$Q$134</definedName>
    <definedName name="_xlnm.Print_Area" localSheetId="8">'A-U12-L-IV.kcs'!$A$1:$M$41</definedName>
    <definedName name="_xlnm.Print_Area" localSheetId="7">'A-U12-L-IV.kcs elo'!$A$1:$Q$134</definedName>
    <definedName name="_xlnm.Print_Area" localSheetId="10">'A-U14-F-V.kcs'!$A$1:$M$41</definedName>
    <definedName name="_xlnm.Print_Area" localSheetId="9">'A-U14-F-V.kcs elo'!$A$1:$Q$134</definedName>
    <definedName name="_xlnm.Print_Area" localSheetId="12">'A-U16-F-VI.kcs'!$A$1:$M$41</definedName>
    <definedName name="_xlnm.Print_Area" localSheetId="11">'A-U16-F-VI.kcs elo'!$A$1:$Q$134</definedName>
    <definedName name="_xlnm.Print_Area" localSheetId="14">'A-U18-F-VII.kcs'!$A$1:$M$41</definedName>
    <definedName name="_xlnm.Print_Area" localSheetId="13">'A-U18-F-VII.kcs elo'!$A$1:$Q$134</definedName>
    <definedName name="_xlnm.Print_Area" localSheetId="1">Birók!$A$1:$N$29</definedName>
    <definedName name="_xlnm.Print_Area" localSheetId="24">'B-U11-F-1-2.csop'!$A$1:$M$47</definedName>
    <definedName name="_xlnm.Print_Area" localSheetId="25">'B-U11-F-3-4.csop'!$A$1:$M$49</definedName>
    <definedName name="_xlnm.Print_Area" localSheetId="26">'B-U11-F-5-6.csop.'!$A$1:$M$52</definedName>
    <definedName name="_xlnm.Print_Area" localSheetId="27">'B-U11-F-döntő'!$A$1:$R$62</definedName>
    <definedName name="_xlnm.Print_Area" localSheetId="23">'B-U11-F-III.kcs elo'!$A$1:$Q$134</definedName>
    <definedName name="_xlnm.Print_Area" localSheetId="29">'B-U11-L-III.kcs'!$A$1:$M$41</definedName>
    <definedName name="_xlnm.Print_Area" localSheetId="28">'B-U11-L-III.kcs elo '!$A$1:$Q$134</definedName>
    <definedName name="_xlnm.Print_Area" localSheetId="31">'B-U12-F-IV.kcs'!$A$1:$M$41</definedName>
    <definedName name="_xlnm.Print_Area" localSheetId="30">'B-U12-F-IV.kcs elo'!$A$1:$Q$134</definedName>
    <definedName name="_xlnm.Print_Area" localSheetId="33">'B-U12-L-IV.kcs'!$A$1:$M$41</definedName>
    <definedName name="_xlnm.Print_Area" localSheetId="32">'B-U12-L-IV.kcs elo'!$A$1:$Q$134</definedName>
    <definedName name="_xlnm.Print_Area" localSheetId="37">'B-U14-F-V.kcs'!$A$1:$R$57</definedName>
    <definedName name="_xlnm.Print_Area" localSheetId="36">'B-U14-F-V.kcs elo'!$A$1:$Q$134</definedName>
    <definedName name="_xlnm.Print_Area" localSheetId="38">'B-U14-F-vigasz'!$A$1:$R$62</definedName>
    <definedName name="_xlnm.Print_Area" localSheetId="35">'B-U14-L-V.kcs'!$A$1:$M$41</definedName>
    <definedName name="_xlnm.Print_Area" localSheetId="34">'B-U14-L-V.kcs elo'!$A$1:$Q$134</definedName>
    <definedName name="_xlnm.Print_Area" localSheetId="40">'B-U16-F-VI.kcs'!$A$1:$R$57</definedName>
    <definedName name="_xlnm.Print_Area" localSheetId="39">'B-U16-F-VI.kcs elo'!$A$1:$Q$134</definedName>
    <definedName name="_xlnm.Print_Area" localSheetId="41">'B-U16-F-vigasz'!$A$1:$R$62</definedName>
    <definedName name="_xlnm.Print_Area" localSheetId="43">'B-U16-L-VI.kcs'!$A$1:$M$47</definedName>
    <definedName name="_xlnm.Print_Area" localSheetId="42">'B-U16-L-VI.kcs elo'!$A$1:$Q$134</definedName>
    <definedName name="_xlnm.Print_Area" localSheetId="47">'B-U18+-F-VIII.kcs'!$A$1:$M$41</definedName>
    <definedName name="_xlnm.Print_Area" localSheetId="46">'B-U18+-F-VIII.kcs elo'!$A$1:$Q$134</definedName>
    <definedName name="_xlnm.Print_Area" localSheetId="45">'B-U18-F-VII.kcs'!$A$1:$M$41</definedName>
    <definedName name="_xlnm.Print_Area" localSheetId="44">'B-U18-F-VII.kcs elo'!$A$1:$Q$134</definedName>
    <definedName name="_xlnm.Print_Area" localSheetId="16">'B-U8-F-I.kcs'!$A$1:$M$41</definedName>
    <definedName name="_xlnm.Print_Area" localSheetId="15">'B-U8-F-I.kcs elo'!$A$1:$Q$134</definedName>
    <definedName name="_xlnm.Print_Area" localSheetId="18">'B-U8-L-I.kcs'!$A$1:$M$41</definedName>
    <definedName name="_xlnm.Print_Area" localSheetId="17">'B-U8-L-I.kcs elo'!$A$1:$Q$134</definedName>
    <definedName name="_xlnm.Print_Area" localSheetId="20">'B-U9-F-II.kcs'!$A$1:$M$41</definedName>
    <definedName name="_xlnm.Print_Area" localSheetId="19">'B-U9-F-II.kcs elo'!$A$1:$Q$134</definedName>
    <definedName name="_xlnm.Print_Area" localSheetId="22">'B-U9-L-II.kcs'!$A$1:$M$41</definedName>
    <definedName name="_xlnm.Print_Area" localSheetId="21">'B-U9-L-II.kcs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57" l="1"/>
  <c r="K20" i="357"/>
  <c r="I19" i="357"/>
  <c r="G19" i="357"/>
  <c r="I17" i="357"/>
  <c r="K16" i="357"/>
  <c r="I15" i="357"/>
  <c r="G15" i="357"/>
  <c r="I13" i="357"/>
  <c r="G13" i="357"/>
  <c r="K12" i="357"/>
  <c r="I11" i="357"/>
  <c r="I9" i="357"/>
  <c r="G9" i="357"/>
  <c r="K8" i="357"/>
  <c r="I7" i="357"/>
  <c r="D19" i="340" l="1"/>
  <c r="I11" i="363" l="1"/>
  <c r="G11" i="363"/>
  <c r="E11" i="363"/>
  <c r="B21" i="363" s="1"/>
  <c r="D11" i="363"/>
  <c r="C11" i="363"/>
  <c r="I9" i="363"/>
  <c r="G9" i="363"/>
  <c r="E9" i="363"/>
  <c r="D9" i="363"/>
  <c r="C9" i="363"/>
  <c r="I7" i="363"/>
  <c r="G7" i="363"/>
  <c r="E7" i="363"/>
  <c r="D18" i="363" s="1"/>
  <c r="D7" i="363"/>
  <c r="C7" i="363"/>
  <c r="Y5" i="363"/>
  <c r="K41" i="363"/>
  <c r="Y3" i="363"/>
  <c r="P156" i="362"/>
  <c r="M156" i="362" s="1"/>
  <c r="L156" i="362"/>
  <c r="K156" i="362"/>
  <c r="J156" i="362"/>
  <c r="P155" i="362"/>
  <c r="M155" i="362"/>
  <c r="L155" i="362"/>
  <c r="K155" i="362"/>
  <c r="J155" i="362"/>
  <c r="P154" i="362"/>
  <c r="M154" i="362" s="1"/>
  <c r="L154" i="362"/>
  <c r="K154" i="362"/>
  <c r="J154" i="362"/>
  <c r="P153" i="362"/>
  <c r="M153" i="362" s="1"/>
  <c r="L153" i="362"/>
  <c r="K153" i="362"/>
  <c r="J153" i="362"/>
  <c r="P152" i="362"/>
  <c r="M152" i="362" s="1"/>
  <c r="L152" i="362"/>
  <c r="K152" i="362"/>
  <c r="J152" i="362"/>
  <c r="P151" i="362"/>
  <c r="M151" i="362" s="1"/>
  <c r="L151" i="362"/>
  <c r="K151" i="362"/>
  <c r="J151" i="362"/>
  <c r="P150" i="362"/>
  <c r="M150" i="362" s="1"/>
  <c r="L150" i="362"/>
  <c r="K150" i="362"/>
  <c r="J150" i="362"/>
  <c r="P149" i="362"/>
  <c r="M149" i="362" s="1"/>
  <c r="L149" i="362"/>
  <c r="K149" i="362"/>
  <c r="J149" i="362"/>
  <c r="P148" i="362"/>
  <c r="M148" i="362" s="1"/>
  <c r="L148" i="362"/>
  <c r="K148" i="362"/>
  <c r="J148" i="362"/>
  <c r="P147" i="362"/>
  <c r="M147" i="362" s="1"/>
  <c r="L147" i="362"/>
  <c r="K147" i="362"/>
  <c r="J147" i="362"/>
  <c r="P146" i="362"/>
  <c r="M146" i="362" s="1"/>
  <c r="L146" i="362"/>
  <c r="K146" i="362"/>
  <c r="J146" i="362"/>
  <c r="P145" i="362"/>
  <c r="M145" i="362" s="1"/>
  <c r="L145" i="362"/>
  <c r="K145" i="362"/>
  <c r="J145" i="362"/>
  <c r="P144" i="362"/>
  <c r="M144" i="362" s="1"/>
  <c r="L144" i="362"/>
  <c r="K144" i="362"/>
  <c r="J144" i="362"/>
  <c r="P143" i="362"/>
  <c r="M143" i="362" s="1"/>
  <c r="L143" i="362"/>
  <c r="K143" i="362"/>
  <c r="J143" i="362"/>
  <c r="P142" i="362"/>
  <c r="M142" i="362" s="1"/>
  <c r="L142" i="362"/>
  <c r="K142" i="362"/>
  <c r="J142" i="362"/>
  <c r="P141" i="362"/>
  <c r="M141" i="362" s="1"/>
  <c r="L141" i="362"/>
  <c r="K141" i="362"/>
  <c r="J141" i="362"/>
  <c r="P140" i="362"/>
  <c r="M140" i="362" s="1"/>
  <c r="L140" i="362"/>
  <c r="K140" i="362"/>
  <c r="J140" i="362"/>
  <c r="P139" i="362"/>
  <c r="M139" i="362" s="1"/>
  <c r="L139" i="362"/>
  <c r="K139" i="362"/>
  <c r="J139" i="362"/>
  <c r="P138" i="362"/>
  <c r="M138" i="362" s="1"/>
  <c r="L138" i="362"/>
  <c r="K138" i="362"/>
  <c r="J138" i="362"/>
  <c r="P137" i="362"/>
  <c r="M137" i="362" s="1"/>
  <c r="L137" i="362"/>
  <c r="K137" i="362"/>
  <c r="J137" i="362"/>
  <c r="P136" i="362"/>
  <c r="M136" i="362" s="1"/>
  <c r="L136" i="362"/>
  <c r="K136" i="362"/>
  <c r="J136" i="362"/>
  <c r="P135" i="362"/>
  <c r="M135" i="362" s="1"/>
  <c r="L135" i="362"/>
  <c r="K135" i="362"/>
  <c r="J135" i="362"/>
  <c r="P134" i="362"/>
  <c r="M134" i="362" s="1"/>
  <c r="L134" i="362"/>
  <c r="K134" i="362"/>
  <c r="J134" i="362"/>
  <c r="P133" i="362"/>
  <c r="M133" i="362" s="1"/>
  <c r="L133" i="362"/>
  <c r="K133" i="362"/>
  <c r="J133" i="362"/>
  <c r="P132" i="362"/>
  <c r="M132" i="362" s="1"/>
  <c r="L132" i="362"/>
  <c r="K132" i="362"/>
  <c r="J132" i="362"/>
  <c r="P131" i="362"/>
  <c r="M131" i="362" s="1"/>
  <c r="L131" i="362"/>
  <c r="K131" i="362"/>
  <c r="J131" i="362"/>
  <c r="P130" i="362"/>
  <c r="M130" i="362" s="1"/>
  <c r="L130" i="362"/>
  <c r="K130" i="362"/>
  <c r="J130" i="362"/>
  <c r="P129" i="362"/>
  <c r="M129" i="362" s="1"/>
  <c r="L129" i="362"/>
  <c r="K129" i="362"/>
  <c r="J129" i="362"/>
  <c r="P128" i="362"/>
  <c r="M128" i="362" s="1"/>
  <c r="L128" i="362"/>
  <c r="K128" i="362"/>
  <c r="J128" i="362"/>
  <c r="P127" i="362"/>
  <c r="M127" i="362" s="1"/>
  <c r="L127" i="362"/>
  <c r="K127" i="362"/>
  <c r="J127" i="362"/>
  <c r="P126" i="362"/>
  <c r="M126" i="362" s="1"/>
  <c r="L126" i="362"/>
  <c r="K126" i="362"/>
  <c r="J126" i="362"/>
  <c r="P125" i="362"/>
  <c r="M125" i="362" s="1"/>
  <c r="L125" i="362"/>
  <c r="K125" i="362"/>
  <c r="J125" i="362"/>
  <c r="P124" i="362"/>
  <c r="M124" i="362" s="1"/>
  <c r="L124" i="362"/>
  <c r="K124" i="362"/>
  <c r="J124" i="362"/>
  <c r="P123" i="362"/>
  <c r="M123" i="362" s="1"/>
  <c r="L123" i="362"/>
  <c r="K123" i="362"/>
  <c r="J123" i="362"/>
  <c r="P122" i="362"/>
  <c r="M122" i="362" s="1"/>
  <c r="L122" i="362"/>
  <c r="K122" i="362"/>
  <c r="J122" i="362"/>
  <c r="P121" i="362"/>
  <c r="M121" i="362" s="1"/>
  <c r="L121" i="362"/>
  <c r="K121" i="362"/>
  <c r="J121" i="362"/>
  <c r="P120" i="362"/>
  <c r="M120" i="362" s="1"/>
  <c r="L120" i="362"/>
  <c r="K120" i="362"/>
  <c r="J120" i="362"/>
  <c r="P119" i="362"/>
  <c r="M119" i="362" s="1"/>
  <c r="L119" i="362"/>
  <c r="K119" i="362"/>
  <c r="J119" i="362"/>
  <c r="P118" i="362"/>
  <c r="M118" i="362" s="1"/>
  <c r="L118" i="362"/>
  <c r="K118" i="362"/>
  <c r="J118" i="362"/>
  <c r="P117" i="362"/>
  <c r="M117" i="362" s="1"/>
  <c r="L117" i="362"/>
  <c r="K117" i="362"/>
  <c r="J117" i="362"/>
  <c r="P116" i="362"/>
  <c r="M116" i="362" s="1"/>
  <c r="L116" i="362"/>
  <c r="K116" i="362"/>
  <c r="J116" i="362"/>
  <c r="P115" i="362"/>
  <c r="M115" i="362" s="1"/>
  <c r="L115" i="362"/>
  <c r="K115" i="362"/>
  <c r="J115" i="362"/>
  <c r="P114" i="362"/>
  <c r="M114" i="362" s="1"/>
  <c r="L114" i="362"/>
  <c r="K114" i="362"/>
  <c r="J114" i="362"/>
  <c r="P113" i="362"/>
  <c r="M113" i="362"/>
  <c r="L113" i="362"/>
  <c r="K113" i="362"/>
  <c r="J113" i="362"/>
  <c r="P112" i="362"/>
  <c r="M112" i="362" s="1"/>
  <c r="L112" i="362"/>
  <c r="K112" i="362"/>
  <c r="J112" i="362"/>
  <c r="P111" i="362"/>
  <c r="M111" i="362" s="1"/>
  <c r="L111" i="362"/>
  <c r="K111" i="362"/>
  <c r="J111" i="362"/>
  <c r="P110" i="362"/>
  <c r="M110" i="362" s="1"/>
  <c r="L110" i="362"/>
  <c r="K110" i="362"/>
  <c r="J110" i="362"/>
  <c r="P109" i="362"/>
  <c r="M109" i="362" s="1"/>
  <c r="L109" i="362"/>
  <c r="K109" i="362"/>
  <c r="J109" i="362"/>
  <c r="P108" i="362"/>
  <c r="M108" i="362" s="1"/>
  <c r="L108" i="362"/>
  <c r="K108" i="362"/>
  <c r="J108" i="362"/>
  <c r="P107" i="362"/>
  <c r="M107" i="362" s="1"/>
  <c r="L107" i="362"/>
  <c r="K107" i="362"/>
  <c r="J107" i="362"/>
  <c r="P106" i="362"/>
  <c r="M106" i="362" s="1"/>
  <c r="L106" i="362"/>
  <c r="K106" i="362"/>
  <c r="J106" i="362"/>
  <c r="P105" i="362"/>
  <c r="M105" i="362"/>
  <c r="L105" i="362"/>
  <c r="K105" i="362"/>
  <c r="J105" i="362"/>
  <c r="P104" i="362"/>
  <c r="M104" i="362" s="1"/>
  <c r="L104" i="362"/>
  <c r="K104" i="362"/>
  <c r="J104" i="362"/>
  <c r="P103" i="362"/>
  <c r="M103" i="362" s="1"/>
  <c r="L103" i="362"/>
  <c r="K103" i="362"/>
  <c r="J103" i="362"/>
  <c r="P102" i="362"/>
  <c r="M102" i="362" s="1"/>
  <c r="L102" i="362"/>
  <c r="K102" i="362"/>
  <c r="J102" i="362"/>
  <c r="P101" i="362"/>
  <c r="M101" i="362" s="1"/>
  <c r="L101" i="362"/>
  <c r="K101" i="362"/>
  <c r="J101" i="362"/>
  <c r="P100" i="362"/>
  <c r="M100" i="362" s="1"/>
  <c r="L100" i="362"/>
  <c r="K100" i="362"/>
  <c r="J100" i="362"/>
  <c r="P99" i="362"/>
  <c r="M99" i="362" s="1"/>
  <c r="L99" i="362"/>
  <c r="K99" i="362"/>
  <c r="J99" i="362"/>
  <c r="P98" i="362"/>
  <c r="M98" i="362" s="1"/>
  <c r="L98" i="362"/>
  <c r="K98" i="362"/>
  <c r="J98" i="362"/>
  <c r="P97" i="362"/>
  <c r="M97" i="362" s="1"/>
  <c r="L97" i="362"/>
  <c r="K97" i="362"/>
  <c r="J97" i="362"/>
  <c r="P96" i="362"/>
  <c r="M96" i="362" s="1"/>
  <c r="L96" i="362"/>
  <c r="K96" i="362"/>
  <c r="J96" i="362"/>
  <c r="P95" i="362"/>
  <c r="M95" i="362" s="1"/>
  <c r="L95" i="362"/>
  <c r="K95" i="362"/>
  <c r="J95" i="362"/>
  <c r="P94" i="362"/>
  <c r="M94" i="362" s="1"/>
  <c r="L94" i="362"/>
  <c r="K94" i="362"/>
  <c r="J94" i="362"/>
  <c r="P93" i="362"/>
  <c r="M93" i="362" s="1"/>
  <c r="L93" i="362"/>
  <c r="K93" i="362"/>
  <c r="J93" i="362"/>
  <c r="P92" i="362"/>
  <c r="M92" i="362" s="1"/>
  <c r="L92" i="362"/>
  <c r="K92" i="362"/>
  <c r="J92" i="362"/>
  <c r="P91" i="362"/>
  <c r="M91" i="362" s="1"/>
  <c r="L91" i="362"/>
  <c r="K91" i="362"/>
  <c r="J91" i="362"/>
  <c r="P90" i="362"/>
  <c r="M90" i="362" s="1"/>
  <c r="L90" i="362"/>
  <c r="K90" i="362"/>
  <c r="J90" i="362"/>
  <c r="P89" i="362"/>
  <c r="M89" i="362" s="1"/>
  <c r="L89" i="362"/>
  <c r="K89" i="362"/>
  <c r="J89" i="362"/>
  <c r="P88" i="362"/>
  <c r="M88" i="362" s="1"/>
  <c r="L88" i="362"/>
  <c r="K88" i="362"/>
  <c r="J88" i="362"/>
  <c r="P87" i="362"/>
  <c r="M87" i="362" s="1"/>
  <c r="L87" i="362"/>
  <c r="K87" i="362"/>
  <c r="J87" i="362"/>
  <c r="P86" i="362"/>
  <c r="M86" i="362" s="1"/>
  <c r="L86" i="362"/>
  <c r="K86" i="362"/>
  <c r="J86" i="362"/>
  <c r="P85" i="362"/>
  <c r="M85" i="362" s="1"/>
  <c r="L85" i="362"/>
  <c r="K85" i="362"/>
  <c r="J85" i="362"/>
  <c r="P84" i="362"/>
  <c r="M84" i="362" s="1"/>
  <c r="L84" i="362"/>
  <c r="K84" i="362"/>
  <c r="J84" i="362"/>
  <c r="P83" i="362"/>
  <c r="M83" i="362" s="1"/>
  <c r="L83" i="362"/>
  <c r="K83" i="362"/>
  <c r="J83" i="362"/>
  <c r="P82" i="362"/>
  <c r="M82" i="362" s="1"/>
  <c r="L82" i="362"/>
  <c r="K82" i="362"/>
  <c r="J82" i="362"/>
  <c r="P81" i="362"/>
  <c r="M81" i="362"/>
  <c r="L81" i="362"/>
  <c r="K81" i="362"/>
  <c r="J81" i="362"/>
  <c r="P80" i="362"/>
  <c r="M80" i="362" s="1"/>
  <c r="L80" i="362"/>
  <c r="K80" i="362"/>
  <c r="J80" i="362"/>
  <c r="P79" i="362"/>
  <c r="M79" i="362" s="1"/>
  <c r="L79" i="362"/>
  <c r="K79" i="362"/>
  <c r="J79" i="362"/>
  <c r="P78" i="362"/>
  <c r="M78" i="362" s="1"/>
  <c r="L78" i="362"/>
  <c r="K78" i="362"/>
  <c r="J78" i="362"/>
  <c r="P77" i="362"/>
  <c r="M77" i="362" s="1"/>
  <c r="L77" i="362"/>
  <c r="K77" i="362"/>
  <c r="J77" i="362"/>
  <c r="P76" i="362"/>
  <c r="M76" i="362" s="1"/>
  <c r="L76" i="362"/>
  <c r="K76" i="362"/>
  <c r="J76" i="362"/>
  <c r="P75" i="362"/>
  <c r="M75" i="362" s="1"/>
  <c r="L75" i="362"/>
  <c r="K75" i="362"/>
  <c r="J75" i="362"/>
  <c r="P74" i="362"/>
  <c r="M74" i="362" s="1"/>
  <c r="L74" i="362"/>
  <c r="K74" i="362"/>
  <c r="J74" i="362"/>
  <c r="P73" i="362"/>
  <c r="M73" i="362"/>
  <c r="L73" i="362"/>
  <c r="K73" i="362"/>
  <c r="J73" i="362"/>
  <c r="P72" i="362"/>
  <c r="M72" i="362" s="1"/>
  <c r="L72" i="362"/>
  <c r="K72" i="362"/>
  <c r="J72" i="362"/>
  <c r="P71" i="362"/>
  <c r="M71" i="362" s="1"/>
  <c r="L71" i="362"/>
  <c r="K71" i="362"/>
  <c r="J71" i="362"/>
  <c r="P70" i="362"/>
  <c r="M70" i="362" s="1"/>
  <c r="L70" i="362"/>
  <c r="K70" i="362"/>
  <c r="J70" i="362"/>
  <c r="P69" i="362"/>
  <c r="M69" i="362" s="1"/>
  <c r="L69" i="362"/>
  <c r="K69" i="362"/>
  <c r="J69" i="362"/>
  <c r="P68" i="362"/>
  <c r="M68" i="362" s="1"/>
  <c r="L68" i="362"/>
  <c r="K68" i="362"/>
  <c r="J68" i="362"/>
  <c r="P67" i="362"/>
  <c r="M67" i="362" s="1"/>
  <c r="L67" i="362"/>
  <c r="K67" i="362"/>
  <c r="J67" i="362"/>
  <c r="P66" i="362"/>
  <c r="M66" i="362" s="1"/>
  <c r="L66" i="362"/>
  <c r="K66" i="362"/>
  <c r="J66" i="362"/>
  <c r="P65" i="362"/>
  <c r="M65" i="362" s="1"/>
  <c r="L65" i="362"/>
  <c r="K65" i="362"/>
  <c r="J65" i="362"/>
  <c r="P64" i="362"/>
  <c r="M64" i="362" s="1"/>
  <c r="L64" i="362"/>
  <c r="K64" i="362"/>
  <c r="J64" i="362"/>
  <c r="P63" i="362"/>
  <c r="M63" i="362" s="1"/>
  <c r="L63" i="362"/>
  <c r="K63" i="362"/>
  <c r="J63" i="362"/>
  <c r="P62" i="362"/>
  <c r="M62" i="362" s="1"/>
  <c r="L62" i="362"/>
  <c r="K62" i="362"/>
  <c r="J62" i="362"/>
  <c r="P61" i="362"/>
  <c r="M61" i="362" s="1"/>
  <c r="L61" i="362"/>
  <c r="K61" i="362"/>
  <c r="J61" i="362"/>
  <c r="P60" i="362"/>
  <c r="M60" i="362" s="1"/>
  <c r="L60" i="362"/>
  <c r="K60" i="362"/>
  <c r="J60" i="362"/>
  <c r="P59" i="362"/>
  <c r="M59" i="362" s="1"/>
  <c r="L59" i="362"/>
  <c r="K59" i="362"/>
  <c r="J59" i="362"/>
  <c r="P58" i="362"/>
  <c r="M58" i="362" s="1"/>
  <c r="L58" i="362"/>
  <c r="K58" i="362"/>
  <c r="J58" i="362"/>
  <c r="P57" i="362"/>
  <c r="M57" i="362" s="1"/>
  <c r="L57" i="362"/>
  <c r="K57" i="362"/>
  <c r="J57" i="362"/>
  <c r="P56" i="362"/>
  <c r="M56" i="362" s="1"/>
  <c r="L56" i="362"/>
  <c r="K56" i="362"/>
  <c r="J56" i="362"/>
  <c r="P55" i="362"/>
  <c r="M55" i="362" s="1"/>
  <c r="L55" i="362"/>
  <c r="K55" i="362"/>
  <c r="J55" i="362"/>
  <c r="P54" i="362"/>
  <c r="M54" i="362" s="1"/>
  <c r="L54" i="362"/>
  <c r="K54" i="362"/>
  <c r="J54" i="362"/>
  <c r="P53" i="362"/>
  <c r="M53" i="362" s="1"/>
  <c r="L53" i="362"/>
  <c r="K53" i="362"/>
  <c r="J53" i="362"/>
  <c r="P52" i="362"/>
  <c r="M52" i="362" s="1"/>
  <c r="L52" i="362"/>
  <c r="K52" i="362"/>
  <c r="J52" i="362"/>
  <c r="P51" i="362"/>
  <c r="M51" i="362" s="1"/>
  <c r="L51" i="362"/>
  <c r="K51" i="362"/>
  <c r="J51" i="362"/>
  <c r="P50" i="362"/>
  <c r="M50" i="362" s="1"/>
  <c r="L50" i="362"/>
  <c r="K50" i="362"/>
  <c r="J50" i="362"/>
  <c r="P49" i="362"/>
  <c r="M49" i="362"/>
  <c r="L49" i="362"/>
  <c r="K49" i="362"/>
  <c r="J49" i="362"/>
  <c r="P48" i="362"/>
  <c r="M48" i="362" s="1"/>
  <c r="L48" i="362"/>
  <c r="K48" i="362"/>
  <c r="J48" i="362"/>
  <c r="P47" i="362"/>
  <c r="M47" i="362" s="1"/>
  <c r="L47" i="362"/>
  <c r="K47" i="362"/>
  <c r="J47" i="362"/>
  <c r="P46" i="362"/>
  <c r="M46" i="362" s="1"/>
  <c r="L46" i="362"/>
  <c r="K46" i="362"/>
  <c r="J46" i="362"/>
  <c r="P45" i="362"/>
  <c r="M45" i="362" s="1"/>
  <c r="L45" i="362"/>
  <c r="K45" i="362"/>
  <c r="J45" i="362"/>
  <c r="P44" i="362"/>
  <c r="M44" i="362" s="1"/>
  <c r="L44" i="362"/>
  <c r="K44" i="362"/>
  <c r="J44" i="362"/>
  <c r="P43" i="362"/>
  <c r="M43" i="362" s="1"/>
  <c r="L43" i="362"/>
  <c r="K43" i="362"/>
  <c r="J43" i="362"/>
  <c r="P42" i="362"/>
  <c r="M42" i="362" s="1"/>
  <c r="L42" i="362"/>
  <c r="K42" i="362"/>
  <c r="J42" i="362"/>
  <c r="P41" i="362"/>
  <c r="M41" i="362"/>
  <c r="L41" i="362"/>
  <c r="K41" i="362"/>
  <c r="J41" i="362"/>
  <c r="P40" i="362"/>
  <c r="M40" i="362" s="1"/>
  <c r="L40" i="362"/>
  <c r="K40" i="362"/>
  <c r="J40" i="362"/>
  <c r="H5" i="362"/>
  <c r="D5" i="362"/>
  <c r="C5" i="362"/>
  <c r="A5" i="362"/>
  <c r="C2" i="362"/>
  <c r="A1" i="362"/>
  <c r="I11" i="361"/>
  <c r="G11" i="361"/>
  <c r="E11" i="361"/>
  <c r="D11" i="361"/>
  <c r="C11" i="361"/>
  <c r="I9" i="361"/>
  <c r="G9" i="361"/>
  <c r="E9" i="361"/>
  <c r="B20" i="361" s="1"/>
  <c r="D9" i="361"/>
  <c r="C9" i="361"/>
  <c r="I7" i="361"/>
  <c r="G7" i="361"/>
  <c r="E7" i="361"/>
  <c r="D7" i="361"/>
  <c r="C7" i="361"/>
  <c r="Y5" i="361"/>
  <c r="AJ1" i="361" s="1"/>
  <c r="K41" i="361"/>
  <c r="Y3" i="361"/>
  <c r="AK1" i="361"/>
  <c r="AI1" i="361"/>
  <c r="AG1" i="361"/>
  <c r="AE1" i="361"/>
  <c r="AC1" i="361"/>
  <c r="P156" i="360"/>
  <c r="M156" i="360"/>
  <c r="L156" i="360"/>
  <c r="K156" i="360"/>
  <c r="J156" i="360"/>
  <c r="P155" i="360"/>
  <c r="M155" i="360" s="1"/>
  <c r="L155" i="360"/>
  <c r="K155" i="360"/>
  <c r="J155" i="360"/>
  <c r="P154" i="360"/>
  <c r="M154" i="360" s="1"/>
  <c r="L154" i="360"/>
  <c r="K154" i="360"/>
  <c r="J154" i="360"/>
  <c r="P153" i="360"/>
  <c r="M153" i="360" s="1"/>
  <c r="L153" i="360"/>
  <c r="K153" i="360"/>
  <c r="J153" i="360"/>
  <c r="P152" i="360"/>
  <c r="M152" i="360" s="1"/>
  <c r="L152" i="360"/>
  <c r="K152" i="360"/>
  <c r="J152" i="360"/>
  <c r="P151" i="360"/>
  <c r="M151" i="360" s="1"/>
  <c r="L151" i="360"/>
  <c r="K151" i="360"/>
  <c r="J151" i="360"/>
  <c r="P150" i="360"/>
  <c r="M150" i="360" s="1"/>
  <c r="L150" i="360"/>
  <c r="K150" i="360"/>
  <c r="J150" i="360"/>
  <c r="P149" i="360"/>
  <c r="M149" i="360" s="1"/>
  <c r="L149" i="360"/>
  <c r="K149" i="360"/>
  <c r="J149" i="360"/>
  <c r="P148" i="360"/>
  <c r="M148" i="360" s="1"/>
  <c r="L148" i="360"/>
  <c r="K148" i="360"/>
  <c r="J148" i="360"/>
  <c r="P147" i="360"/>
  <c r="M147" i="360" s="1"/>
  <c r="L147" i="360"/>
  <c r="K147" i="360"/>
  <c r="J147" i="360"/>
  <c r="P146" i="360"/>
  <c r="M146" i="360" s="1"/>
  <c r="L146" i="360"/>
  <c r="K146" i="360"/>
  <c r="J146" i="360"/>
  <c r="P145" i="360"/>
  <c r="M145" i="360" s="1"/>
  <c r="L145" i="360"/>
  <c r="K145" i="360"/>
  <c r="J145" i="360"/>
  <c r="P144" i="360"/>
  <c r="M144" i="360" s="1"/>
  <c r="L144" i="360"/>
  <c r="K144" i="360"/>
  <c r="J144" i="360"/>
  <c r="P143" i="360"/>
  <c r="M143" i="360" s="1"/>
  <c r="L143" i="360"/>
  <c r="K143" i="360"/>
  <c r="J143" i="360"/>
  <c r="P142" i="360"/>
  <c r="M142" i="360" s="1"/>
  <c r="L142" i="360"/>
  <c r="K142" i="360"/>
  <c r="J142" i="360"/>
  <c r="P141" i="360"/>
  <c r="M141" i="360" s="1"/>
  <c r="L141" i="360"/>
  <c r="K141" i="360"/>
  <c r="J141" i="360"/>
  <c r="P140" i="360"/>
  <c r="M140" i="360"/>
  <c r="L140" i="360"/>
  <c r="K140" i="360"/>
  <c r="J140" i="360"/>
  <c r="P139" i="360"/>
  <c r="M139" i="360" s="1"/>
  <c r="L139" i="360"/>
  <c r="K139" i="360"/>
  <c r="J139" i="360"/>
  <c r="P138" i="360"/>
  <c r="M138" i="360" s="1"/>
  <c r="L138" i="360"/>
  <c r="K138" i="360"/>
  <c r="J138" i="360"/>
  <c r="P137" i="360"/>
  <c r="M137" i="360" s="1"/>
  <c r="L137" i="360"/>
  <c r="K137" i="360"/>
  <c r="J137" i="360"/>
  <c r="P136" i="360"/>
  <c r="M136" i="360" s="1"/>
  <c r="L136" i="360"/>
  <c r="K136" i="360"/>
  <c r="J136" i="360"/>
  <c r="P135" i="360"/>
  <c r="M135" i="360" s="1"/>
  <c r="L135" i="360"/>
  <c r="K135" i="360"/>
  <c r="J135" i="360"/>
  <c r="P134" i="360"/>
  <c r="M134" i="360"/>
  <c r="L134" i="360"/>
  <c r="K134" i="360"/>
  <c r="J134" i="360"/>
  <c r="P133" i="360"/>
  <c r="M133" i="360" s="1"/>
  <c r="L133" i="360"/>
  <c r="K133" i="360"/>
  <c r="J133" i="360"/>
  <c r="P132" i="360"/>
  <c r="M132" i="360" s="1"/>
  <c r="L132" i="360"/>
  <c r="K132" i="360"/>
  <c r="J132" i="360"/>
  <c r="P131" i="360"/>
  <c r="M131" i="360" s="1"/>
  <c r="L131" i="360"/>
  <c r="K131" i="360"/>
  <c r="J131" i="360"/>
  <c r="P130" i="360"/>
  <c r="M130" i="360" s="1"/>
  <c r="L130" i="360"/>
  <c r="K130" i="360"/>
  <c r="J130" i="360"/>
  <c r="P129" i="360"/>
  <c r="M129" i="360" s="1"/>
  <c r="L129" i="360"/>
  <c r="K129" i="360"/>
  <c r="J129" i="360"/>
  <c r="P128" i="360"/>
  <c r="M128" i="360" s="1"/>
  <c r="L128" i="360"/>
  <c r="K128" i="360"/>
  <c r="J128" i="360"/>
  <c r="P127" i="360"/>
  <c r="M127" i="360" s="1"/>
  <c r="L127" i="360"/>
  <c r="K127" i="360"/>
  <c r="J127" i="360"/>
  <c r="P126" i="360"/>
  <c r="M126" i="360" s="1"/>
  <c r="L126" i="360"/>
  <c r="K126" i="360"/>
  <c r="J126" i="360"/>
  <c r="P125" i="360"/>
  <c r="M125" i="360" s="1"/>
  <c r="L125" i="360"/>
  <c r="K125" i="360"/>
  <c r="J125" i="360"/>
  <c r="P124" i="360"/>
  <c r="M124" i="360"/>
  <c r="L124" i="360"/>
  <c r="K124" i="360"/>
  <c r="J124" i="360"/>
  <c r="P123" i="360"/>
  <c r="M123" i="360" s="1"/>
  <c r="L123" i="360"/>
  <c r="K123" i="360"/>
  <c r="J123" i="360"/>
  <c r="P122" i="360"/>
  <c r="M122" i="360" s="1"/>
  <c r="L122" i="360"/>
  <c r="K122" i="360"/>
  <c r="J122" i="360"/>
  <c r="P121" i="360"/>
  <c r="M121" i="360" s="1"/>
  <c r="L121" i="360"/>
  <c r="K121" i="360"/>
  <c r="J121" i="360"/>
  <c r="P120" i="360"/>
  <c r="M120" i="360" s="1"/>
  <c r="L120" i="360"/>
  <c r="K120" i="360"/>
  <c r="J120" i="360"/>
  <c r="P119" i="360"/>
  <c r="M119" i="360" s="1"/>
  <c r="L119" i="360"/>
  <c r="K119" i="360"/>
  <c r="J119" i="360"/>
  <c r="P118" i="360"/>
  <c r="M118" i="360" s="1"/>
  <c r="L118" i="360"/>
  <c r="K118" i="360"/>
  <c r="J118" i="360"/>
  <c r="P117" i="360"/>
  <c r="M117" i="360" s="1"/>
  <c r="L117" i="360"/>
  <c r="K117" i="360"/>
  <c r="J117" i="360"/>
  <c r="P116" i="360"/>
  <c r="M116" i="360" s="1"/>
  <c r="L116" i="360"/>
  <c r="K116" i="360"/>
  <c r="J116" i="360"/>
  <c r="P115" i="360"/>
  <c r="M115" i="360" s="1"/>
  <c r="L115" i="360"/>
  <c r="K115" i="360"/>
  <c r="J115" i="360"/>
  <c r="P114" i="360"/>
  <c r="M114" i="360" s="1"/>
  <c r="L114" i="360"/>
  <c r="K114" i="360"/>
  <c r="J114" i="360"/>
  <c r="P113" i="360"/>
  <c r="M113" i="360" s="1"/>
  <c r="L113" i="360"/>
  <c r="K113" i="360"/>
  <c r="J113" i="360"/>
  <c r="P112" i="360"/>
  <c r="M112" i="360" s="1"/>
  <c r="L112" i="360"/>
  <c r="K112" i="360"/>
  <c r="J112" i="360"/>
  <c r="P111" i="360"/>
  <c r="M111" i="360" s="1"/>
  <c r="L111" i="360"/>
  <c r="K111" i="360"/>
  <c r="J111" i="360"/>
  <c r="P110" i="360"/>
  <c r="M110" i="360" s="1"/>
  <c r="L110" i="360"/>
  <c r="K110" i="360"/>
  <c r="J110" i="360"/>
  <c r="P109" i="360"/>
  <c r="M109" i="360" s="1"/>
  <c r="L109" i="360"/>
  <c r="K109" i="360"/>
  <c r="J109" i="360"/>
  <c r="P108" i="360"/>
  <c r="M108" i="360"/>
  <c r="L108" i="360"/>
  <c r="K108" i="360"/>
  <c r="J108" i="360"/>
  <c r="P107" i="360"/>
  <c r="M107" i="360" s="1"/>
  <c r="L107" i="360"/>
  <c r="K107" i="360"/>
  <c r="J107" i="360"/>
  <c r="P106" i="360"/>
  <c r="M106" i="360" s="1"/>
  <c r="L106" i="360"/>
  <c r="K106" i="360"/>
  <c r="J106" i="360"/>
  <c r="P105" i="360"/>
  <c r="M105" i="360" s="1"/>
  <c r="L105" i="360"/>
  <c r="K105" i="360"/>
  <c r="J105" i="360"/>
  <c r="P104" i="360"/>
  <c r="M104" i="360"/>
  <c r="L104" i="360"/>
  <c r="K104" i="360"/>
  <c r="J104" i="360"/>
  <c r="P103" i="360"/>
  <c r="M103" i="360" s="1"/>
  <c r="L103" i="360"/>
  <c r="K103" i="360"/>
  <c r="J103" i="360"/>
  <c r="P102" i="360"/>
  <c r="M102" i="360" s="1"/>
  <c r="L102" i="360"/>
  <c r="K102" i="360"/>
  <c r="J102" i="360"/>
  <c r="P101" i="360"/>
  <c r="M101" i="360" s="1"/>
  <c r="L101" i="360"/>
  <c r="K101" i="360"/>
  <c r="J101" i="360"/>
  <c r="P100" i="360"/>
  <c r="M100" i="360" s="1"/>
  <c r="L100" i="360"/>
  <c r="K100" i="360"/>
  <c r="J100" i="360"/>
  <c r="P99" i="360"/>
  <c r="M99" i="360" s="1"/>
  <c r="L99" i="360"/>
  <c r="K99" i="360"/>
  <c r="J99" i="360"/>
  <c r="P98" i="360"/>
  <c r="M98" i="360" s="1"/>
  <c r="L98" i="360"/>
  <c r="K98" i="360"/>
  <c r="J98" i="360"/>
  <c r="P97" i="360"/>
  <c r="M97" i="360" s="1"/>
  <c r="L97" i="360"/>
  <c r="K97" i="360"/>
  <c r="J97" i="360"/>
  <c r="P96" i="360"/>
  <c r="M96" i="360"/>
  <c r="L96" i="360"/>
  <c r="K96" i="360"/>
  <c r="J96" i="360"/>
  <c r="P95" i="360"/>
  <c r="M95" i="360" s="1"/>
  <c r="L95" i="360"/>
  <c r="K95" i="360"/>
  <c r="J95" i="360"/>
  <c r="P94" i="360"/>
  <c r="M94" i="360" s="1"/>
  <c r="L94" i="360"/>
  <c r="K94" i="360"/>
  <c r="J94" i="360"/>
  <c r="P93" i="360"/>
  <c r="M93" i="360" s="1"/>
  <c r="L93" i="360"/>
  <c r="K93" i="360"/>
  <c r="J93" i="360"/>
  <c r="P92" i="360"/>
  <c r="M92" i="360" s="1"/>
  <c r="L92" i="360"/>
  <c r="K92" i="360"/>
  <c r="J92" i="360"/>
  <c r="P91" i="360"/>
  <c r="M91" i="360" s="1"/>
  <c r="L91" i="360"/>
  <c r="K91" i="360"/>
  <c r="J91" i="360"/>
  <c r="P90" i="360"/>
  <c r="M90" i="360" s="1"/>
  <c r="L90" i="360"/>
  <c r="K90" i="360"/>
  <c r="J90" i="360"/>
  <c r="P89" i="360"/>
  <c r="M89" i="360" s="1"/>
  <c r="L89" i="360"/>
  <c r="K89" i="360"/>
  <c r="J89" i="360"/>
  <c r="P88" i="360"/>
  <c r="M88" i="360" s="1"/>
  <c r="L88" i="360"/>
  <c r="K88" i="360"/>
  <c r="J88" i="360"/>
  <c r="P87" i="360"/>
  <c r="M87" i="360" s="1"/>
  <c r="L87" i="360"/>
  <c r="K87" i="360"/>
  <c r="J87" i="360"/>
  <c r="P86" i="360"/>
  <c r="M86" i="360" s="1"/>
  <c r="L86" i="360"/>
  <c r="K86" i="360"/>
  <c r="J86" i="360"/>
  <c r="P85" i="360"/>
  <c r="M85" i="360" s="1"/>
  <c r="L85" i="360"/>
  <c r="K85" i="360"/>
  <c r="J85" i="360"/>
  <c r="P84" i="360"/>
  <c r="M84" i="360" s="1"/>
  <c r="L84" i="360"/>
  <c r="K84" i="360"/>
  <c r="J84" i="360"/>
  <c r="P83" i="360"/>
  <c r="M83" i="360" s="1"/>
  <c r="L83" i="360"/>
  <c r="K83" i="360"/>
  <c r="J83" i="360"/>
  <c r="P82" i="360"/>
  <c r="M82" i="360" s="1"/>
  <c r="L82" i="360"/>
  <c r="K82" i="360"/>
  <c r="J82" i="360"/>
  <c r="P81" i="360"/>
  <c r="M81" i="360" s="1"/>
  <c r="L81" i="360"/>
  <c r="K81" i="360"/>
  <c r="J81" i="360"/>
  <c r="P80" i="360"/>
  <c r="M80" i="360"/>
  <c r="L80" i="360"/>
  <c r="K80" i="360"/>
  <c r="J80" i="360"/>
  <c r="P79" i="360"/>
  <c r="M79" i="360" s="1"/>
  <c r="L79" i="360"/>
  <c r="K79" i="360"/>
  <c r="J79" i="360"/>
  <c r="P78" i="360"/>
  <c r="M78" i="360" s="1"/>
  <c r="L78" i="360"/>
  <c r="K78" i="360"/>
  <c r="J78" i="360"/>
  <c r="P77" i="360"/>
  <c r="M77" i="360" s="1"/>
  <c r="L77" i="360"/>
  <c r="K77" i="360"/>
  <c r="J77" i="360"/>
  <c r="P76" i="360"/>
  <c r="M76" i="360"/>
  <c r="L76" i="360"/>
  <c r="K76" i="360"/>
  <c r="J76" i="360"/>
  <c r="P75" i="360"/>
  <c r="M75" i="360" s="1"/>
  <c r="L75" i="360"/>
  <c r="K75" i="360"/>
  <c r="J75" i="360"/>
  <c r="P74" i="360"/>
  <c r="M74" i="360" s="1"/>
  <c r="L74" i="360"/>
  <c r="K74" i="360"/>
  <c r="J74" i="360"/>
  <c r="P73" i="360"/>
  <c r="M73" i="360" s="1"/>
  <c r="L73" i="360"/>
  <c r="K73" i="360"/>
  <c r="J73" i="360"/>
  <c r="P72" i="360"/>
  <c r="M72" i="360" s="1"/>
  <c r="L72" i="360"/>
  <c r="K72" i="360"/>
  <c r="J72" i="360"/>
  <c r="P71" i="360"/>
  <c r="M71" i="360" s="1"/>
  <c r="L71" i="360"/>
  <c r="K71" i="360"/>
  <c r="J71" i="360"/>
  <c r="P70" i="360"/>
  <c r="M70" i="360" s="1"/>
  <c r="L70" i="360"/>
  <c r="K70" i="360"/>
  <c r="J70" i="360"/>
  <c r="P69" i="360"/>
  <c r="M69" i="360" s="1"/>
  <c r="L69" i="360"/>
  <c r="K69" i="360"/>
  <c r="J69" i="360"/>
  <c r="P68" i="360"/>
  <c r="M68" i="360" s="1"/>
  <c r="L68" i="360"/>
  <c r="K68" i="360"/>
  <c r="J68" i="360"/>
  <c r="P67" i="360"/>
  <c r="M67" i="360" s="1"/>
  <c r="L67" i="360"/>
  <c r="K67" i="360"/>
  <c r="J67" i="360"/>
  <c r="P66" i="360"/>
  <c r="M66" i="360" s="1"/>
  <c r="L66" i="360"/>
  <c r="K66" i="360"/>
  <c r="J66" i="360"/>
  <c r="P65" i="360"/>
  <c r="M65" i="360" s="1"/>
  <c r="L65" i="360"/>
  <c r="K65" i="360"/>
  <c r="J65" i="360"/>
  <c r="P64" i="360"/>
  <c r="M64" i="360"/>
  <c r="L64" i="360"/>
  <c r="K64" i="360"/>
  <c r="J64" i="360"/>
  <c r="P63" i="360"/>
  <c r="M63" i="360" s="1"/>
  <c r="L63" i="360"/>
  <c r="K63" i="360"/>
  <c r="J63" i="360"/>
  <c r="P62" i="360"/>
  <c r="M62" i="360" s="1"/>
  <c r="L62" i="360"/>
  <c r="K62" i="360"/>
  <c r="J62" i="360"/>
  <c r="P61" i="360"/>
  <c r="M61" i="360" s="1"/>
  <c r="L61" i="360"/>
  <c r="K61" i="360"/>
  <c r="J61" i="360"/>
  <c r="P60" i="360"/>
  <c r="M60" i="360" s="1"/>
  <c r="L60" i="360"/>
  <c r="K60" i="360"/>
  <c r="J60" i="360"/>
  <c r="P59" i="360"/>
  <c r="M59" i="360" s="1"/>
  <c r="L59" i="360"/>
  <c r="K59" i="360"/>
  <c r="J59" i="360"/>
  <c r="P58" i="360"/>
  <c r="M58" i="360" s="1"/>
  <c r="L58" i="360"/>
  <c r="K58" i="360"/>
  <c r="J58" i="360"/>
  <c r="P57" i="360"/>
  <c r="M57" i="360" s="1"/>
  <c r="L57" i="360"/>
  <c r="K57" i="360"/>
  <c r="J57" i="360"/>
  <c r="P56" i="360"/>
  <c r="M56" i="360" s="1"/>
  <c r="L56" i="360"/>
  <c r="K56" i="360"/>
  <c r="J56" i="360"/>
  <c r="P55" i="360"/>
  <c r="M55" i="360" s="1"/>
  <c r="L55" i="360"/>
  <c r="K55" i="360"/>
  <c r="J55" i="360"/>
  <c r="P54" i="360"/>
  <c r="M54" i="360" s="1"/>
  <c r="L54" i="360"/>
  <c r="K54" i="360"/>
  <c r="J54" i="360"/>
  <c r="P53" i="360"/>
  <c r="M53" i="360" s="1"/>
  <c r="L53" i="360"/>
  <c r="K53" i="360"/>
  <c r="J53" i="360"/>
  <c r="P52" i="360"/>
  <c r="M52" i="360" s="1"/>
  <c r="L52" i="360"/>
  <c r="K52" i="360"/>
  <c r="J52" i="360"/>
  <c r="P51" i="360"/>
  <c r="M51" i="360" s="1"/>
  <c r="L51" i="360"/>
  <c r="K51" i="360"/>
  <c r="J51" i="360"/>
  <c r="P50" i="360"/>
  <c r="M50" i="360" s="1"/>
  <c r="L50" i="360"/>
  <c r="K50" i="360"/>
  <c r="J50" i="360"/>
  <c r="P49" i="360"/>
  <c r="M49" i="360" s="1"/>
  <c r="L49" i="360"/>
  <c r="K49" i="360"/>
  <c r="J49" i="360"/>
  <c r="P48" i="360"/>
  <c r="M48" i="360"/>
  <c r="L48" i="360"/>
  <c r="K48" i="360"/>
  <c r="J48" i="360"/>
  <c r="P47" i="360"/>
  <c r="M47" i="360" s="1"/>
  <c r="L47" i="360"/>
  <c r="K47" i="360"/>
  <c r="J47" i="360"/>
  <c r="P46" i="360"/>
  <c r="M46" i="360" s="1"/>
  <c r="L46" i="360"/>
  <c r="K46" i="360"/>
  <c r="J46" i="360"/>
  <c r="P45" i="360"/>
  <c r="M45" i="360" s="1"/>
  <c r="L45" i="360"/>
  <c r="K45" i="360"/>
  <c r="J45" i="360"/>
  <c r="P44" i="360"/>
  <c r="M44" i="360"/>
  <c r="L44" i="360"/>
  <c r="K44" i="360"/>
  <c r="J44" i="360"/>
  <c r="P43" i="360"/>
  <c r="M43" i="360" s="1"/>
  <c r="L43" i="360"/>
  <c r="K43" i="360"/>
  <c r="J43" i="360"/>
  <c r="P42" i="360"/>
  <c r="M42" i="360" s="1"/>
  <c r="L42" i="360"/>
  <c r="K42" i="360"/>
  <c r="J42" i="360"/>
  <c r="P41" i="360"/>
  <c r="M41" i="360" s="1"/>
  <c r="L41" i="360"/>
  <c r="K41" i="360"/>
  <c r="J41" i="360"/>
  <c r="P40" i="360"/>
  <c r="M40" i="360" s="1"/>
  <c r="L40" i="360"/>
  <c r="K40" i="360"/>
  <c r="J40" i="360"/>
  <c r="H5" i="360"/>
  <c r="D5" i="360"/>
  <c r="C5" i="360"/>
  <c r="A5" i="360"/>
  <c r="A1" i="360"/>
  <c r="R47" i="359"/>
  <c r="K47" i="359"/>
  <c r="F36" i="359"/>
  <c r="C36" i="359"/>
  <c r="F34" i="359"/>
  <c r="C34" i="359"/>
  <c r="I17" i="359"/>
  <c r="G17" i="359"/>
  <c r="E17" i="359"/>
  <c r="H27" i="359" s="1"/>
  <c r="D17" i="359"/>
  <c r="C17" i="359"/>
  <c r="I15" i="359"/>
  <c r="G15" i="359"/>
  <c r="E15" i="359"/>
  <c r="F27" i="359" s="1"/>
  <c r="D15" i="359"/>
  <c r="C15" i="359"/>
  <c r="I13" i="359"/>
  <c r="G13" i="359"/>
  <c r="E13" i="359"/>
  <c r="D13" i="359"/>
  <c r="C13" i="359"/>
  <c r="I11" i="359"/>
  <c r="G11" i="359"/>
  <c r="E11" i="359"/>
  <c r="D11" i="359"/>
  <c r="C11" i="359"/>
  <c r="I9" i="359"/>
  <c r="G9" i="359"/>
  <c r="E9" i="359"/>
  <c r="F22" i="359" s="1"/>
  <c r="D9" i="359"/>
  <c r="C9" i="359"/>
  <c r="I7" i="359"/>
  <c r="G7" i="359"/>
  <c r="E7" i="359"/>
  <c r="D7" i="359"/>
  <c r="C7" i="359"/>
  <c r="Y5" i="359"/>
  <c r="AK1" i="359" s="1"/>
  <c r="Y3" i="359"/>
  <c r="AJ1" i="359"/>
  <c r="AI1" i="359"/>
  <c r="AH1" i="359"/>
  <c r="AE1" i="359"/>
  <c r="AD1" i="359"/>
  <c r="AB1" i="359"/>
  <c r="P156" i="358"/>
  <c r="M156" i="358"/>
  <c r="L156" i="358"/>
  <c r="K156" i="358"/>
  <c r="J156" i="358"/>
  <c r="P155" i="358"/>
  <c r="M155" i="358" s="1"/>
  <c r="L155" i="358"/>
  <c r="K155" i="358"/>
  <c r="J155" i="358"/>
  <c r="P154" i="358"/>
  <c r="M154" i="358" s="1"/>
  <c r="L154" i="358"/>
  <c r="K154" i="358"/>
  <c r="J154" i="358"/>
  <c r="P153" i="358"/>
  <c r="M153" i="358" s="1"/>
  <c r="L153" i="358"/>
  <c r="K153" i="358"/>
  <c r="J153" i="358"/>
  <c r="P152" i="358"/>
  <c r="M152" i="358" s="1"/>
  <c r="L152" i="358"/>
  <c r="K152" i="358"/>
  <c r="J152" i="358"/>
  <c r="P151" i="358"/>
  <c r="M151" i="358" s="1"/>
  <c r="L151" i="358"/>
  <c r="K151" i="358"/>
  <c r="J151" i="358"/>
  <c r="P150" i="358"/>
  <c r="M150" i="358"/>
  <c r="L150" i="358"/>
  <c r="K150" i="358"/>
  <c r="J150" i="358"/>
  <c r="P149" i="358"/>
  <c r="M149" i="358" s="1"/>
  <c r="L149" i="358"/>
  <c r="K149" i="358"/>
  <c r="J149" i="358"/>
  <c r="P148" i="358"/>
  <c r="M148" i="358" s="1"/>
  <c r="L148" i="358"/>
  <c r="K148" i="358"/>
  <c r="J148" i="358"/>
  <c r="P147" i="358"/>
  <c r="M147" i="358" s="1"/>
  <c r="L147" i="358"/>
  <c r="K147" i="358"/>
  <c r="J147" i="358"/>
  <c r="P146" i="358"/>
  <c r="M146" i="358" s="1"/>
  <c r="L146" i="358"/>
  <c r="K146" i="358"/>
  <c r="J146" i="358"/>
  <c r="P145" i="358"/>
  <c r="M145" i="358" s="1"/>
  <c r="L145" i="358"/>
  <c r="K145" i="358"/>
  <c r="J145" i="358"/>
  <c r="P144" i="358"/>
  <c r="M144" i="358" s="1"/>
  <c r="L144" i="358"/>
  <c r="K144" i="358"/>
  <c r="J144" i="358"/>
  <c r="P143" i="358"/>
  <c r="M143" i="358" s="1"/>
  <c r="L143" i="358"/>
  <c r="K143" i="358"/>
  <c r="J143" i="358"/>
  <c r="P142" i="358"/>
  <c r="M142" i="358" s="1"/>
  <c r="L142" i="358"/>
  <c r="K142" i="358"/>
  <c r="J142" i="358"/>
  <c r="P141" i="358"/>
  <c r="M141" i="358" s="1"/>
  <c r="L141" i="358"/>
  <c r="K141" i="358"/>
  <c r="J141" i="358"/>
  <c r="P140" i="358"/>
  <c r="M140" i="358"/>
  <c r="L140" i="358"/>
  <c r="K140" i="358"/>
  <c r="J140" i="358"/>
  <c r="P139" i="358"/>
  <c r="M139" i="358" s="1"/>
  <c r="L139" i="358"/>
  <c r="K139" i="358"/>
  <c r="J139" i="358"/>
  <c r="P138" i="358"/>
  <c r="M138" i="358" s="1"/>
  <c r="L138" i="358"/>
  <c r="K138" i="358"/>
  <c r="J138" i="358"/>
  <c r="P137" i="358"/>
  <c r="M137" i="358" s="1"/>
  <c r="L137" i="358"/>
  <c r="K137" i="358"/>
  <c r="J137" i="358"/>
  <c r="P136" i="358"/>
  <c r="M136" i="358" s="1"/>
  <c r="L136" i="358"/>
  <c r="K136" i="358"/>
  <c r="J136" i="358"/>
  <c r="P135" i="358"/>
  <c r="M135" i="358" s="1"/>
  <c r="L135" i="358"/>
  <c r="K135" i="358"/>
  <c r="J135" i="358"/>
  <c r="P134" i="358"/>
  <c r="M134" i="358"/>
  <c r="L134" i="358"/>
  <c r="K134" i="358"/>
  <c r="J134" i="358"/>
  <c r="P133" i="358"/>
  <c r="M133" i="358" s="1"/>
  <c r="L133" i="358"/>
  <c r="K133" i="358"/>
  <c r="J133" i="358"/>
  <c r="P132" i="358"/>
  <c r="M132" i="358" s="1"/>
  <c r="L132" i="358"/>
  <c r="K132" i="358"/>
  <c r="J132" i="358"/>
  <c r="P131" i="358"/>
  <c r="M131" i="358" s="1"/>
  <c r="L131" i="358"/>
  <c r="K131" i="358"/>
  <c r="J131" i="358"/>
  <c r="P130" i="358"/>
  <c r="M130" i="358" s="1"/>
  <c r="L130" i="358"/>
  <c r="K130" i="358"/>
  <c r="J130" i="358"/>
  <c r="P129" i="358"/>
  <c r="M129" i="358" s="1"/>
  <c r="L129" i="358"/>
  <c r="K129" i="358"/>
  <c r="J129" i="358"/>
  <c r="P128" i="358"/>
  <c r="M128" i="358" s="1"/>
  <c r="L128" i="358"/>
  <c r="K128" i="358"/>
  <c r="J128" i="358"/>
  <c r="P127" i="358"/>
  <c r="M127" i="358" s="1"/>
  <c r="L127" i="358"/>
  <c r="K127" i="358"/>
  <c r="J127" i="358"/>
  <c r="P126" i="358"/>
  <c r="M126" i="358" s="1"/>
  <c r="L126" i="358"/>
  <c r="K126" i="358"/>
  <c r="J126" i="358"/>
  <c r="P125" i="358"/>
  <c r="M125" i="358" s="1"/>
  <c r="L125" i="358"/>
  <c r="K125" i="358"/>
  <c r="J125" i="358"/>
  <c r="P124" i="358"/>
  <c r="M124" i="358"/>
  <c r="L124" i="358"/>
  <c r="K124" i="358"/>
  <c r="J124" i="358"/>
  <c r="P123" i="358"/>
  <c r="M123" i="358" s="1"/>
  <c r="L123" i="358"/>
  <c r="K123" i="358"/>
  <c r="J123" i="358"/>
  <c r="P122" i="358"/>
  <c r="M122" i="358" s="1"/>
  <c r="L122" i="358"/>
  <c r="K122" i="358"/>
  <c r="J122" i="358"/>
  <c r="P121" i="358"/>
  <c r="M121" i="358" s="1"/>
  <c r="L121" i="358"/>
  <c r="K121" i="358"/>
  <c r="J121" i="358"/>
  <c r="P120" i="358"/>
  <c r="M120" i="358" s="1"/>
  <c r="L120" i="358"/>
  <c r="K120" i="358"/>
  <c r="J120" i="358"/>
  <c r="P119" i="358"/>
  <c r="M119" i="358" s="1"/>
  <c r="L119" i="358"/>
  <c r="K119" i="358"/>
  <c r="J119" i="358"/>
  <c r="P118" i="358"/>
  <c r="M118" i="358"/>
  <c r="L118" i="358"/>
  <c r="K118" i="358"/>
  <c r="J118" i="358"/>
  <c r="P117" i="358"/>
  <c r="M117" i="358" s="1"/>
  <c r="L117" i="358"/>
  <c r="K117" i="358"/>
  <c r="J117" i="358"/>
  <c r="P116" i="358"/>
  <c r="M116" i="358" s="1"/>
  <c r="L116" i="358"/>
  <c r="K116" i="358"/>
  <c r="J116" i="358"/>
  <c r="P115" i="358"/>
  <c r="M115" i="358" s="1"/>
  <c r="L115" i="358"/>
  <c r="K115" i="358"/>
  <c r="J115" i="358"/>
  <c r="P114" i="358"/>
  <c r="M114" i="358" s="1"/>
  <c r="L114" i="358"/>
  <c r="K114" i="358"/>
  <c r="J114" i="358"/>
  <c r="P113" i="358"/>
  <c r="M113" i="358" s="1"/>
  <c r="L113" i="358"/>
  <c r="K113" i="358"/>
  <c r="J113" i="358"/>
  <c r="P112" i="358"/>
  <c r="M112" i="358" s="1"/>
  <c r="L112" i="358"/>
  <c r="K112" i="358"/>
  <c r="J112" i="358"/>
  <c r="P111" i="358"/>
  <c r="M111" i="358" s="1"/>
  <c r="L111" i="358"/>
  <c r="K111" i="358"/>
  <c r="J111" i="358"/>
  <c r="P110" i="358"/>
  <c r="M110" i="358" s="1"/>
  <c r="L110" i="358"/>
  <c r="K110" i="358"/>
  <c r="J110" i="358"/>
  <c r="P109" i="358"/>
  <c r="M109" i="358" s="1"/>
  <c r="L109" i="358"/>
  <c r="K109" i="358"/>
  <c r="J109" i="358"/>
  <c r="P108" i="358"/>
  <c r="M108" i="358"/>
  <c r="L108" i="358"/>
  <c r="K108" i="358"/>
  <c r="J108" i="358"/>
  <c r="P107" i="358"/>
  <c r="M107" i="358" s="1"/>
  <c r="L107" i="358"/>
  <c r="K107" i="358"/>
  <c r="J107" i="358"/>
  <c r="P106" i="358"/>
  <c r="M106" i="358" s="1"/>
  <c r="L106" i="358"/>
  <c r="K106" i="358"/>
  <c r="J106" i="358"/>
  <c r="P105" i="358"/>
  <c r="M105" i="358" s="1"/>
  <c r="L105" i="358"/>
  <c r="K105" i="358"/>
  <c r="J105" i="358"/>
  <c r="P104" i="358"/>
  <c r="M104" i="358" s="1"/>
  <c r="L104" i="358"/>
  <c r="K104" i="358"/>
  <c r="J104" i="358"/>
  <c r="P103" i="358"/>
  <c r="M103" i="358" s="1"/>
  <c r="L103" i="358"/>
  <c r="K103" i="358"/>
  <c r="J103" i="358"/>
  <c r="P102" i="358"/>
  <c r="M102" i="358" s="1"/>
  <c r="L102" i="358"/>
  <c r="K102" i="358"/>
  <c r="J102" i="358"/>
  <c r="P101" i="358"/>
  <c r="M101" i="358"/>
  <c r="L101" i="358"/>
  <c r="K101" i="358"/>
  <c r="J101" i="358"/>
  <c r="P100" i="358"/>
  <c r="M100" i="358" s="1"/>
  <c r="L100" i="358"/>
  <c r="K100" i="358"/>
  <c r="J100" i="358"/>
  <c r="P99" i="358"/>
  <c r="M99" i="358" s="1"/>
  <c r="L99" i="358"/>
  <c r="K99" i="358"/>
  <c r="J99" i="358"/>
  <c r="P98" i="358"/>
  <c r="M98" i="358" s="1"/>
  <c r="L98" i="358"/>
  <c r="K98" i="358"/>
  <c r="J98" i="358"/>
  <c r="P97" i="358"/>
  <c r="M97" i="358" s="1"/>
  <c r="L97" i="358"/>
  <c r="K97" i="358"/>
  <c r="J97" i="358"/>
  <c r="P96" i="358"/>
  <c r="M96" i="358" s="1"/>
  <c r="L96" i="358"/>
  <c r="K96" i="358"/>
  <c r="J96" i="358"/>
  <c r="P95" i="358"/>
  <c r="M95" i="358" s="1"/>
  <c r="L95" i="358"/>
  <c r="K95" i="358"/>
  <c r="J95" i="358"/>
  <c r="P94" i="358"/>
  <c r="M94" i="358" s="1"/>
  <c r="L94" i="358"/>
  <c r="K94" i="358"/>
  <c r="J94" i="358"/>
  <c r="P93" i="358"/>
  <c r="M93" i="358" s="1"/>
  <c r="L93" i="358"/>
  <c r="K93" i="358"/>
  <c r="J93" i="358"/>
  <c r="P92" i="358"/>
  <c r="M92" i="358"/>
  <c r="L92" i="358"/>
  <c r="K92" i="358"/>
  <c r="J92" i="358"/>
  <c r="P91" i="358"/>
  <c r="M91" i="358" s="1"/>
  <c r="L91" i="358"/>
  <c r="K91" i="358"/>
  <c r="J91" i="358"/>
  <c r="P90" i="358"/>
  <c r="M90" i="358" s="1"/>
  <c r="L90" i="358"/>
  <c r="K90" i="358"/>
  <c r="J90" i="358"/>
  <c r="P89" i="358"/>
  <c r="M89" i="358" s="1"/>
  <c r="L89" i="358"/>
  <c r="K89" i="358"/>
  <c r="J89" i="358"/>
  <c r="P88" i="358"/>
  <c r="M88" i="358"/>
  <c r="L88" i="358"/>
  <c r="K88" i="358"/>
  <c r="J88" i="358"/>
  <c r="P87" i="358"/>
  <c r="M87" i="358" s="1"/>
  <c r="L87" i="358"/>
  <c r="K87" i="358"/>
  <c r="J87" i="358"/>
  <c r="P86" i="358"/>
  <c r="M86" i="358" s="1"/>
  <c r="L86" i="358"/>
  <c r="K86" i="358"/>
  <c r="J86" i="358"/>
  <c r="P85" i="358"/>
  <c r="M85" i="358" s="1"/>
  <c r="L85" i="358"/>
  <c r="K85" i="358"/>
  <c r="J85" i="358"/>
  <c r="P84" i="358"/>
  <c r="M84" i="358" s="1"/>
  <c r="L84" i="358"/>
  <c r="K84" i="358"/>
  <c r="J84" i="358"/>
  <c r="P83" i="358"/>
  <c r="M83" i="358" s="1"/>
  <c r="L83" i="358"/>
  <c r="K83" i="358"/>
  <c r="J83" i="358"/>
  <c r="P82" i="358"/>
  <c r="M82" i="358" s="1"/>
  <c r="L82" i="358"/>
  <c r="K82" i="358"/>
  <c r="J82" i="358"/>
  <c r="P81" i="358"/>
  <c r="M81" i="358" s="1"/>
  <c r="L81" i="358"/>
  <c r="K81" i="358"/>
  <c r="J81" i="358"/>
  <c r="P80" i="358"/>
  <c r="M80" i="358"/>
  <c r="L80" i="358"/>
  <c r="K80" i="358"/>
  <c r="J80" i="358"/>
  <c r="P79" i="358"/>
  <c r="M79" i="358" s="1"/>
  <c r="L79" i="358"/>
  <c r="K79" i="358"/>
  <c r="J79" i="358"/>
  <c r="P78" i="358"/>
  <c r="M78" i="358" s="1"/>
  <c r="L78" i="358"/>
  <c r="K78" i="358"/>
  <c r="J78" i="358"/>
  <c r="P77" i="358"/>
  <c r="M77" i="358" s="1"/>
  <c r="L77" i="358"/>
  <c r="K77" i="358"/>
  <c r="J77" i="358"/>
  <c r="P76" i="358"/>
  <c r="M76" i="358" s="1"/>
  <c r="L76" i="358"/>
  <c r="K76" i="358"/>
  <c r="J76" i="358"/>
  <c r="P75" i="358"/>
  <c r="M75" i="358"/>
  <c r="L75" i="358"/>
  <c r="K75" i="358"/>
  <c r="J75" i="358"/>
  <c r="P74" i="358"/>
  <c r="M74" i="358" s="1"/>
  <c r="L74" i="358"/>
  <c r="K74" i="358"/>
  <c r="J74" i="358"/>
  <c r="P73" i="358"/>
  <c r="M73" i="358" s="1"/>
  <c r="L73" i="358"/>
  <c r="K73" i="358"/>
  <c r="J73" i="358"/>
  <c r="P72" i="358"/>
  <c r="M72" i="358" s="1"/>
  <c r="L72" i="358"/>
  <c r="K72" i="358"/>
  <c r="J72" i="358"/>
  <c r="P71" i="358"/>
  <c r="M71" i="358" s="1"/>
  <c r="L71" i="358"/>
  <c r="K71" i="358"/>
  <c r="J71" i="358"/>
  <c r="P70" i="358"/>
  <c r="M70" i="358" s="1"/>
  <c r="L70" i="358"/>
  <c r="K70" i="358"/>
  <c r="J70" i="358"/>
  <c r="P69" i="358"/>
  <c r="M69" i="358" s="1"/>
  <c r="L69" i="358"/>
  <c r="K69" i="358"/>
  <c r="J69" i="358"/>
  <c r="P68" i="358"/>
  <c r="M68" i="358" s="1"/>
  <c r="L68" i="358"/>
  <c r="K68" i="358"/>
  <c r="J68" i="358"/>
  <c r="P67" i="358"/>
  <c r="M67" i="358"/>
  <c r="L67" i="358"/>
  <c r="K67" i="358"/>
  <c r="J67" i="358"/>
  <c r="P66" i="358"/>
  <c r="M66" i="358" s="1"/>
  <c r="L66" i="358"/>
  <c r="K66" i="358"/>
  <c r="J66" i="358"/>
  <c r="P65" i="358"/>
  <c r="M65" i="358" s="1"/>
  <c r="L65" i="358"/>
  <c r="K65" i="358"/>
  <c r="J65" i="358"/>
  <c r="P64" i="358"/>
  <c r="M64" i="358" s="1"/>
  <c r="L64" i="358"/>
  <c r="K64" i="358"/>
  <c r="J64" i="358"/>
  <c r="P63" i="358"/>
  <c r="M63" i="358" s="1"/>
  <c r="L63" i="358"/>
  <c r="K63" i="358"/>
  <c r="J63" i="358"/>
  <c r="P62" i="358"/>
  <c r="M62" i="358" s="1"/>
  <c r="L62" i="358"/>
  <c r="K62" i="358"/>
  <c r="J62" i="358"/>
  <c r="P61" i="358"/>
  <c r="M61" i="358"/>
  <c r="L61" i="358"/>
  <c r="K61" i="358"/>
  <c r="J61" i="358"/>
  <c r="P60" i="358"/>
  <c r="M60" i="358" s="1"/>
  <c r="L60" i="358"/>
  <c r="K60" i="358"/>
  <c r="J60" i="358"/>
  <c r="P59" i="358"/>
  <c r="M59" i="358" s="1"/>
  <c r="L59" i="358"/>
  <c r="K59" i="358"/>
  <c r="J59" i="358"/>
  <c r="P58" i="358"/>
  <c r="M58" i="358" s="1"/>
  <c r="L58" i="358"/>
  <c r="K58" i="358"/>
  <c r="J58" i="358"/>
  <c r="P57" i="358"/>
  <c r="M57" i="358" s="1"/>
  <c r="L57" i="358"/>
  <c r="K57" i="358"/>
  <c r="J57" i="358"/>
  <c r="P56" i="358"/>
  <c r="M56" i="358" s="1"/>
  <c r="L56" i="358"/>
  <c r="K56" i="358"/>
  <c r="J56" i="358"/>
  <c r="P55" i="358"/>
  <c r="M55" i="358"/>
  <c r="L55" i="358"/>
  <c r="K55" i="358"/>
  <c r="J55" i="358"/>
  <c r="P54" i="358"/>
  <c r="M54" i="358" s="1"/>
  <c r="L54" i="358"/>
  <c r="K54" i="358"/>
  <c r="J54" i="358"/>
  <c r="P53" i="358"/>
  <c r="M53" i="358" s="1"/>
  <c r="L53" i="358"/>
  <c r="K53" i="358"/>
  <c r="J53" i="358"/>
  <c r="P52" i="358"/>
  <c r="M52" i="358" s="1"/>
  <c r="L52" i="358"/>
  <c r="K52" i="358"/>
  <c r="J52" i="358"/>
  <c r="P51" i="358"/>
  <c r="M51" i="358" s="1"/>
  <c r="L51" i="358"/>
  <c r="K51" i="358"/>
  <c r="J51" i="358"/>
  <c r="P50" i="358"/>
  <c r="M50" i="358" s="1"/>
  <c r="L50" i="358"/>
  <c r="K50" i="358"/>
  <c r="J50" i="358"/>
  <c r="P49" i="358"/>
  <c r="M49" i="358"/>
  <c r="L49" i="358"/>
  <c r="K49" i="358"/>
  <c r="J49" i="358"/>
  <c r="P48" i="358"/>
  <c r="M48" i="358" s="1"/>
  <c r="L48" i="358"/>
  <c r="K48" i="358"/>
  <c r="J48" i="358"/>
  <c r="P47" i="358"/>
  <c r="M47" i="358" s="1"/>
  <c r="L47" i="358"/>
  <c r="K47" i="358"/>
  <c r="J47" i="358"/>
  <c r="P46" i="358"/>
  <c r="M46" i="358" s="1"/>
  <c r="L46" i="358"/>
  <c r="K46" i="358"/>
  <c r="J46" i="358"/>
  <c r="P45" i="358"/>
  <c r="M45" i="358" s="1"/>
  <c r="L45" i="358"/>
  <c r="K45" i="358"/>
  <c r="J45" i="358"/>
  <c r="P44" i="358"/>
  <c r="M44" i="358" s="1"/>
  <c r="L44" i="358"/>
  <c r="K44" i="358"/>
  <c r="J44" i="358"/>
  <c r="P43" i="358"/>
  <c r="M43" i="358" s="1"/>
  <c r="L43" i="358"/>
  <c r="K43" i="358"/>
  <c r="J43" i="358"/>
  <c r="P42" i="358"/>
  <c r="M42" i="358" s="1"/>
  <c r="L42" i="358"/>
  <c r="K42" i="358"/>
  <c r="J42" i="358"/>
  <c r="P41" i="358"/>
  <c r="M41" i="358"/>
  <c r="L41" i="358"/>
  <c r="K41" i="358"/>
  <c r="J41" i="358"/>
  <c r="P40" i="358"/>
  <c r="M40" i="358" s="1"/>
  <c r="L40" i="358"/>
  <c r="K40" i="358"/>
  <c r="J40" i="358"/>
  <c r="D5" i="358"/>
  <c r="R62" i="357"/>
  <c r="D21" i="357"/>
  <c r="C21" i="357"/>
  <c r="B21" i="357"/>
  <c r="D19" i="357"/>
  <c r="C19" i="357"/>
  <c r="B19" i="357"/>
  <c r="M18" i="357"/>
  <c r="D17" i="357"/>
  <c r="C17" i="357"/>
  <c r="B17" i="357"/>
  <c r="U16" i="357"/>
  <c r="U15" i="357"/>
  <c r="D15" i="357"/>
  <c r="C15" i="357"/>
  <c r="B15" i="357"/>
  <c r="U14" i="357"/>
  <c r="U13" i="357"/>
  <c r="D13" i="357"/>
  <c r="C13" i="357"/>
  <c r="B13" i="357"/>
  <c r="U12" i="357"/>
  <c r="U11" i="357"/>
  <c r="D11" i="357"/>
  <c r="C11" i="357"/>
  <c r="B11" i="357"/>
  <c r="U10" i="357"/>
  <c r="M10" i="357"/>
  <c r="O14" i="357" s="1"/>
  <c r="U9" i="357"/>
  <c r="D9" i="357"/>
  <c r="C9" i="357"/>
  <c r="B9" i="357"/>
  <c r="U8" i="357"/>
  <c r="U7" i="357"/>
  <c r="D7" i="357"/>
  <c r="C7" i="357"/>
  <c r="B7" i="357"/>
  <c r="Y5" i="357"/>
  <c r="O62" i="357"/>
  <c r="Y3" i="357"/>
  <c r="R57" i="356"/>
  <c r="I37" i="356"/>
  <c r="G37" i="356"/>
  <c r="F37" i="356"/>
  <c r="D37" i="356"/>
  <c r="C37" i="356"/>
  <c r="B37" i="356"/>
  <c r="K36" i="356"/>
  <c r="I35" i="356"/>
  <c r="G35" i="356"/>
  <c r="D35" i="356"/>
  <c r="C35" i="356"/>
  <c r="B35" i="356"/>
  <c r="I33" i="356"/>
  <c r="G33" i="356"/>
  <c r="F33" i="356"/>
  <c r="D33" i="356"/>
  <c r="C33" i="356"/>
  <c r="B33" i="356"/>
  <c r="K32" i="356"/>
  <c r="M34" i="356" s="1"/>
  <c r="O30" i="356" s="1"/>
  <c r="I31" i="356"/>
  <c r="G31" i="356"/>
  <c r="D31" i="356"/>
  <c r="C31" i="356"/>
  <c r="B31" i="356"/>
  <c r="I29" i="356"/>
  <c r="G29" i="356"/>
  <c r="F29" i="356"/>
  <c r="D29" i="356"/>
  <c r="C29" i="356"/>
  <c r="B29" i="356"/>
  <c r="K28" i="356"/>
  <c r="I27" i="356"/>
  <c r="G27" i="356"/>
  <c r="D27" i="356"/>
  <c r="C27" i="356"/>
  <c r="B27" i="356"/>
  <c r="M26" i="356"/>
  <c r="I25" i="356"/>
  <c r="G25" i="356"/>
  <c r="D25" i="356"/>
  <c r="C25" i="356"/>
  <c r="B25" i="356"/>
  <c r="I23" i="356"/>
  <c r="G23" i="356"/>
  <c r="F23" i="356"/>
  <c r="K24" i="356" s="1"/>
  <c r="D23" i="356"/>
  <c r="C23" i="356"/>
  <c r="B23" i="356"/>
  <c r="I21" i="356"/>
  <c r="G21" i="356"/>
  <c r="D21" i="356"/>
  <c r="C21" i="356"/>
  <c r="B21" i="356"/>
  <c r="I19" i="356"/>
  <c r="G19" i="356"/>
  <c r="F19" i="356"/>
  <c r="K20" i="356" s="1"/>
  <c r="D19" i="356"/>
  <c r="C19" i="356"/>
  <c r="B19" i="356"/>
  <c r="I17" i="356"/>
  <c r="G17" i="356"/>
  <c r="D17" i="356"/>
  <c r="C17" i="356"/>
  <c r="B17" i="356"/>
  <c r="U16" i="356"/>
  <c r="U15" i="356"/>
  <c r="I15" i="356"/>
  <c r="G15" i="356"/>
  <c r="F15" i="356"/>
  <c r="K16" i="356" s="1"/>
  <c r="M18" i="356" s="1"/>
  <c r="D15" i="356"/>
  <c r="C15" i="356"/>
  <c r="B15" i="356"/>
  <c r="U14" i="356"/>
  <c r="O14" i="356"/>
  <c r="Q22" i="356" s="1"/>
  <c r="U13" i="356"/>
  <c r="I13" i="356"/>
  <c r="G13" i="356"/>
  <c r="F13" i="356"/>
  <c r="K12" i="356" s="1"/>
  <c r="M10" i="356" s="1"/>
  <c r="D13" i="356"/>
  <c r="C13" i="356"/>
  <c r="B13" i="356"/>
  <c r="U12" i="356"/>
  <c r="U11" i="356"/>
  <c r="I11" i="356"/>
  <c r="G11" i="356"/>
  <c r="D11" i="356"/>
  <c r="C11" i="356"/>
  <c r="B11" i="356"/>
  <c r="U10" i="356"/>
  <c r="U9" i="356"/>
  <c r="I9" i="356"/>
  <c r="G9" i="356"/>
  <c r="D9" i="356"/>
  <c r="C9" i="356"/>
  <c r="B9" i="356"/>
  <c r="U8" i="356"/>
  <c r="U7" i="356"/>
  <c r="I7" i="356"/>
  <c r="G7" i="356"/>
  <c r="F7" i="356"/>
  <c r="K8" i="356" s="1"/>
  <c r="D7" i="356"/>
  <c r="C7" i="356"/>
  <c r="B7" i="356"/>
  <c r="Y5" i="356"/>
  <c r="AB1" i="356" s="1"/>
  <c r="O57" i="356"/>
  <c r="Y3" i="356"/>
  <c r="K6" i="356" s="1"/>
  <c r="AC1" i="356"/>
  <c r="P156" i="355"/>
  <c r="M156" i="355" s="1"/>
  <c r="L156" i="355"/>
  <c r="K156" i="355"/>
  <c r="J156" i="355"/>
  <c r="P155" i="355"/>
  <c r="M155" i="355" s="1"/>
  <c r="L155" i="355"/>
  <c r="K155" i="355"/>
  <c r="J155" i="355"/>
  <c r="P154" i="355"/>
  <c r="M154" i="355" s="1"/>
  <c r="L154" i="355"/>
  <c r="K154" i="355"/>
  <c r="J154" i="355"/>
  <c r="P153" i="355"/>
  <c r="M153" i="355" s="1"/>
  <c r="L153" i="355"/>
  <c r="K153" i="355"/>
  <c r="J153" i="355"/>
  <c r="P152" i="355"/>
  <c r="M152" i="355" s="1"/>
  <c r="L152" i="355"/>
  <c r="K152" i="355"/>
  <c r="J152" i="355"/>
  <c r="P151" i="355"/>
  <c r="M151" i="355"/>
  <c r="L151" i="355"/>
  <c r="K151" i="355"/>
  <c r="J151" i="355"/>
  <c r="P150" i="355"/>
  <c r="M150" i="355" s="1"/>
  <c r="L150" i="355"/>
  <c r="K150" i="355"/>
  <c r="J150" i="355"/>
  <c r="P149" i="355"/>
  <c r="M149" i="355" s="1"/>
  <c r="L149" i="355"/>
  <c r="K149" i="355"/>
  <c r="J149" i="355"/>
  <c r="P148" i="355"/>
  <c r="M148" i="355" s="1"/>
  <c r="L148" i="355"/>
  <c r="K148" i="355"/>
  <c r="J148" i="355"/>
  <c r="P147" i="355"/>
  <c r="M147" i="355" s="1"/>
  <c r="L147" i="355"/>
  <c r="K147" i="355"/>
  <c r="J147" i="355"/>
  <c r="P146" i="355"/>
  <c r="M146" i="355" s="1"/>
  <c r="L146" i="355"/>
  <c r="K146" i="355"/>
  <c r="J146" i="355"/>
  <c r="P145" i="355"/>
  <c r="M145" i="355" s="1"/>
  <c r="L145" i="355"/>
  <c r="K145" i="355"/>
  <c r="J145" i="355"/>
  <c r="P144" i="355"/>
  <c r="M144" i="355" s="1"/>
  <c r="L144" i="355"/>
  <c r="K144" i="355"/>
  <c r="J144" i="355"/>
  <c r="P143" i="355"/>
  <c r="M143" i="355" s="1"/>
  <c r="L143" i="355"/>
  <c r="K143" i="355"/>
  <c r="J143" i="355"/>
  <c r="P142" i="355"/>
  <c r="M142" i="355" s="1"/>
  <c r="L142" i="355"/>
  <c r="K142" i="355"/>
  <c r="J142" i="355"/>
  <c r="P141" i="355"/>
  <c r="M141" i="355" s="1"/>
  <c r="L141" i="355"/>
  <c r="K141" i="355"/>
  <c r="J141" i="355"/>
  <c r="P140" i="355"/>
  <c r="M140" i="355" s="1"/>
  <c r="L140" i="355"/>
  <c r="K140" i="355"/>
  <c r="J140" i="355"/>
  <c r="P139" i="355"/>
  <c r="M139" i="355" s="1"/>
  <c r="L139" i="355"/>
  <c r="K139" i="355"/>
  <c r="J139" i="355"/>
  <c r="P138" i="355"/>
  <c r="M138" i="355" s="1"/>
  <c r="L138" i="355"/>
  <c r="K138" i="355"/>
  <c r="J138" i="355"/>
  <c r="P137" i="355"/>
  <c r="M137" i="355" s="1"/>
  <c r="L137" i="355"/>
  <c r="K137" i="355"/>
  <c r="J137" i="355"/>
  <c r="P136" i="355"/>
  <c r="M136" i="355" s="1"/>
  <c r="L136" i="355"/>
  <c r="K136" i="355"/>
  <c r="J136" i="355"/>
  <c r="P135" i="355"/>
  <c r="M135" i="355" s="1"/>
  <c r="L135" i="355"/>
  <c r="K135" i="355"/>
  <c r="J135" i="355"/>
  <c r="P134" i="355"/>
  <c r="M134" i="355" s="1"/>
  <c r="L134" i="355"/>
  <c r="K134" i="355"/>
  <c r="J134" i="355"/>
  <c r="P133" i="355"/>
  <c r="M133" i="355" s="1"/>
  <c r="L133" i="355"/>
  <c r="K133" i="355"/>
  <c r="J133" i="355"/>
  <c r="P132" i="355"/>
  <c r="M132" i="355" s="1"/>
  <c r="L132" i="355"/>
  <c r="K132" i="355"/>
  <c r="J132" i="355"/>
  <c r="P131" i="355"/>
  <c r="M131" i="355" s="1"/>
  <c r="L131" i="355"/>
  <c r="K131" i="355"/>
  <c r="J131" i="355"/>
  <c r="P130" i="355"/>
  <c r="M130" i="355" s="1"/>
  <c r="L130" i="355"/>
  <c r="K130" i="355"/>
  <c r="J130" i="355"/>
  <c r="P129" i="355"/>
  <c r="M129" i="355" s="1"/>
  <c r="L129" i="355"/>
  <c r="K129" i="355"/>
  <c r="J129" i="355"/>
  <c r="P128" i="355"/>
  <c r="M128" i="355" s="1"/>
  <c r="L128" i="355"/>
  <c r="K128" i="355"/>
  <c r="J128" i="355"/>
  <c r="P127" i="355"/>
  <c r="M127" i="355" s="1"/>
  <c r="L127" i="355"/>
  <c r="K127" i="355"/>
  <c r="J127" i="355"/>
  <c r="P126" i="355"/>
  <c r="M126" i="355"/>
  <c r="L126" i="355"/>
  <c r="K126" i="355"/>
  <c r="J126" i="355"/>
  <c r="P125" i="355"/>
  <c r="M125" i="355" s="1"/>
  <c r="L125" i="355"/>
  <c r="K125" i="355"/>
  <c r="J125" i="355"/>
  <c r="P124" i="355"/>
  <c r="M124" i="355" s="1"/>
  <c r="L124" i="355"/>
  <c r="K124" i="355"/>
  <c r="J124" i="355"/>
  <c r="P123" i="355"/>
  <c r="M123" i="355" s="1"/>
  <c r="L123" i="355"/>
  <c r="K123" i="355"/>
  <c r="J123" i="355"/>
  <c r="P122" i="355"/>
  <c r="M122" i="355" s="1"/>
  <c r="L122" i="355"/>
  <c r="K122" i="355"/>
  <c r="J122" i="355"/>
  <c r="P121" i="355"/>
  <c r="M121" i="355" s="1"/>
  <c r="L121" i="355"/>
  <c r="K121" i="355"/>
  <c r="J121" i="355"/>
  <c r="P120" i="355"/>
  <c r="M120" i="355" s="1"/>
  <c r="L120" i="355"/>
  <c r="K120" i="355"/>
  <c r="J120" i="355"/>
  <c r="P119" i="355"/>
  <c r="M119" i="355"/>
  <c r="L119" i="355"/>
  <c r="K119" i="355"/>
  <c r="J119" i="355"/>
  <c r="P118" i="355"/>
  <c r="M118" i="355" s="1"/>
  <c r="L118" i="355"/>
  <c r="K118" i="355"/>
  <c r="J118" i="355"/>
  <c r="P117" i="355"/>
  <c r="M117" i="355" s="1"/>
  <c r="L117" i="355"/>
  <c r="K117" i="355"/>
  <c r="J117" i="355"/>
  <c r="P116" i="355"/>
  <c r="M116" i="355" s="1"/>
  <c r="L116" i="355"/>
  <c r="K116" i="355"/>
  <c r="J116" i="355"/>
  <c r="P115" i="355"/>
  <c r="M115" i="355" s="1"/>
  <c r="L115" i="355"/>
  <c r="K115" i="355"/>
  <c r="J115" i="355"/>
  <c r="P114" i="355"/>
  <c r="M114" i="355" s="1"/>
  <c r="L114" i="355"/>
  <c r="K114" i="355"/>
  <c r="J114" i="355"/>
  <c r="P113" i="355"/>
  <c r="M113" i="355" s="1"/>
  <c r="L113" i="355"/>
  <c r="K113" i="355"/>
  <c r="J113" i="355"/>
  <c r="P112" i="355"/>
  <c r="M112" i="355" s="1"/>
  <c r="L112" i="355"/>
  <c r="K112" i="355"/>
  <c r="J112" i="355"/>
  <c r="P111" i="355"/>
  <c r="M111" i="355" s="1"/>
  <c r="L111" i="355"/>
  <c r="K111" i="355"/>
  <c r="J111" i="355"/>
  <c r="P110" i="355"/>
  <c r="M110" i="355" s="1"/>
  <c r="L110" i="355"/>
  <c r="K110" i="355"/>
  <c r="J110" i="355"/>
  <c r="P109" i="355"/>
  <c r="M109" i="355" s="1"/>
  <c r="L109" i="355"/>
  <c r="K109" i="355"/>
  <c r="J109" i="355"/>
  <c r="P108" i="355"/>
  <c r="M108" i="355" s="1"/>
  <c r="L108" i="355"/>
  <c r="K108" i="355"/>
  <c r="J108" i="355"/>
  <c r="P107" i="355"/>
  <c r="M107" i="355" s="1"/>
  <c r="L107" i="355"/>
  <c r="K107" i="355"/>
  <c r="J107" i="355"/>
  <c r="P106" i="355"/>
  <c r="M106" i="355" s="1"/>
  <c r="L106" i="355"/>
  <c r="K106" i="355"/>
  <c r="J106" i="355"/>
  <c r="P105" i="355"/>
  <c r="M105" i="355" s="1"/>
  <c r="L105" i="355"/>
  <c r="K105" i="355"/>
  <c r="J105" i="355"/>
  <c r="P104" i="355"/>
  <c r="M104" i="355" s="1"/>
  <c r="L104" i="355"/>
  <c r="K104" i="355"/>
  <c r="J104" i="355"/>
  <c r="P103" i="355"/>
  <c r="M103" i="355" s="1"/>
  <c r="L103" i="355"/>
  <c r="K103" i="355"/>
  <c r="J103" i="355"/>
  <c r="P102" i="355"/>
  <c r="M102" i="355" s="1"/>
  <c r="L102" i="355"/>
  <c r="K102" i="355"/>
  <c r="J102" i="355"/>
  <c r="P101" i="355"/>
  <c r="M101" i="355" s="1"/>
  <c r="L101" i="355"/>
  <c r="K101" i="355"/>
  <c r="J101" i="355"/>
  <c r="P100" i="355"/>
  <c r="M100" i="355"/>
  <c r="L100" i="355"/>
  <c r="K100" i="355"/>
  <c r="J100" i="355"/>
  <c r="P99" i="355"/>
  <c r="M99" i="355" s="1"/>
  <c r="L99" i="355"/>
  <c r="K99" i="355"/>
  <c r="J99" i="355"/>
  <c r="P98" i="355"/>
  <c r="M98" i="355" s="1"/>
  <c r="L98" i="355"/>
  <c r="K98" i="355"/>
  <c r="J98" i="355"/>
  <c r="P97" i="355"/>
  <c r="M97" i="355" s="1"/>
  <c r="L97" i="355"/>
  <c r="K97" i="355"/>
  <c r="J97" i="355"/>
  <c r="P96" i="355"/>
  <c r="M96" i="355" s="1"/>
  <c r="L96" i="355"/>
  <c r="K96" i="355"/>
  <c r="J96" i="355"/>
  <c r="P95" i="355"/>
  <c r="M95" i="355" s="1"/>
  <c r="L95" i="355"/>
  <c r="K95" i="355"/>
  <c r="J95" i="355"/>
  <c r="P94" i="355"/>
  <c r="M94" i="355" s="1"/>
  <c r="L94" i="355"/>
  <c r="K94" i="355"/>
  <c r="J94" i="355"/>
  <c r="P93" i="355"/>
  <c r="M93" i="355" s="1"/>
  <c r="L93" i="355"/>
  <c r="K93" i="355"/>
  <c r="J93" i="355"/>
  <c r="P92" i="355"/>
  <c r="M92" i="355" s="1"/>
  <c r="L92" i="355"/>
  <c r="K92" i="355"/>
  <c r="J92" i="355"/>
  <c r="P91" i="355"/>
  <c r="M91" i="355" s="1"/>
  <c r="L91" i="355"/>
  <c r="K91" i="355"/>
  <c r="J91" i="355"/>
  <c r="P90" i="355"/>
  <c r="M90" i="355" s="1"/>
  <c r="L90" i="355"/>
  <c r="K90" i="355"/>
  <c r="J90" i="355"/>
  <c r="P89" i="355"/>
  <c r="M89" i="355" s="1"/>
  <c r="L89" i="355"/>
  <c r="K89" i="355"/>
  <c r="J89" i="355"/>
  <c r="P88" i="355"/>
  <c r="M88" i="355" s="1"/>
  <c r="L88" i="355"/>
  <c r="K88" i="355"/>
  <c r="J88" i="355"/>
  <c r="P87" i="355"/>
  <c r="M87" i="355" s="1"/>
  <c r="L87" i="355"/>
  <c r="K87" i="355"/>
  <c r="J87" i="355"/>
  <c r="P86" i="355"/>
  <c r="M86" i="355" s="1"/>
  <c r="L86" i="355"/>
  <c r="K86" i="355"/>
  <c r="J86" i="355"/>
  <c r="P85" i="355"/>
  <c r="M85" i="355" s="1"/>
  <c r="L85" i="355"/>
  <c r="K85" i="355"/>
  <c r="J85" i="355"/>
  <c r="P84" i="355"/>
  <c r="M84" i="355" s="1"/>
  <c r="L84" i="355"/>
  <c r="K84" i="355"/>
  <c r="J84" i="355"/>
  <c r="P83" i="355"/>
  <c r="M83" i="355" s="1"/>
  <c r="L83" i="355"/>
  <c r="K83" i="355"/>
  <c r="J83" i="355"/>
  <c r="P82" i="355"/>
  <c r="M82" i="355" s="1"/>
  <c r="L82" i="355"/>
  <c r="K82" i="355"/>
  <c r="J82" i="355"/>
  <c r="P81" i="355"/>
  <c r="M81" i="355" s="1"/>
  <c r="L81" i="355"/>
  <c r="K81" i="355"/>
  <c r="J81" i="355"/>
  <c r="P80" i="355"/>
  <c r="M80" i="355" s="1"/>
  <c r="L80" i="355"/>
  <c r="K80" i="355"/>
  <c r="J80" i="355"/>
  <c r="P79" i="355"/>
  <c r="M79" i="355" s="1"/>
  <c r="L79" i="355"/>
  <c r="K79" i="355"/>
  <c r="J79" i="355"/>
  <c r="P78" i="355"/>
  <c r="M78" i="355" s="1"/>
  <c r="L78" i="355"/>
  <c r="K78" i="355"/>
  <c r="J78" i="355"/>
  <c r="P77" i="355"/>
  <c r="M77" i="355" s="1"/>
  <c r="L77" i="355"/>
  <c r="K77" i="355"/>
  <c r="J77" i="355"/>
  <c r="P76" i="355"/>
  <c r="M76" i="355" s="1"/>
  <c r="L76" i="355"/>
  <c r="K76" i="355"/>
  <c r="J76" i="355"/>
  <c r="P75" i="355"/>
  <c r="M75" i="355"/>
  <c r="L75" i="355"/>
  <c r="K75" i="355"/>
  <c r="J75" i="355"/>
  <c r="P74" i="355"/>
  <c r="M74" i="355" s="1"/>
  <c r="L74" i="355"/>
  <c r="K74" i="355"/>
  <c r="J74" i="355"/>
  <c r="P73" i="355"/>
  <c r="M73" i="355" s="1"/>
  <c r="L73" i="355"/>
  <c r="K73" i="355"/>
  <c r="J73" i="355"/>
  <c r="P72" i="355"/>
  <c r="M72" i="355" s="1"/>
  <c r="L72" i="355"/>
  <c r="K72" i="355"/>
  <c r="J72" i="355"/>
  <c r="P71" i="355"/>
  <c r="M71" i="355" s="1"/>
  <c r="L71" i="355"/>
  <c r="K71" i="355"/>
  <c r="J71" i="355"/>
  <c r="P70" i="355"/>
  <c r="M70" i="355" s="1"/>
  <c r="L70" i="355"/>
  <c r="K70" i="355"/>
  <c r="J70" i="355"/>
  <c r="P69" i="355"/>
  <c r="M69" i="355" s="1"/>
  <c r="L69" i="355"/>
  <c r="K69" i="355"/>
  <c r="J69" i="355"/>
  <c r="P68" i="355"/>
  <c r="M68" i="355"/>
  <c r="L68" i="355"/>
  <c r="K68" i="355"/>
  <c r="J68" i="355"/>
  <c r="P67" i="355"/>
  <c r="M67" i="355" s="1"/>
  <c r="L67" i="355"/>
  <c r="K67" i="355"/>
  <c r="J67" i="355"/>
  <c r="P66" i="355"/>
  <c r="M66" i="355" s="1"/>
  <c r="L66" i="355"/>
  <c r="K66" i="355"/>
  <c r="J66" i="355"/>
  <c r="P65" i="355"/>
  <c r="M65" i="355" s="1"/>
  <c r="L65" i="355"/>
  <c r="K65" i="355"/>
  <c r="J65" i="355"/>
  <c r="P64" i="355"/>
  <c r="M64" i="355" s="1"/>
  <c r="L64" i="355"/>
  <c r="K64" i="355"/>
  <c r="J64" i="355"/>
  <c r="P63" i="355"/>
  <c r="M63" i="355" s="1"/>
  <c r="L63" i="355"/>
  <c r="K63" i="355"/>
  <c r="J63" i="355"/>
  <c r="P62" i="355"/>
  <c r="M62" i="355" s="1"/>
  <c r="L62" i="355"/>
  <c r="K62" i="355"/>
  <c r="J62" i="355"/>
  <c r="P61" i="355"/>
  <c r="M61" i="355" s="1"/>
  <c r="L61" i="355"/>
  <c r="K61" i="355"/>
  <c r="J61" i="355"/>
  <c r="P60" i="355"/>
  <c r="M60" i="355" s="1"/>
  <c r="L60" i="355"/>
  <c r="K60" i="355"/>
  <c r="J60" i="355"/>
  <c r="P59" i="355"/>
  <c r="M59" i="355" s="1"/>
  <c r="L59" i="355"/>
  <c r="K59" i="355"/>
  <c r="J59" i="355"/>
  <c r="P58" i="355"/>
  <c r="M58" i="355" s="1"/>
  <c r="L58" i="355"/>
  <c r="K58" i="355"/>
  <c r="J58" i="355"/>
  <c r="P57" i="355"/>
  <c r="M57" i="355" s="1"/>
  <c r="L57" i="355"/>
  <c r="K57" i="355"/>
  <c r="J57" i="355"/>
  <c r="P56" i="355"/>
  <c r="M56" i="355" s="1"/>
  <c r="L56" i="355"/>
  <c r="K56" i="355"/>
  <c r="J56" i="355"/>
  <c r="P55" i="355"/>
  <c r="M55" i="355" s="1"/>
  <c r="L55" i="355"/>
  <c r="K55" i="355"/>
  <c r="J55" i="355"/>
  <c r="P54" i="355"/>
  <c r="M54" i="355" s="1"/>
  <c r="L54" i="355"/>
  <c r="K54" i="355"/>
  <c r="J54" i="355"/>
  <c r="P53" i="355"/>
  <c r="M53" i="355" s="1"/>
  <c r="L53" i="355"/>
  <c r="K53" i="355"/>
  <c r="J53" i="355"/>
  <c r="P52" i="355"/>
  <c r="M52" i="355" s="1"/>
  <c r="L52" i="355"/>
  <c r="K52" i="355"/>
  <c r="J52" i="355"/>
  <c r="P51" i="355"/>
  <c r="M51" i="355" s="1"/>
  <c r="L51" i="355"/>
  <c r="K51" i="355"/>
  <c r="J51" i="355"/>
  <c r="P50" i="355"/>
  <c r="M50" i="355"/>
  <c r="L50" i="355"/>
  <c r="K50" i="355"/>
  <c r="J50" i="355"/>
  <c r="P49" i="355"/>
  <c r="M49" i="355" s="1"/>
  <c r="L49" i="355"/>
  <c r="K49" i="355"/>
  <c r="J49" i="355"/>
  <c r="P48" i="355"/>
  <c r="M48" i="355" s="1"/>
  <c r="L48" i="355"/>
  <c r="K48" i="355"/>
  <c r="J48" i="355"/>
  <c r="P47" i="355"/>
  <c r="M47" i="355" s="1"/>
  <c r="L47" i="355"/>
  <c r="K47" i="355"/>
  <c r="J47" i="355"/>
  <c r="P46" i="355"/>
  <c r="M46" i="355" s="1"/>
  <c r="L46" i="355"/>
  <c r="K46" i="355"/>
  <c r="J46" i="355"/>
  <c r="P45" i="355"/>
  <c r="M45" i="355" s="1"/>
  <c r="L45" i="355"/>
  <c r="K45" i="355"/>
  <c r="J45" i="355"/>
  <c r="P44" i="355"/>
  <c r="M44" i="355" s="1"/>
  <c r="L44" i="355"/>
  <c r="K44" i="355"/>
  <c r="J44" i="355"/>
  <c r="P43" i="355"/>
  <c r="M43" i="355" s="1"/>
  <c r="L43" i="355"/>
  <c r="K43" i="355"/>
  <c r="J43" i="355"/>
  <c r="P42" i="355"/>
  <c r="M42" i="355" s="1"/>
  <c r="L42" i="355"/>
  <c r="K42" i="355"/>
  <c r="J42" i="355"/>
  <c r="P41" i="355"/>
  <c r="M41" i="355" s="1"/>
  <c r="L41" i="355"/>
  <c r="K41" i="355"/>
  <c r="J41" i="355"/>
  <c r="P40" i="355"/>
  <c r="M40" i="355" s="1"/>
  <c r="L40" i="355"/>
  <c r="K40" i="355"/>
  <c r="J40" i="355"/>
  <c r="H5" i="355"/>
  <c r="D5" i="355"/>
  <c r="C5" i="355"/>
  <c r="A5" i="355"/>
  <c r="C2" i="355"/>
  <c r="A1" i="355"/>
  <c r="R62" i="354"/>
  <c r="D21" i="354"/>
  <c r="C21" i="354"/>
  <c r="B21" i="354"/>
  <c r="D19" i="354"/>
  <c r="C19" i="354"/>
  <c r="B19" i="354"/>
  <c r="M18" i="354"/>
  <c r="D17" i="354"/>
  <c r="C17" i="354"/>
  <c r="B17" i="354"/>
  <c r="U16" i="354"/>
  <c r="U15" i="354"/>
  <c r="D15" i="354"/>
  <c r="C15" i="354"/>
  <c r="B15" i="354"/>
  <c r="U14" i="354"/>
  <c r="O14" i="354"/>
  <c r="U13" i="354"/>
  <c r="D13" i="354"/>
  <c r="C13" i="354"/>
  <c r="B13" i="354"/>
  <c r="U12" i="354"/>
  <c r="U11" i="354"/>
  <c r="D11" i="354"/>
  <c r="C11" i="354"/>
  <c r="B11" i="354"/>
  <c r="U10" i="354"/>
  <c r="M10" i="354"/>
  <c r="U9" i="354"/>
  <c r="D9" i="354"/>
  <c r="C9" i="354"/>
  <c r="B9" i="354"/>
  <c r="U8" i="354"/>
  <c r="U7" i="354"/>
  <c r="D7" i="354"/>
  <c r="C7" i="354"/>
  <c r="B7" i="354"/>
  <c r="Y5" i="354"/>
  <c r="O62" i="354"/>
  <c r="Y3" i="354"/>
  <c r="R57" i="353"/>
  <c r="I37" i="353"/>
  <c r="G37" i="353"/>
  <c r="F37" i="353"/>
  <c r="D37" i="353"/>
  <c r="C37" i="353"/>
  <c r="B37" i="353"/>
  <c r="K36" i="353"/>
  <c r="I35" i="353"/>
  <c r="G35" i="353"/>
  <c r="D35" i="353"/>
  <c r="C35" i="353"/>
  <c r="B35" i="353"/>
  <c r="M34" i="353"/>
  <c r="O30" i="353" s="1"/>
  <c r="I33" i="353"/>
  <c r="G33" i="353"/>
  <c r="F33" i="353"/>
  <c r="D33" i="353"/>
  <c r="C33" i="353"/>
  <c r="B33" i="353"/>
  <c r="K32" i="353"/>
  <c r="I31" i="353"/>
  <c r="G31" i="353"/>
  <c r="F31" i="353"/>
  <c r="D31" i="353"/>
  <c r="C31" i="353"/>
  <c r="B31" i="353"/>
  <c r="I29" i="353"/>
  <c r="G29" i="353"/>
  <c r="F29" i="353"/>
  <c r="D29" i="353"/>
  <c r="C29" i="353"/>
  <c r="B29" i="353"/>
  <c r="K28" i="353"/>
  <c r="I27" i="353"/>
  <c r="G27" i="353"/>
  <c r="D27" i="353"/>
  <c r="C27" i="353"/>
  <c r="B27" i="353"/>
  <c r="M26" i="353"/>
  <c r="I25" i="353"/>
  <c r="G25" i="353"/>
  <c r="F25" i="353"/>
  <c r="D25" i="353"/>
  <c r="C25" i="353"/>
  <c r="B25" i="353"/>
  <c r="K24" i="353"/>
  <c r="I23" i="353"/>
  <c r="G23" i="353"/>
  <c r="F23" i="353"/>
  <c r="D23" i="353"/>
  <c r="C23" i="353"/>
  <c r="B23" i="353"/>
  <c r="I21" i="353"/>
  <c r="G21" i="353"/>
  <c r="F21" i="353"/>
  <c r="D21" i="353"/>
  <c r="C21" i="353"/>
  <c r="B21" i="353"/>
  <c r="K20" i="353"/>
  <c r="M18" i="353" s="1"/>
  <c r="I19" i="353"/>
  <c r="G19" i="353"/>
  <c r="F19" i="353"/>
  <c r="D19" i="353"/>
  <c r="C19" i="353"/>
  <c r="B19" i="353"/>
  <c r="I17" i="353"/>
  <c r="G17" i="353"/>
  <c r="D17" i="353"/>
  <c r="C17" i="353"/>
  <c r="B17" i="353"/>
  <c r="U16" i="353"/>
  <c r="U15" i="353"/>
  <c r="I15" i="353"/>
  <c r="G15" i="353"/>
  <c r="F15" i="353"/>
  <c r="K16" i="353" s="1"/>
  <c r="D15" i="353"/>
  <c r="C15" i="353"/>
  <c r="B15" i="353"/>
  <c r="U14" i="353"/>
  <c r="U13" i="353"/>
  <c r="I13" i="353"/>
  <c r="G13" i="353"/>
  <c r="F13" i="353"/>
  <c r="D13" i="353"/>
  <c r="C13" i="353"/>
  <c r="B13" i="353"/>
  <c r="U12" i="353"/>
  <c r="U11" i="353"/>
  <c r="I11" i="353"/>
  <c r="G11" i="353"/>
  <c r="F11" i="353"/>
  <c r="K12" i="353" s="1"/>
  <c r="D11" i="353"/>
  <c r="C11" i="353"/>
  <c r="B11" i="353"/>
  <c r="U10" i="353"/>
  <c r="M10" i="353"/>
  <c r="O14" i="353" s="1"/>
  <c r="Q22" i="353" s="1"/>
  <c r="U9" i="353"/>
  <c r="I9" i="353"/>
  <c r="G9" i="353"/>
  <c r="D9" i="353"/>
  <c r="C9" i="353"/>
  <c r="B9" i="353"/>
  <c r="U8" i="353"/>
  <c r="U7" i="353"/>
  <c r="I7" i="353"/>
  <c r="G7" i="353"/>
  <c r="F7" i="353"/>
  <c r="K8" i="353" s="1"/>
  <c r="D7" i="353"/>
  <c r="C7" i="353"/>
  <c r="B7" i="353"/>
  <c r="O6" i="353"/>
  <c r="Y5" i="353"/>
  <c r="AE1" i="353" s="1"/>
  <c r="O57" i="353"/>
  <c r="Y3" i="353"/>
  <c r="K6" i="353" s="1"/>
  <c r="P156" i="352"/>
  <c r="M156" i="352" s="1"/>
  <c r="L156" i="352"/>
  <c r="K156" i="352"/>
  <c r="J156" i="352"/>
  <c r="P155" i="352"/>
  <c r="M155" i="352" s="1"/>
  <c r="L155" i="352"/>
  <c r="K155" i="352"/>
  <c r="J155" i="352"/>
  <c r="P154" i="352"/>
  <c r="M154" i="352"/>
  <c r="L154" i="352"/>
  <c r="K154" i="352"/>
  <c r="J154" i="352"/>
  <c r="P153" i="352"/>
  <c r="M153" i="352" s="1"/>
  <c r="L153" i="352"/>
  <c r="K153" i="352"/>
  <c r="J153" i="352"/>
  <c r="P152" i="352"/>
  <c r="M152" i="352" s="1"/>
  <c r="L152" i="352"/>
  <c r="K152" i="352"/>
  <c r="J152" i="352"/>
  <c r="P151" i="352"/>
  <c r="M151" i="352" s="1"/>
  <c r="L151" i="352"/>
  <c r="K151" i="352"/>
  <c r="J151" i="352"/>
  <c r="P150" i="352"/>
  <c r="M150" i="352" s="1"/>
  <c r="L150" i="352"/>
  <c r="K150" i="352"/>
  <c r="J150" i="352"/>
  <c r="P149" i="352"/>
  <c r="M149" i="352" s="1"/>
  <c r="L149" i="352"/>
  <c r="K149" i="352"/>
  <c r="J149" i="352"/>
  <c r="P148" i="352"/>
  <c r="M148" i="352" s="1"/>
  <c r="L148" i="352"/>
  <c r="K148" i="352"/>
  <c r="J148" i="352"/>
  <c r="P147" i="352"/>
  <c r="M147" i="352" s="1"/>
  <c r="L147" i="352"/>
  <c r="K147" i="352"/>
  <c r="J147" i="352"/>
  <c r="P146" i="352"/>
  <c r="M146" i="352" s="1"/>
  <c r="L146" i="352"/>
  <c r="K146" i="352"/>
  <c r="J146" i="352"/>
  <c r="P145" i="352"/>
  <c r="M145" i="352" s="1"/>
  <c r="L145" i="352"/>
  <c r="K145" i="352"/>
  <c r="J145" i="352"/>
  <c r="P144" i="352"/>
  <c r="M144" i="352" s="1"/>
  <c r="L144" i="352"/>
  <c r="K144" i="352"/>
  <c r="J144" i="352"/>
  <c r="P143" i="352"/>
  <c r="M143" i="352" s="1"/>
  <c r="L143" i="352"/>
  <c r="K143" i="352"/>
  <c r="J143" i="352"/>
  <c r="P142" i="352"/>
  <c r="M142" i="352" s="1"/>
  <c r="L142" i="352"/>
  <c r="K142" i="352"/>
  <c r="J142" i="352"/>
  <c r="P141" i="352"/>
  <c r="M141" i="352" s="1"/>
  <c r="L141" i="352"/>
  <c r="K141" i="352"/>
  <c r="J141" i="352"/>
  <c r="P140" i="352"/>
  <c r="M140" i="352" s="1"/>
  <c r="L140" i="352"/>
  <c r="K140" i="352"/>
  <c r="J140" i="352"/>
  <c r="P139" i="352"/>
  <c r="M139" i="352" s="1"/>
  <c r="L139" i="352"/>
  <c r="K139" i="352"/>
  <c r="J139" i="352"/>
  <c r="P138" i="352"/>
  <c r="M138" i="352" s="1"/>
  <c r="L138" i="352"/>
  <c r="K138" i="352"/>
  <c r="J138" i="352"/>
  <c r="P137" i="352"/>
  <c r="M137" i="352" s="1"/>
  <c r="L137" i="352"/>
  <c r="K137" i="352"/>
  <c r="J137" i="352"/>
  <c r="P136" i="352"/>
  <c r="M136" i="352"/>
  <c r="L136" i="352"/>
  <c r="K136" i="352"/>
  <c r="J136" i="352"/>
  <c r="P135" i="352"/>
  <c r="M135" i="352" s="1"/>
  <c r="L135" i="352"/>
  <c r="K135" i="352"/>
  <c r="J135" i="352"/>
  <c r="P134" i="352"/>
  <c r="M134" i="352" s="1"/>
  <c r="L134" i="352"/>
  <c r="K134" i="352"/>
  <c r="J134" i="352"/>
  <c r="P133" i="352"/>
  <c r="M133" i="352" s="1"/>
  <c r="L133" i="352"/>
  <c r="K133" i="352"/>
  <c r="J133" i="352"/>
  <c r="P132" i="352"/>
  <c r="M132" i="352" s="1"/>
  <c r="L132" i="352"/>
  <c r="K132" i="352"/>
  <c r="J132" i="352"/>
  <c r="P131" i="352"/>
  <c r="M131" i="352"/>
  <c r="L131" i="352"/>
  <c r="K131" i="352"/>
  <c r="J131" i="352"/>
  <c r="P130" i="352"/>
  <c r="M130" i="352" s="1"/>
  <c r="L130" i="352"/>
  <c r="K130" i="352"/>
  <c r="J130" i="352"/>
  <c r="P129" i="352"/>
  <c r="M129" i="352" s="1"/>
  <c r="L129" i="352"/>
  <c r="K129" i="352"/>
  <c r="J129" i="352"/>
  <c r="P128" i="352"/>
  <c r="M128" i="352" s="1"/>
  <c r="L128" i="352"/>
  <c r="K128" i="352"/>
  <c r="J128" i="352"/>
  <c r="P127" i="352"/>
  <c r="M127" i="352" s="1"/>
  <c r="L127" i="352"/>
  <c r="K127" i="352"/>
  <c r="J127" i="352"/>
  <c r="P126" i="352"/>
  <c r="M126" i="352"/>
  <c r="L126" i="352"/>
  <c r="K126" i="352"/>
  <c r="J126" i="352"/>
  <c r="P125" i="352"/>
  <c r="M125" i="352" s="1"/>
  <c r="L125" i="352"/>
  <c r="K125" i="352"/>
  <c r="J125" i="352"/>
  <c r="P124" i="352"/>
  <c r="M124" i="352" s="1"/>
  <c r="L124" i="352"/>
  <c r="K124" i="352"/>
  <c r="J124" i="352"/>
  <c r="P123" i="352"/>
  <c r="M123" i="352" s="1"/>
  <c r="L123" i="352"/>
  <c r="K123" i="352"/>
  <c r="J123" i="352"/>
  <c r="P122" i="352"/>
  <c r="M122" i="352" s="1"/>
  <c r="L122" i="352"/>
  <c r="K122" i="352"/>
  <c r="J122" i="352"/>
  <c r="P121" i="352"/>
  <c r="M121" i="352" s="1"/>
  <c r="L121" i="352"/>
  <c r="K121" i="352"/>
  <c r="J121" i="352"/>
  <c r="P120" i="352"/>
  <c r="M120" i="352" s="1"/>
  <c r="L120" i="352"/>
  <c r="K120" i="352"/>
  <c r="J120" i="352"/>
  <c r="P119" i="352"/>
  <c r="M119" i="352" s="1"/>
  <c r="L119" i="352"/>
  <c r="K119" i="352"/>
  <c r="J119" i="352"/>
  <c r="P118" i="352"/>
  <c r="M118" i="352" s="1"/>
  <c r="L118" i="352"/>
  <c r="K118" i="352"/>
  <c r="J118" i="352"/>
  <c r="P117" i="352"/>
  <c r="M117" i="352" s="1"/>
  <c r="L117" i="352"/>
  <c r="K117" i="352"/>
  <c r="J117" i="352"/>
  <c r="P116" i="352"/>
  <c r="M116" i="352"/>
  <c r="L116" i="352"/>
  <c r="K116" i="352"/>
  <c r="J116" i="352"/>
  <c r="P115" i="352"/>
  <c r="M115" i="352"/>
  <c r="L115" i="352"/>
  <c r="K115" i="352"/>
  <c r="J115" i="352"/>
  <c r="P114" i="352"/>
  <c r="M114" i="352" s="1"/>
  <c r="L114" i="352"/>
  <c r="K114" i="352"/>
  <c r="J114" i="352"/>
  <c r="P113" i="352"/>
  <c r="M113" i="352" s="1"/>
  <c r="L113" i="352"/>
  <c r="K113" i="352"/>
  <c r="J113" i="352"/>
  <c r="P112" i="352"/>
  <c r="M112" i="352" s="1"/>
  <c r="L112" i="352"/>
  <c r="K112" i="352"/>
  <c r="J112" i="352"/>
  <c r="P111" i="352"/>
  <c r="M111" i="352" s="1"/>
  <c r="L111" i="352"/>
  <c r="K111" i="352"/>
  <c r="J111" i="352"/>
  <c r="P110" i="352"/>
  <c r="M110" i="352" s="1"/>
  <c r="L110" i="352"/>
  <c r="K110" i="352"/>
  <c r="J110" i="352"/>
  <c r="P109" i="352"/>
  <c r="M109" i="352" s="1"/>
  <c r="L109" i="352"/>
  <c r="K109" i="352"/>
  <c r="J109" i="352"/>
  <c r="P108" i="352"/>
  <c r="M108" i="352" s="1"/>
  <c r="L108" i="352"/>
  <c r="K108" i="352"/>
  <c r="J108" i="352"/>
  <c r="P107" i="352"/>
  <c r="M107" i="352" s="1"/>
  <c r="L107" i="352"/>
  <c r="K107" i="352"/>
  <c r="J107" i="352"/>
  <c r="P106" i="352"/>
  <c r="M106" i="352" s="1"/>
  <c r="L106" i="352"/>
  <c r="K106" i="352"/>
  <c r="J106" i="352"/>
  <c r="P105" i="352"/>
  <c r="M105" i="352" s="1"/>
  <c r="L105" i="352"/>
  <c r="K105" i="352"/>
  <c r="J105" i="352"/>
  <c r="P104" i="352"/>
  <c r="M104" i="352"/>
  <c r="L104" i="352"/>
  <c r="K104" i="352"/>
  <c r="J104" i="352"/>
  <c r="P103" i="352"/>
  <c r="M103" i="352" s="1"/>
  <c r="L103" i="352"/>
  <c r="K103" i="352"/>
  <c r="J103" i="352"/>
  <c r="P102" i="352"/>
  <c r="M102" i="352" s="1"/>
  <c r="L102" i="352"/>
  <c r="K102" i="352"/>
  <c r="J102" i="352"/>
  <c r="P101" i="352"/>
  <c r="M101" i="352" s="1"/>
  <c r="L101" i="352"/>
  <c r="K101" i="352"/>
  <c r="J101" i="352"/>
  <c r="P100" i="352"/>
  <c r="M100" i="352" s="1"/>
  <c r="L100" i="352"/>
  <c r="K100" i="352"/>
  <c r="J100" i="352"/>
  <c r="P99" i="352"/>
  <c r="M99" i="352" s="1"/>
  <c r="L99" i="352"/>
  <c r="K99" i="352"/>
  <c r="J99" i="352"/>
  <c r="P98" i="352"/>
  <c r="M98" i="352" s="1"/>
  <c r="L98" i="352"/>
  <c r="K98" i="352"/>
  <c r="J98" i="352"/>
  <c r="P97" i="352"/>
  <c r="M97" i="352" s="1"/>
  <c r="L97" i="352"/>
  <c r="K97" i="352"/>
  <c r="J97" i="352"/>
  <c r="P96" i="352"/>
  <c r="M96" i="352" s="1"/>
  <c r="L96" i="352"/>
  <c r="K96" i="352"/>
  <c r="J96" i="352"/>
  <c r="P95" i="352"/>
  <c r="M95" i="352" s="1"/>
  <c r="L95" i="352"/>
  <c r="K95" i="352"/>
  <c r="J95" i="352"/>
  <c r="P94" i="352"/>
  <c r="M94" i="352"/>
  <c r="L94" i="352"/>
  <c r="K94" i="352"/>
  <c r="J94" i="352"/>
  <c r="P93" i="352"/>
  <c r="M93" i="352" s="1"/>
  <c r="L93" i="352"/>
  <c r="K93" i="352"/>
  <c r="J93" i="352"/>
  <c r="P92" i="352"/>
  <c r="M92" i="352"/>
  <c r="L92" i="352"/>
  <c r="K92" i="352"/>
  <c r="J92" i="352"/>
  <c r="P91" i="352"/>
  <c r="M91" i="352" s="1"/>
  <c r="L91" i="352"/>
  <c r="K91" i="352"/>
  <c r="J91" i="352"/>
  <c r="P90" i="352"/>
  <c r="M90" i="352" s="1"/>
  <c r="L90" i="352"/>
  <c r="K90" i="352"/>
  <c r="J90" i="352"/>
  <c r="P89" i="352"/>
  <c r="M89" i="352" s="1"/>
  <c r="L89" i="352"/>
  <c r="K89" i="352"/>
  <c r="J89" i="352"/>
  <c r="P88" i="352"/>
  <c r="M88" i="352" s="1"/>
  <c r="L88" i="352"/>
  <c r="K88" i="352"/>
  <c r="J88" i="352"/>
  <c r="P87" i="352"/>
  <c r="M87" i="352" s="1"/>
  <c r="L87" i="352"/>
  <c r="K87" i="352"/>
  <c r="J87" i="352"/>
  <c r="P86" i="352"/>
  <c r="M86" i="352" s="1"/>
  <c r="L86" i="352"/>
  <c r="K86" i="352"/>
  <c r="J86" i="352"/>
  <c r="P85" i="352"/>
  <c r="M85" i="352" s="1"/>
  <c r="L85" i="352"/>
  <c r="K85" i="352"/>
  <c r="J85" i="352"/>
  <c r="P84" i="352"/>
  <c r="M84" i="352"/>
  <c r="L84" i="352"/>
  <c r="K84" i="352"/>
  <c r="J84" i="352"/>
  <c r="P83" i="352"/>
  <c r="M83" i="352" s="1"/>
  <c r="L83" i="352"/>
  <c r="K83" i="352"/>
  <c r="J83" i="352"/>
  <c r="P82" i="352"/>
  <c r="M82" i="352" s="1"/>
  <c r="L82" i="352"/>
  <c r="K82" i="352"/>
  <c r="J82" i="352"/>
  <c r="P81" i="352"/>
  <c r="M81" i="352" s="1"/>
  <c r="L81" i="352"/>
  <c r="K81" i="352"/>
  <c r="J81" i="352"/>
  <c r="P80" i="352"/>
  <c r="M80" i="352" s="1"/>
  <c r="L80" i="352"/>
  <c r="K80" i="352"/>
  <c r="J80" i="352"/>
  <c r="P79" i="352"/>
  <c r="M79" i="352" s="1"/>
  <c r="L79" i="352"/>
  <c r="K79" i="352"/>
  <c r="J79" i="352"/>
  <c r="P78" i="352"/>
  <c r="M78" i="352"/>
  <c r="L78" i="352"/>
  <c r="K78" i="352"/>
  <c r="J78" i="352"/>
  <c r="P77" i="352"/>
  <c r="M77" i="352" s="1"/>
  <c r="L77" i="352"/>
  <c r="K77" i="352"/>
  <c r="J77" i="352"/>
  <c r="P76" i="352"/>
  <c r="M76" i="352" s="1"/>
  <c r="L76" i="352"/>
  <c r="K76" i="352"/>
  <c r="J76" i="352"/>
  <c r="P75" i="352"/>
  <c r="M75" i="352" s="1"/>
  <c r="L75" i="352"/>
  <c r="K75" i="352"/>
  <c r="J75" i="352"/>
  <c r="P74" i="352"/>
  <c r="M74" i="352"/>
  <c r="L74" i="352"/>
  <c r="K74" i="352"/>
  <c r="J74" i="352"/>
  <c r="P73" i="352"/>
  <c r="M73" i="352" s="1"/>
  <c r="L73" i="352"/>
  <c r="K73" i="352"/>
  <c r="J73" i="352"/>
  <c r="P72" i="352"/>
  <c r="M72" i="352" s="1"/>
  <c r="L72" i="352"/>
  <c r="K72" i="352"/>
  <c r="J72" i="352"/>
  <c r="P71" i="352"/>
  <c r="M71" i="352" s="1"/>
  <c r="L71" i="352"/>
  <c r="K71" i="352"/>
  <c r="J71" i="352"/>
  <c r="P70" i="352"/>
  <c r="M70" i="352" s="1"/>
  <c r="L70" i="352"/>
  <c r="K70" i="352"/>
  <c r="J70" i="352"/>
  <c r="P69" i="352"/>
  <c r="M69" i="352" s="1"/>
  <c r="L69" i="352"/>
  <c r="K69" i="352"/>
  <c r="J69" i="352"/>
  <c r="P68" i="352"/>
  <c r="M68" i="352" s="1"/>
  <c r="L68" i="352"/>
  <c r="K68" i="352"/>
  <c r="J68" i="352"/>
  <c r="P67" i="352"/>
  <c r="M67" i="352" s="1"/>
  <c r="L67" i="352"/>
  <c r="K67" i="352"/>
  <c r="J67" i="352"/>
  <c r="P66" i="352"/>
  <c r="M66" i="352"/>
  <c r="L66" i="352"/>
  <c r="K66" i="352"/>
  <c r="J66" i="352"/>
  <c r="P65" i="352"/>
  <c r="M65" i="352" s="1"/>
  <c r="L65" i="352"/>
  <c r="K65" i="352"/>
  <c r="J65" i="352"/>
  <c r="P64" i="352"/>
  <c r="M64" i="352" s="1"/>
  <c r="L64" i="352"/>
  <c r="K64" i="352"/>
  <c r="J64" i="352"/>
  <c r="P63" i="352"/>
  <c r="M63" i="352" s="1"/>
  <c r="L63" i="352"/>
  <c r="K63" i="352"/>
  <c r="J63" i="352"/>
  <c r="P62" i="352"/>
  <c r="M62" i="352" s="1"/>
  <c r="L62" i="352"/>
  <c r="K62" i="352"/>
  <c r="J62" i="352"/>
  <c r="P61" i="352"/>
  <c r="M61" i="352" s="1"/>
  <c r="L61" i="352"/>
  <c r="K61" i="352"/>
  <c r="J61" i="352"/>
  <c r="P60" i="352"/>
  <c r="M60" i="352" s="1"/>
  <c r="L60" i="352"/>
  <c r="K60" i="352"/>
  <c r="J60" i="352"/>
  <c r="P59" i="352"/>
  <c r="M59" i="352" s="1"/>
  <c r="L59" i="352"/>
  <c r="K59" i="352"/>
  <c r="J59" i="352"/>
  <c r="P58" i="352"/>
  <c r="M58" i="352"/>
  <c r="L58" i="352"/>
  <c r="K58" i="352"/>
  <c r="J58" i="352"/>
  <c r="P57" i="352"/>
  <c r="M57" i="352" s="1"/>
  <c r="L57" i="352"/>
  <c r="K57" i="352"/>
  <c r="J57" i="352"/>
  <c r="P56" i="352"/>
  <c r="M56" i="352" s="1"/>
  <c r="L56" i="352"/>
  <c r="K56" i="352"/>
  <c r="J56" i="352"/>
  <c r="P55" i="352"/>
  <c r="M55" i="352"/>
  <c r="L55" i="352"/>
  <c r="K55" i="352"/>
  <c r="J55" i="352"/>
  <c r="P54" i="352"/>
  <c r="M54" i="352" s="1"/>
  <c r="L54" i="352"/>
  <c r="K54" i="352"/>
  <c r="J54" i="352"/>
  <c r="P53" i="352"/>
  <c r="M53" i="352" s="1"/>
  <c r="L53" i="352"/>
  <c r="K53" i="352"/>
  <c r="J53" i="352"/>
  <c r="P52" i="352"/>
  <c r="M52" i="352" s="1"/>
  <c r="L52" i="352"/>
  <c r="K52" i="352"/>
  <c r="J52" i="352"/>
  <c r="P51" i="352"/>
  <c r="M51" i="352" s="1"/>
  <c r="L51" i="352"/>
  <c r="K51" i="352"/>
  <c r="J51" i="352"/>
  <c r="P50" i="352"/>
  <c r="M50" i="352" s="1"/>
  <c r="L50" i="352"/>
  <c r="K50" i="352"/>
  <c r="J50" i="352"/>
  <c r="P49" i="352"/>
  <c r="M49" i="352" s="1"/>
  <c r="L49" i="352"/>
  <c r="K49" i="352"/>
  <c r="J49" i="352"/>
  <c r="P48" i="352"/>
  <c r="M48" i="352" s="1"/>
  <c r="L48" i="352"/>
  <c r="K48" i="352"/>
  <c r="J48" i="352"/>
  <c r="P47" i="352"/>
  <c r="M47" i="352"/>
  <c r="L47" i="352"/>
  <c r="K47" i="352"/>
  <c r="J47" i="352"/>
  <c r="P46" i="352"/>
  <c r="M46" i="352" s="1"/>
  <c r="L46" i="352"/>
  <c r="K46" i="352"/>
  <c r="J46" i="352"/>
  <c r="P45" i="352"/>
  <c r="M45" i="352" s="1"/>
  <c r="L45" i="352"/>
  <c r="K45" i="352"/>
  <c r="J45" i="352"/>
  <c r="P44" i="352"/>
  <c r="M44" i="352" s="1"/>
  <c r="L44" i="352"/>
  <c r="K44" i="352"/>
  <c r="J44" i="352"/>
  <c r="P43" i="352"/>
  <c r="M43" i="352" s="1"/>
  <c r="L43" i="352"/>
  <c r="K43" i="352"/>
  <c r="J43" i="352"/>
  <c r="P42" i="352"/>
  <c r="M42" i="352" s="1"/>
  <c r="L42" i="352"/>
  <c r="K42" i="352"/>
  <c r="J42" i="352"/>
  <c r="P41" i="352"/>
  <c r="M41" i="352" s="1"/>
  <c r="L41" i="352"/>
  <c r="K41" i="352"/>
  <c r="J41" i="352"/>
  <c r="P40" i="352"/>
  <c r="M40" i="352" s="1"/>
  <c r="L40" i="352"/>
  <c r="K40" i="352"/>
  <c r="J40" i="352"/>
  <c r="H5" i="352"/>
  <c r="D5" i="352"/>
  <c r="C5" i="352"/>
  <c r="A5" i="352"/>
  <c r="C2" i="352"/>
  <c r="A1" i="352"/>
  <c r="B20" i="351"/>
  <c r="B19" i="351"/>
  <c r="F18" i="351"/>
  <c r="D18" i="351"/>
  <c r="L11" i="351"/>
  <c r="I11" i="351"/>
  <c r="G11" i="351"/>
  <c r="E11" i="351"/>
  <c r="H18" i="351" s="1"/>
  <c r="D11" i="351"/>
  <c r="C11" i="351"/>
  <c r="D9" i="351"/>
  <c r="D7" i="351"/>
  <c r="Y5" i="351"/>
  <c r="AJ1" i="351" s="1"/>
  <c r="K41" i="351"/>
  <c r="Y3" i="351"/>
  <c r="AB1" i="351"/>
  <c r="P156" i="350"/>
  <c r="M156" i="350" s="1"/>
  <c r="L156" i="350"/>
  <c r="K156" i="350"/>
  <c r="J156" i="350"/>
  <c r="P155" i="350"/>
  <c r="M155" i="350" s="1"/>
  <c r="L155" i="350"/>
  <c r="K155" i="350"/>
  <c r="J155" i="350"/>
  <c r="P154" i="350"/>
  <c r="M154" i="350" s="1"/>
  <c r="L154" i="350"/>
  <c r="K154" i="350"/>
  <c r="J154" i="350"/>
  <c r="P153" i="350"/>
  <c r="M153" i="350"/>
  <c r="L153" i="350"/>
  <c r="K153" i="350"/>
  <c r="J153" i="350"/>
  <c r="P152" i="350"/>
  <c r="M152" i="350" s="1"/>
  <c r="L152" i="350"/>
  <c r="K152" i="350"/>
  <c r="J152" i="350"/>
  <c r="P151" i="350"/>
  <c r="M151" i="350" s="1"/>
  <c r="L151" i="350"/>
  <c r="K151" i="350"/>
  <c r="J151" i="350"/>
  <c r="P150" i="350"/>
  <c r="M150" i="350" s="1"/>
  <c r="L150" i="350"/>
  <c r="K150" i="350"/>
  <c r="J150" i="350"/>
  <c r="P149" i="350"/>
  <c r="M149" i="350"/>
  <c r="L149" i="350"/>
  <c r="K149" i="350"/>
  <c r="J149" i="350"/>
  <c r="P148" i="350"/>
  <c r="M148" i="350" s="1"/>
  <c r="L148" i="350"/>
  <c r="K148" i="350"/>
  <c r="J148" i="350"/>
  <c r="P147" i="350"/>
  <c r="M147" i="350" s="1"/>
  <c r="L147" i="350"/>
  <c r="K147" i="350"/>
  <c r="J147" i="350"/>
  <c r="P146" i="350"/>
  <c r="M146" i="350" s="1"/>
  <c r="L146" i="350"/>
  <c r="K146" i="350"/>
  <c r="J146" i="350"/>
  <c r="P145" i="350"/>
  <c r="M145" i="350"/>
  <c r="L145" i="350"/>
  <c r="K145" i="350"/>
  <c r="J145" i="350"/>
  <c r="P144" i="350"/>
  <c r="M144" i="350" s="1"/>
  <c r="L144" i="350"/>
  <c r="K144" i="350"/>
  <c r="J144" i="350"/>
  <c r="P143" i="350"/>
  <c r="M143" i="350" s="1"/>
  <c r="L143" i="350"/>
  <c r="K143" i="350"/>
  <c r="J143" i="350"/>
  <c r="P142" i="350"/>
  <c r="M142" i="350" s="1"/>
  <c r="L142" i="350"/>
  <c r="K142" i="350"/>
  <c r="J142" i="350"/>
  <c r="P141" i="350"/>
  <c r="M141" i="350"/>
  <c r="L141" i="350"/>
  <c r="K141" i="350"/>
  <c r="J141" i="350"/>
  <c r="P140" i="350"/>
  <c r="M140" i="350" s="1"/>
  <c r="L140" i="350"/>
  <c r="K140" i="350"/>
  <c r="J140" i="350"/>
  <c r="P139" i="350"/>
  <c r="M139" i="350" s="1"/>
  <c r="L139" i="350"/>
  <c r="K139" i="350"/>
  <c r="J139" i="350"/>
  <c r="P138" i="350"/>
  <c r="M138" i="350" s="1"/>
  <c r="L138" i="350"/>
  <c r="K138" i="350"/>
  <c r="J138" i="350"/>
  <c r="P137" i="350"/>
  <c r="M137" i="350" s="1"/>
  <c r="L137" i="350"/>
  <c r="K137" i="350"/>
  <c r="J137" i="350"/>
  <c r="P136" i="350"/>
  <c r="M136" i="350" s="1"/>
  <c r="L136" i="350"/>
  <c r="K136" i="350"/>
  <c r="J136" i="350"/>
  <c r="P135" i="350"/>
  <c r="M135" i="350"/>
  <c r="L135" i="350"/>
  <c r="K135" i="350"/>
  <c r="J135" i="350"/>
  <c r="P134" i="350"/>
  <c r="M134" i="350" s="1"/>
  <c r="L134" i="350"/>
  <c r="K134" i="350"/>
  <c r="J134" i="350"/>
  <c r="P133" i="350"/>
  <c r="M133" i="350" s="1"/>
  <c r="L133" i="350"/>
  <c r="K133" i="350"/>
  <c r="J133" i="350"/>
  <c r="P132" i="350"/>
  <c r="M132" i="350" s="1"/>
  <c r="L132" i="350"/>
  <c r="K132" i="350"/>
  <c r="J132" i="350"/>
  <c r="P131" i="350"/>
  <c r="M131" i="350" s="1"/>
  <c r="L131" i="350"/>
  <c r="K131" i="350"/>
  <c r="J131" i="350"/>
  <c r="P130" i="350"/>
  <c r="M130" i="350" s="1"/>
  <c r="L130" i="350"/>
  <c r="K130" i="350"/>
  <c r="J130" i="350"/>
  <c r="P129" i="350"/>
  <c r="M129" i="350"/>
  <c r="L129" i="350"/>
  <c r="K129" i="350"/>
  <c r="J129" i="350"/>
  <c r="P128" i="350"/>
  <c r="M128" i="350" s="1"/>
  <c r="L128" i="350"/>
  <c r="K128" i="350"/>
  <c r="J128" i="350"/>
  <c r="P127" i="350"/>
  <c r="M127" i="350"/>
  <c r="L127" i="350"/>
  <c r="K127" i="350"/>
  <c r="J127" i="350"/>
  <c r="P126" i="350"/>
  <c r="M126" i="350" s="1"/>
  <c r="L126" i="350"/>
  <c r="K126" i="350"/>
  <c r="J126" i="350"/>
  <c r="P125" i="350"/>
  <c r="M125" i="350" s="1"/>
  <c r="L125" i="350"/>
  <c r="K125" i="350"/>
  <c r="J125" i="350"/>
  <c r="P124" i="350"/>
  <c r="M124" i="350" s="1"/>
  <c r="L124" i="350"/>
  <c r="K124" i="350"/>
  <c r="J124" i="350"/>
  <c r="P123" i="350"/>
  <c r="M123" i="350" s="1"/>
  <c r="L123" i="350"/>
  <c r="K123" i="350"/>
  <c r="J123" i="350"/>
  <c r="P122" i="350"/>
  <c r="M122" i="350" s="1"/>
  <c r="L122" i="350"/>
  <c r="K122" i="350"/>
  <c r="J122" i="350"/>
  <c r="P121" i="350"/>
  <c r="M121" i="350" s="1"/>
  <c r="L121" i="350"/>
  <c r="K121" i="350"/>
  <c r="J121" i="350"/>
  <c r="P120" i="350"/>
  <c r="M120" i="350" s="1"/>
  <c r="L120" i="350"/>
  <c r="K120" i="350"/>
  <c r="J120" i="350"/>
  <c r="P119" i="350"/>
  <c r="M119" i="350"/>
  <c r="L119" i="350"/>
  <c r="K119" i="350"/>
  <c r="J119" i="350"/>
  <c r="P118" i="350"/>
  <c r="M118" i="350" s="1"/>
  <c r="L118" i="350"/>
  <c r="K118" i="350"/>
  <c r="J118" i="350"/>
  <c r="P117" i="350"/>
  <c r="M117" i="350"/>
  <c r="L117" i="350"/>
  <c r="K117" i="350"/>
  <c r="J117" i="350"/>
  <c r="P116" i="350"/>
  <c r="M116" i="350" s="1"/>
  <c r="L116" i="350"/>
  <c r="K116" i="350"/>
  <c r="J116" i="350"/>
  <c r="P115" i="350"/>
  <c r="M115" i="350" s="1"/>
  <c r="L115" i="350"/>
  <c r="K115" i="350"/>
  <c r="J115" i="350"/>
  <c r="P114" i="350"/>
  <c r="M114" i="350" s="1"/>
  <c r="L114" i="350"/>
  <c r="K114" i="350"/>
  <c r="J114" i="350"/>
  <c r="P113" i="350"/>
  <c r="M113" i="350"/>
  <c r="L113" i="350"/>
  <c r="K113" i="350"/>
  <c r="J113" i="350"/>
  <c r="P112" i="350"/>
  <c r="M112" i="350" s="1"/>
  <c r="L112" i="350"/>
  <c r="K112" i="350"/>
  <c r="J112" i="350"/>
  <c r="P111" i="350"/>
  <c r="M111" i="350" s="1"/>
  <c r="L111" i="350"/>
  <c r="K111" i="350"/>
  <c r="J111" i="350"/>
  <c r="P110" i="350"/>
  <c r="M110" i="350" s="1"/>
  <c r="L110" i="350"/>
  <c r="K110" i="350"/>
  <c r="J110" i="350"/>
  <c r="P109" i="350"/>
  <c r="M109" i="350"/>
  <c r="L109" i="350"/>
  <c r="K109" i="350"/>
  <c r="J109" i="350"/>
  <c r="P108" i="350"/>
  <c r="M108" i="350" s="1"/>
  <c r="L108" i="350"/>
  <c r="K108" i="350"/>
  <c r="J108" i="350"/>
  <c r="P107" i="350"/>
  <c r="M107" i="350" s="1"/>
  <c r="L107" i="350"/>
  <c r="K107" i="350"/>
  <c r="J107" i="350"/>
  <c r="P106" i="350"/>
  <c r="M106" i="350" s="1"/>
  <c r="L106" i="350"/>
  <c r="K106" i="350"/>
  <c r="J106" i="350"/>
  <c r="P105" i="350"/>
  <c r="M105" i="350"/>
  <c r="L105" i="350"/>
  <c r="K105" i="350"/>
  <c r="J105" i="350"/>
  <c r="P104" i="350"/>
  <c r="M104" i="350" s="1"/>
  <c r="L104" i="350"/>
  <c r="K104" i="350"/>
  <c r="J104" i="350"/>
  <c r="P103" i="350"/>
  <c r="M103" i="350"/>
  <c r="L103" i="350"/>
  <c r="K103" i="350"/>
  <c r="J103" i="350"/>
  <c r="P102" i="350"/>
  <c r="M102" i="350" s="1"/>
  <c r="L102" i="350"/>
  <c r="K102" i="350"/>
  <c r="J102" i="350"/>
  <c r="P101" i="350"/>
  <c r="M101" i="350" s="1"/>
  <c r="L101" i="350"/>
  <c r="K101" i="350"/>
  <c r="J101" i="350"/>
  <c r="P100" i="350"/>
  <c r="M100" i="350" s="1"/>
  <c r="L100" i="350"/>
  <c r="K100" i="350"/>
  <c r="J100" i="350"/>
  <c r="P99" i="350"/>
  <c r="M99" i="350" s="1"/>
  <c r="L99" i="350"/>
  <c r="K99" i="350"/>
  <c r="J99" i="350"/>
  <c r="P98" i="350"/>
  <c r="M98" i="350" s="1"/>
  <c r="L98" i="350"/>
  <c r="K98" i="350"/>
  <c r="J98" i="350"/>
  <c r="P97" i="350"/>
  <c r="M97" i="350"/>
  <c r="L97" i="350"/>
  <c r="K97" i="350"/>
  <c r="J97" i="350"/>
  <c r="P96" i="350"/>
  <c r="M96" i="350" s="1"/>
  <c r="L96" i="350"/>
  <c r="K96" i="350"/>
  <c r="J96" i="350"/>
  <c r="P95" i="350"/>
  <c r="M95" i="350" s="1"/>
  <c r="L95" i="350"/>
  <c r="K95" i="350"/>
  <c r="J95" i="350"/>
  <c r="P94" i="350"/>
  <c r="M94" i="350" s="1"/>
  <c r="L94" i="350"/>
  <c r="K94" i="350"/>
  <c r="J94" i="350"/>
  <c r="P93" i="350"/>
  <c r="M93" i="350"/>
  <c r="L93" i="350"/>
  <c r="K93" i="350"/>
  <c r="J93" i="350"/>
  <c r="P92" i="350"/>
  <c r="M92" i="350" s="1"/>
  <c r="L92" i="350"/>
  <c r="K92" i="350"/>
  <c r="J92" i="350"/>
  <c r="P91" i="350"/>
  <c r="M91" i="350" s="1"/>
  <c r="L91" i="350"/>
  <c r="K91" i="350"/>
  <c r="J91" i="350"/>
  <c r="P90" i="350"/>
  <c r="M90" i="350" s="1"/>
  <c r="L90" i="350"/>
  <c r="K90" i="350"/>
  <c r="J90" i="350"/>
  <c r="P89" i="350"/>
  <c r="M89" i="350" s="1"/>
  <c r="L89" i="350"/>
  <c r="K89" i="350"/>
  <c r="J89" i="350"/>
  <c r="P88" i="350"/>
  <c r="M88" i="350" s="1"/>
  <c r="L88" i="350"/>
  <c r="K88" i="350"/>
  <c r="J88" i="350"/>
  <c r="P87" i="350"/>
  <c r="M87" i="350" s="1"/>
  <c r="L87" i="350"/>
  <c r="K87" i="350"/>
  <c r="J87" i="350"/>
  <c r="P86" i="350"/>
  <c r="M86" i="350" s="1"/>
  <c r="L86" i="350"/>
  <c r="K86" i="350"/>
  <c r="J86" i="350"/>
  <c r="P85" i="350"/>
  <c r="M85" i="350"/>
  <c r="L85" i="350"/>
  <c r="K85" i="350"/>
  <c r="J85" i="350"/>
  <c r="P84" i="350"/>
  <c r="M84" i="350" s="1"/>
  <c r="L84" i="350"/>
  <c r="K84" i="350"/>
  <c r="J84" i="350"/>
  <c r="P83" i="350"/>
  <c r="M83" i="350" s="1"/>
  <c r="L83" i="350"/>
  <c r="K83" i="350"/>
  <c r="J83" i="350"/>
  <c r="P82" i="350"/>
  <c r="M82" i="350" s="1"/>
  <c r="L82" i="350"/>
  <c r="K82" i="350"/>
  <c r="J82" i="350"/>
  <c r="P81" i="350"/>
  <c r="M81" i="350"/>
  <c r="L81" i="350"/>
  <c r="K81" i="350"/>
  <c r="J81" i="350"/>
  <c r="P80" i="350"/>
  <c r="M80" i="350" s="1"/>
  <c r="L80" i="350"/>
  <c r="K80" i="350"/>
  <c r="J80" i="350"/>
  <c r="P79" i="350"/>
  <c r="M79" i="350" s="1"/>
  <c r="L79" i="350"/>
  <c r="K79" i="350"/>
  <c r="J79" i="350"/>
  <c r="P78" i="350"/>
  <c r="M78" i="350" s="1"/>
  <c r="L78" i="350"/>
  <c r="K78" i="350"/>
  <c r="J78" i="350"/>
  <c r="P77" i="350"/>
  <c r="M77" i="350" s="1"/>
  <c r="L77" i="350"/>
  <c r="K77" i="350"/>
  <c r="J77" i="350"/>
  <c r="P76" i="350"/>
  <c r="M76" i="350" s="1"/>
  <c r="L76" i="350"/>
  <c r="K76" i="350"/>
  <c r="J76" i="350"/>
  <c r="P75" i="350"/>
  <c r="M75" i="350" s="1"/>
  <c r="L75" i="350"/>
  <c r="K75" i="350"/>
  <c r="J75" i="350"/>
  <c r="P74" i="350"/>
  <c r="M74" i="350" s="1"/>
  <c r="L74" i="350"/>
  <c r="K74" i="350"/>
  <c r="J74" i="350"/>
  <c r="P73" i="350"/>
  <c r="M73" i="350" s="1"/>
  <c r="L73" i="350"/>
  <c r="K73" i="350"/>
  <c r="J73" i="350"/>
  <c r="P72" i="350"/>
  <c r="M72" i="350" s="1"/>
  <c r="L72" i="350"/>
  <c r="K72" i="350"/>
  <c r="J72" i="350"/>
  <c r="P71" i="350"/>
  <c r="M71" i="350" s="1"/>
  <c r="L71" i="350"/>
  <c r="K71" i="350"/>
  <c r="J71" i="350"/>
  <c r="P70" i="350"/>
  <c r="M70" i="350" s="1"/>
  <c r="L70" i="350"/>
  <c r="K70" i="350"/>
  <c r="J70" i="350"/>
  <c r="P69" i="350"/>
  <c r="M69" i="350"/>
  <c r="L69" i="350"/>
  <c r="K69" i="350"/>
  <c r="J69" i="350"/>
  <c r="P68" i="350"/>
  <c r="M68" i="350" s="1"/>
  <c r="L68" i="350"/>
  <c r="K68" i="350"/>
  <c r="J68" i="350"/>
  <c r="P67" i="350"/>
  <c r="M67" i="350" s="1"/>
  <c r="L67" i="350"/>
  <c r="K67" i="350"/>
  <c r="J67" i="350"/>
  <c r="P66" i="350"/>
  <c r="M66" i="350" s="1"/>
  <c r="L66" i="350"/>
  <c r="K66" i="350"/>
  <c r="J66" i="350"/>
  <c r="P65" i="350"/>
  <c r="M65" i="350"/>
  <c r="L65" i="350"/>
  <c r="K65" i="350"/>
  <c r="J65" i="350"/>
  <c r="P64" i="350"/>
  <c r="M64" i="350" s="1"/>
  <c r="L64" i="350"/>
  <c r="K64" i="350"/>
  <c r="J64" i="350"/>
  <c r="P63" i="350"/>
  <c r="M63" i="350" s="1"/>
  <c r="L63" i="350"/>
  <c r="K63" i="350"/>
  <c r="J63" i="350"/>
  <c r="P62" i="350"/>
  <c r="M62" i="350" s="1"/>
  <c r="L62" i="350"/>
  <c r="K62" i="350"/>
  <c r="J62" i="350"/>
  <c r="P61" i="350"/>
  <c r="M61" i="350"/>
  <c r="L61" i="350"/>
  <c r="K61" i="350"/>
  <c r="J61" i="350"/>
  <c r="P60" i="350"/>
  <c r="M60" i="350" s="1"/>
  <c r="L60" i="350"/>
  <c r="K60" i="350"/>
  <c r="J60" i="350"/>
  <c r="P59" i="350"/>
  <c r="M59" i="350" s="1"/>
  <c r="L59" i="350"/>
  <c r="K59" i="350"/>
  <c r="J59" i="350"/>
  <c r="P58" i="350"/>
  <c r="M58" i="350" s="1"/>
  <c r="L58" i="350"/>
  <c r="K58" i="350"/>
  <c r="J58" i="350"/>
  <c r="P57" i="350"/>
  <c r="M57" i="350" s="1"/>
  <c r="L57" i="350"/>
  <c r="K57" i="350"/>
  <c r="J57" i="350"/>
  <c r="P56" i="350"/>
  <c r="M56" i="350" s="1"/>
  <c r="L56" i="350"/>
  <c r="K56" i="350"/>
  <c r="J56" i="350"/>
  <c r="P55" i="350"/>
  <c r="M55" i="350" s="1"/>
  <c r="L55" i="350"/>
  <c r="K55" i="350"/>
  <c r="J55" i="350"/>
  <c r="P54" i="350"/>
  <c r="M54" i="350" s="1"/>
  <c r="L54" i="350"/>
  <c r="K54" i="350"/>
  <c r="J54" i="350"/>
  <c r="P53" i="350"/>
  <c r="M53" i="350"/>
  <c r="L53" i="350"/>
  <c r="K53" i="350"/>
  <c r="J53" i="350"/>
  <c r="P52" i="350"/>
  <c r="M52" i="350" s="1"/>
  <c r="L52" i="350"/>
  <c r="K52" i="350"/>
  <c r="J52" i="350"/>
  <c r="P51" i="350"/>
  <c r="M51" i="350" s="1"/>
  <c r="L51" i="350"/>
  <c r="K51" i="350"/>
  <c r="J51" i="350"/>
  <c r="P50" i="350"/>
  <c r="M50" i="350" s="1"/>
  <c r="L50" i="350"/>
  <c r="K50" i="350"/>
  <c r="J50" i="350"/>
  <c r="P49" i="350"/>
  <c r="M49" i="350"/>
  <c r="L49" i="350"/>
  <c r="K49" i="350"/>
  <c r="J49" i="350"/>
  <c r="P48" i="350"/>
  <c r="M48" i="350" s="1"/>
  <c r="L48" i="350"/>
  <c r="K48" i="350"/>
  <c r="J48" i="350"/>
  <c r="P47" i="350"/>
  <c r="M47" i="350" s="1"/>
  <c r="L47" i="350"/>
  <c r="K47" i="350"/>
  <c r="J47" i="350"/>
  <c r="P46" i="350"/>
  <c r="M46" i="350" s="1"/>
  <c r="L46" i="350"/>
  <c r="K46" i="350"/>
  <c r="J46" i="350"/>
  <c r="P45" i="350"/>
  <c r="M45" i="350"/>
  <c r="L45" i="350"/>
  <c r="K45" i="350"/>
  <c r="J45" i="350"/>
  <c r="P44" i="350"/>
  <c r="M44" i="350" s="1"/>
  <c r="L44" i="350"/>
  <c r="K44" i="350"/>
  <c r="J44" i="350"/>
  <c r="P43" i="350"/>
  <c r="M43" i="350" s="1"/>
  <c r="L43" i="350"/>
  <c r="K43" i="350"/>
  <c r="J43" i="350"/>
  <c r="P42" i="350"/>
  <c r="M42" i="350" s="1"/>
  <c r="L42" i="350"/>
  <c r="K42" i="350"/>
  <c r="J42" i="350"/>
  <c r="P41" i="350"/>
  <c r="M41" i="350" s="1"/>
  <c r="L41" i="350"/>
  <c r="K41" i="350"/>
  <c r="J41" i="350"/>
  <c r="P40" i="350"/>
  <c r="M40" i="350" s="1"/>
  <c r="L40" i="350"/>
  <c r="K40" i="350"/>
  <c r="J40" i="350"/>
  <c r="H5" i="350"/>
  <c r="D5" i="350"/>
  <c r="C5" i="350"/>
  <c r="A5" i="350"/>
  <c r="A1" i="350"/>
  <c r="B20" i="349"/>
  <c r="B19" i="349"/>
  <c r="F18" i="349"/>
  <c r="D18" i="349"/>
  <c r="L11" i="349"/>
  <c r="I11" i="349"/>
  <c r="G11" i="349"/>
  <c r="E11" i="349"/>
  <c r="D11" i="349"/>
  <c r="C11" i="349"/>
  <c r="D9" i="349"/>
  <c r="D7" i="349"/>
  <c r="Y5" i="349"/>
  <c r="AE1" i="349" s="1"/>
  <c r="L4" i="349"/>
  <c r="K41" i="349" s="1"/>
  <c r="E4" i="349"/>
  <c r="A4" i="349"/>
  <c r="Y3" i="349"/>
  <c r="A1" i="349"/>
  <c r="P156" i="348"/>
  <c r="M156" i="348" s="1"/>
  <c r="L156" i="348"/>
  <c r="K156" i="348"/>
  <c r="J156" i="348"/>
  <c r="P155" i="348"/>
  <c r="M155" i="348" s="1"/>
  <c r="L155" i="348"/>
  <c r="K155" i="348"/>
  <c r="J155" i="348"/>
  <c r="P154" i="348"/>
  <c r="M154" i="348"/>
  <c r="L154" i="348"/>
  <c r="K154" i="348"/>
  <c r="J154" i="348"/>
  <c r="P153" i="348"/>
  <c r="M153" i="348" s="1"/>
  <c r="L153" i="348"/>
  <c r="K153" i="348"/>
  <c r="J153" i="348"/>
  <c r="P152" i="348"/>
  <c r="M152" i="348" s="1"/>
  <c r="L152" i="348"/>
  <c r="K152" i="348"/>
  <c r="J152" i="348"/>
  <c r="P151" i="348"/>
  <c r="M151" i="348" s="1"/>
  <c r="L151" i="348"/>
  <c r="K151" i="348"/>
  <c r="J151" i="348"/>
  <c r="P150" i="348"/>
  <c r="M150" i="348"/>
  <c r="L150" i="348"/>
  <c r="K150" i="348"/>
  <c r="J150" i="348"/>
  <c r="P149" i="348"/>
  <c r="M149" i="348" s="1"/>
  <c r="L149" i="348"/>
  <c r="K149" i="348"/>
  <c r="J149" i="348"/>
  <c r="P148" i="348"/>
  <c r="M148" i="348" s="1"/>
  <c r="L148" i="348"/>
  <c r="K148" i="348"/>
  <c r="J148" i="348"/>
  <c r="P147" i="348"/>
  <c r="M147" i="348" s="1"/>
  <c r="L147" i="348"/>
  <c r="K147" i="348"/>
  <c r="J147" i="348"/>
  <c r="P146" i="348"/>
  <c r="M146" i="348" s="1"/>
  <c r="L146" i="348"/>
  <c r="K146" i="348"/>
  <c r="J146" i="348"/>
  <c r="P145" i="348"/>
  <c r="M145" i="348" s="1"/>
  <c r="L145" i="348"/>
  <c r="K145" i="348"/>
  <c r="J145" i="348"/>
  <c r="P144" i="348"/>
  <c r="M144" i="348" s="1"/>
  <c r="L144" i="348"/>
  <c r="K144" i="348"/>
  <c r="J144" i="348"/>
  <c r="P143" i="348"/>
  <c r="M143" i="348" s="1"/>
  <c r="L143" i="348"/>
  <c r="K143" i="348"/>
  <c r="J143" i="348"/>
  <c r="P142" i="348"/>
  <c r="M142" i="348" s="1"/>
  <c r="L142" i="348"/>
  <c r="K142" i="348"/>
  <c r="J142" i="348"/>
  <c r="P141" i="348"/>
  <c r="M141" i="348" s="1"/>
  <c r="L141" i="348"/>
  <c r="K141" i="348"/>
  <c r="J141" i="348"/>
  <c r="P140" i="348"/>
  <c r="M140" i="348" s="1"/>
  <c r="L140" i="348"/>
  <c r="K140" i="348"/>
  <c r="J140" i="348"/>
  <c r="P139" i="348"/>
  <c r="M139" i="348" s="1"/>
  <c r="L139" i="348"/>
  <c r="K139" i="348"/>
  <c r="J139" i="348"/>
  <c r="P138" i="348"/>
  <c r="M138" i="348"/>
  <c r="L138" i="348"/>
  <c r="K138" i="348"/>
  <c r="J138" i="348"/>
  <c r="P137" i="348"/>
  <c r="M137" i="348" s="1"/>
  <c r="L137" i="348"/>
  <c r="K137" i="348"/>
  <c r="J137" i="348"/>
  <c r="P136" i="348"/>
  <c r="M136" i="348" s="1"/>
  <c r="L136" i="348"/>
  <c r="K136" i="348"/>
  <c r="J136" i="348"/>
  <c r="P135" i="348"/>
  <c r="M135" i="348" s="1"/>
  <c r="L135" i="348"/>
  <c r="K135" i="348"/>
  <c r="J135" i="348"/>
  <c r="P134" i="348"/>
  <c r="M134" i="348"/>
  <c r="L134" i="348"/>
  <c r="K134" i="348"/>
  <c r="J134" i="348"/>
  <c r="P133" i="348"/>
  <c r="M133" i="348" s="1"/>
  <c r="L133" i="348"/>
  <c r="K133" i="348"/>
  <c r="J133" i="348"/>
  <c r="P132" i="348"/>
  <c r="M132" i="348" s="1"/>
  <c r="L132" i="348"/>
  <c r="K132" i="348"/>
  <c r="J132" i="348"/>
  <c r="P131" i="348"/>
  <c r="M131" i="348" s="1"/>
  <c r="L131" i="348"/>
  <c r="K131" i="348"/>
  <c r="J131" i="348"/>
  <c r="P130" i="348"/>
  <c r="M130" i="348"/>
  <c r="L130" i="348"/>
  <c r="K130" i="348"/>
  <c r="J130" i="348"/>
  <c r="P129" i="348"/>
  <c r="M129" i="348" s="1"/>
  <c r="L129" i="348"/>
  <c r="K129" i="348"/>
  <c r="J129" i="348"/>
  <c r="P128" i="348"/>
  <c r="M128" i="348" s="1"/>
  <c r="L128" i="348"/>
  <c r="K128" i="348"/>
  <c r="J128" i="348"/>
  <c r="P127" i="348"/>
  <c r="M127" i="348" s="1"/>
  <c r="L127" i="348"/>
  <c r="K127" i="348"/>
  <c r="J127" i="348"/>
  <c r="P126" i="348"/>
  <c r="M126" i="348" s="1"/>
  <c r="L126" i="348"/>
  <c r="K126" i="348"/>
  <c r="J126" i="348"/>
  <c r="P125" i="348"/>
  <c r="M125" i="348" s="1"/>
  <c r="L125" i="348"/>
  <c r="K125" i="348"/>
  <c r="J125" i="348"/>
  <c r="P124" i="348"/>
  <c r="M124" i="348" s="1"/>
  <c r="L124" i="348"/>
  <c r="K124" i="348"/>
  <c r="J124" i="348"/>
  <c r="P123" i="348"/>
  <c r="M123" i="348" s="1"/>
  <c r="L123" i="348"/>
  <c r="K123" i="348"/>
  <c r="J123" i="348"/>
  <c r="P122" i="348"/>
  <c r="M122" i="348"/>
  <c r="L122" i="348"/>
  <c r="K122" i="348"/>
  <c r="J122" i="348"/>
  <c r="P121" i="348"/>
  <c r="M121" i="348" s="1"/>
  <c r="L121" i="348"/>
  <c r="K121" i="348"/>
  <c r="J121" i="348"/>
  <c r="P120" i="348"/>
  <c r="M120" i="348" s="1"/>
  <c r="L120" i="348"/>
  <c r="K120" i="348"/>
  <c r="J120" i="348"/>
  <c r="P119" i="348"/>
  <c r="M119" i="348" s="1"/>
  <c r="L119" i="348"/>
  <c r="K119" i="348"/>
  <c r="J119" i="348"/>
  <c r="P118" i="348"/>
  <c r="M118" i="348"/>
  <c r="L118" i="348"/>
  <c r="K118" i="348"/>
  <c r="J118" i="348"/>
  <c r="P117" i="348"/>
  <c r="M117" i="348" s="1"/>
  <c r="L117" i="348"/>
  <c r="K117" i="348"/>
  <c r="J117" i="348"/>
  <c r="P116" i="348"/>
  <c r="M116" i="348" s="1"/>
  <c r="L116" i="348"/>
  <c r="K116" i="348"/>
  <c r="J116" i="348"/>
  <c r="P115" i="348"/>
  <c r="M115" i="348" s="1"/>
  <c r="L115" i="348"/>
  <c r="K115" i="348"/>
  <c r="J115" i="348"/>
  <c r="P114" i="348"/>
  <c r="M114" i="348"/>
  <c r="L114" i="348"/>
  <c r="K114" i="348"/>
  <c r="J114" i="348"/>
  <c r="P113" i="348"/>
  <c r="M113" i="348" s="1"/>
  <c r="L113" i="348"/>
  <c r="K113" i="348"/>
  <c r="J113" i="348"/>
  <c r="P112" i="348"/>
  <c r="M112" i="348" s="1"/>
  <c r="L112" i="348"/>
  <c r="K112" i="348"/>
  <c r="J112" i="348"/>
  <c r="P111" i="348"/>
  <c r="M111" i="348" s="1"/>
  <c r="L111" i="348"/>
  <c r="K111" i="348"/>
  <c r="J111" i="348"/>
  <c r="P110" i="348"/>
  <c r="M110" i="348" s="1"/>
  <c r="L110" i="348"/>
  <c r="K110" i="348"/>
  <c r="J110" i="348"/>
  <c r="P109" i="348"/>
  <c r="M109" i="348" s="1"/>
  <c r="L109" i="348"/>
  <c r="K109" i="348"/>
  <c r="J109" i="348"/>
  <c r="P108" i="348"/>
  <c r="M108" i="348" s="1"/>
  <c r="L108" i="348"/>
  <c r="K108" i="348"/>
  <c r="J108" i="348"/>
  <c r="P107" i="348"/>
  <c r="M107" i="348" s="1"/>
  <c r="L107" i="348"/>
  <c r="K107" i="348"/>
  <c r="J107" i="348"/>
  <c r="P106" i="348"/>
  <c r="M106" i="348"/>
  <c r="L106" i="348"/>
  <c r="K106" i="348"/>
  <c r="J106" i="348"/>
  <c r="P105" i="348"/>
  <c r="M105" i="348" s="1"/>
  <c r="L105" i="348"/>
  <c r="K105" i="348"/>
  <c r="J105" i="348"/>
  <c r="P104" i="348"/>
  <c r="M104" i="348" s="1"/>
  <c r="L104" i="348"/>
  <c r="K104" i="348"/>
  <c r="J104" i="348"/>
  <c r="P103" i="348"/>
  <c r="M103" i="348" s="1"/>
  <c r="L103" i="348"/>
  <c r="K103" i="348"/>
  <c r="J103" i="348"/>
  <c r="P102" i="348"/>
  <c r="M102" i="348" s="1"/>
  <c r="L102" i="348"/>
  <c r="K102" i="348"/>
  <c r="J102" i="348"/>
  <c r="P101" i="348"/>
  <c r="M101" i="348" s="1"/>
  <c r="L101" i="348"/>
  <c r="K101" i="348"/>
  <c r="J101" i="348"/>
  <c r="P100" i="348"/>
  <c r="M100" i="348" s="1"/>
  <c r="L100" i="348"/>
  <c r="K100" i="348"/>
  <c r="J100" i="348"/>
  <c r="P99" i="348"/>
  <c r="M99" i="348" s="1"/>
  <c r="L99" i="348"/>
  <c r="K99" i="348"/>
  <c r="J99" i="348"/>
  <c r="P98" i="348"/>
  <c r="M98" i="348" s="1"/>
  <c r="L98" i="348"/>
  <c r="K98" i="348"/>
  <c r="J98" i="348"/>
  <c r="P97" i="348"/>
  <c r="M97" i="348" s="1"/>
  <c r="L97" i="348"/>
  <c r="K97" i="348"/>
  <c r="J97" i="348"/>
  <c r="P96" i="348"/>
  <c r="M96" i="348" s="1"/>
  <c r="L96" i="348"/>
  <c r="K96" i="348"/>
  <c r="J96" i="348"/>
  <c r="P95" i="348"/>
  <c r="M95" i="348" s="1"/>
  <c r="L95" i="348"/>
  <c r="K95" i="348"/>
  <c r="J95" i="348"/>
  <c r="P94" i="348"/>
  <c r="M94" i="348"/>
  <c r="L94" i="348"/>
  <c r="K94" i="348"/>
  <c r="J94" i="348"/>
  <c r="P93" i="348"/>
  <c r="M93" i="348" s="1"/>
  <c r="L93" i="348"/>
  <c r="K93" i="348"/>
  <c r="J93" i="348"/>
  <c r="P92" i="348"/>
  <c r="M92" i="348" s="1"/>
  <c r="L92" i="348"/>
  <c r="K92" i="348"/>
  <c r="J92" i="348"/>
  <c r="P91" i="348"/>
  <c r="M91" i="348" s="1"/>
  <c r="L91" i="348"/>
  <c r="K91" i="348"/>
  <c r="J91" i="348"/>
  <c r="P90" i="348"/>
  <c r="M90" i="348" s="1"/>
  <c r="L90" i="348"/>
  <c r="K90" i="348"/>
  <c r="J90" i="348"/>
  <c r="P89" i="348"/>
  <c r="M89" i="348" s="1"/>
  <c r="L89" i="348"/>
  <c r="K89" i="348"/>
  <c r="J89" i="348"/>
  <c r="P88" i="348"/>
  <c r="M88" i="348" s="1"/>
  <c r="L88" i="348"/>
  <c r="K88" i="348"/>
  <c r="J88" i="348"/>
  <c r="P87" i="348"/>
  <c r="M87" i="348" s="1"/>
  <c r="L87" i="348"/>
  <c r="K87" i="348"/>
  <c r="J87" i="348"/>
  <c r="P86" i="348"/>
  <c r="M86" i="348" s="1"/>
  <c r="L86" i="348"/>
  <c r="K86" i="348"/>
  <c r="J86" i="348"/>
  <c r="P85" i="348"/>
  <c r="M85" i="348" s="1"/>
  <c r="L85" i="348"/>
  <c r="K85" i="348"/>
  <c r="J85" i="348"/>
  <c r="P84" i="348"/>
  <c r="M84" i="348" s="1"/>
  <c r="L84" i="348"/>
  <c r="K84" i="348"/>
  <c r="J84" i="348"/>
  <c r="P83" i="348"/>
  <c r="M83" i="348" s="1"/>
  <c r="L83" i="348"/>
  <c r="K83" i="348"/>
  <c r="J83" i="348"/>
  <c r="P82" i="348"/>
  <c r="M82" i="348" s="1"/>
  <c r="L82" i="348"/>
  <c r="K82" i="348"/>
  <c r="J82" i="348"/>
  <c r="P81" i="348"/>
  <c r="M81" i="348" s="1"/>
  <c r="L81" i="348"/>
  <c r="K81" i="348"/>
  <c r="J81" i="348"/>
  <c r="P80" i="348"/>
  <c r="M80" i="348" s="1"/>
  <c r="L80" i="348"/>
  <c r="K80" i="348"/>
  <c r="J80" i="348"/>
  <c r="P79" i="348"/>
  <c r="M79" i="348" s="1"/>
  <c r="L79" i="348"/>
  <c r="K79" i="348"/>
  <c r="J79" i="348"/>
  <c r="P78" i="348"/>
  <c r="M78" i="348" s="1"/>
  <c r="L78" i="348"/>
  <c r="K78" i="348"/>
  <c r="J78" i="348"/>
  <c r="P77" i="348"/>
  <c r="M77" i="348" s="1"/>
  <c r="L77" i="348"/>
  <c r="K77" i="348"/>
  <c r="J77" i="348"/>
  <c r="P76" i="348"/>
  <c r="M76" i="348" s="1"/>
  <c r="L76" i="348"/>
  <c r="K76" i="348"/>
  <c r="J76" i="348"/>
  <c r="P75" i="348"/>
  <c r="M75" i="348" s="1"/>
  <c r="L75" i="348"/>
  <c r="K75" i="348"/>
  <c r="J75" i="348"/>
  <c r="P74" i="348"/>
  <c r="M74" i="348" s="1"/>
  <c r="L74" i="348"/>
  <c r="K74" i="348"/>
  <c r="J74" i="348"/>
  <c r="P73" i="348"/>
  <c r="M73" i="348" s="1"/>
  <c r="L73" i="348"/>
  <c r="K73" i="348"/>
  <c r="J73" i="348"/>
  <c r="P72" i="348"/>
  <c r="M72" i="348" s="1"/>
  <c r="L72" i="348"/>
  <c r="K72" i="348"/>
  <c r="J72" i="348"/>
  <c r="P71" i="348"/>
  <c r="M71" i="348" s="1"/>
  <c r="L71" i="348"/>
  <c r="K71" i="348"/>
  <c r="J71" i="348"/>
  <c r="P70" i="348"/>
  <c r="M70" i="348"/>
  <c r="L70" i="348"/>
  <c r="K70" i="348"/>
  <c r="J70" i="348"/>
  <c r="P69" i="348"/>
  <c r="M69" i="348" s="1"/>
  <c r="L69" i="348"/>
  <c r="K69" i="348"/>
  <c r="J69" i="348"/>
  <c r="P68" i="348"/>
  <c r="M68" i="348" s="1"/>
  <c r="L68" i="348"/>
  <c r="K68" i="348"/>
  <c r="J68" i="348"/>
  <c r="P67" i="348"/>
  <c r="M67" i="348" s="1"/>
  <c r="L67" i="348"/>
  <c r="K67" i="348"/>
  <c r="J67" i="348"/>
  <c r="P66" i="348"/>
  <c r="M66" i="348"/>
  <c r="L66" i="348"/>
  <c r="K66" i="348"/>
  <c r="J66" i="348"/>
  <c r="P65" i="348"/>
  <c r="M65" i="348" s="1"/>
  <c r="L65" i="348"/>
  <c r="K65" i="348"/>
  <c r="J65" i="348"/>
  <c r="P64" i="348"/>
  <c r="M64" i="348" s="1"/>
  <c r="L64" i="348"/>
  <c r="K64" i="348"/>
  <c r="J64" i="348"/>
  <c r="P63" i="348"/>
  <c r="M63" i="348" s="1"/>
  <c r="L63" i="348"/>
  <c r="K63" i="348"/>
  <c r="J63" i="348"/>
  <c r="P62" i="348"/>
  <c r="M62" i="348" s="1"/>
  <c r="L62" i="348"/>
  <c r="K62" i="348"/>
  <c r="J62" i="348"/>
  <c r="P61" i="348"/>
  <c r="M61" i="348" s="1"/>
  <c r="L61" i="348"/>
  <c r="K61" i="348"/>
  <c r="J61" i="348"/>
  <c r="P60" i="348"/>
  <c r="M60" i="348" s="1"/>
  <c r="L60" i="348"/>
  <c r="K60" i="348"/>
  <c r="J60" i="348"/>
  <c r="P59" i="348"/>
  <c r="M59" i="348" s="1"/>
  <c r="L59" i="348"/>
  <c r="K59" i="348"/>
  <c r="J59" i="348"/>
  <c r="P58" i="348"/>
  <c r="M58" i="348" s="1"/>
  <c r="L58" i="348"/>
  <c r="K58" i="348"/>
  <c r="J58" i="348"/>
  <c r="P57" i="348"/>
  <c r="M57" i="348" s="1"/>
  <c r="L57" i="348"/>
  <c r="K57" i="348"/>
  <c r="J57" i="348"/>
  <c r="P56" i="348"/>
  <c r="M56" i="348" s="1"/>
  <c r="L56" i="348"/>
  <c r="K56" i="348"/>
  <c r="J56" i="348"/>
  <c r="P55" i="348"/>
  <c r="M55" i="348" s="1"/>
  <c r="L55" i="348"/>
  <c r="K55" i="348"/>
  <c r="J55" i="348"/>
  <c r="P54" i="348"/>
  <c r="M54" i="348" s="1"/>
  <c r="L54" i="348"/>
  <c r="K54" i="348"/>
  <c r="J54" i="348"/>
  <c r="P53" i="348"/>
  <c r="M53" i="348" s="1"/>
  <c r="L53" i="348"/>
  <c r="K53" i="348"/>
  <c r="J53" i="348"/>
  <c r="P52" i="348"/>
  <c r="M52" i="348" s="1"/>
  <c r="L52" i="348"/>
  <c r="K52" i="348"/>
  <c r="J52" i="348"/>
  <c r="P51" i="348"/>
  <c r="M51" i="348" s="1"/>
  <c r="L51" i="348"/>
  <c r="K51" i="348"/>
  <c r="J51" i="348"/>
  <c r="P50" i="348"/>
  <c r="M50" i="348" s="1"/>
  <c r="L50" i="348"/>
  <c r="K50" i="348"/>
  <c r="J50" i="348"/>
  <c r="P49" i="348"/>
  <c r="M49" i="348" s="1"/>
  <c r="L49" i="348"/>
  <c r="K49" i="348"/>
  <c r="J49" i="348"/>
  <c r="P48" i="348"/>
  <c r="M48" i="348" s="1"/>
  <c r="L48" i="348"/>
  <c r="K48" i="348"/>
  <c r="J48" i="348"/>
  <c r="P47" i="348"/>
  <c r="M47" i="348" s="1"/>
  <c r="L47" i="348"/>
  <c r="K47" i="348"/>
  <c r="J47" i="348"/>
  <c r="P46" i="348"/>
  <c r="M46" i="348" s="1"/>
  <c r="L46" i="348"/>
  <c r="K46" i="348"/>
  <c r="J46" i="348"/>
  <c r="P45" i="348"/>
  <c r="M45" i="348" s="1"/>
  <c r="L45" i="348"/>
  <c r="K45" i="348"/>
  <c r="J45" i="348"/>
  <c r="P44" i="348"/>
  <c r="M44" i="348" s="1"/>
  <c r="L44" i="348"/>
  <c r="K44" i="348"/>
  <c r="J44" i="348"/>
  <c r="P43" i="348"/>
  <c r="M43" i="348" s="1"/>
  <c r="L43" i="348"/>
  <c r="K43" i="348"/>
  <c r="J43" i="348"/>
  <c r="P42" i="348"/>
  <c r="M42" i="348" s="1"/>
  <c r="L42" i="348"/>
  <c r="K42" i="348"/>
  <c r="J42" i="348"/>
  <c r="P41" i="348"/>
  <c r="M41" i="348" s="1"/>
  <c r="L41" i="348"/>
  <c r="K41" i="348"/>
  <c r="J41" i="348"/>
  <c r="P40" i="348"/>
  <c r="M40" i="348" s="1"/>
  <c r="L40" i="348"/>
  <c r="K40" i="348"/>
  <c r="J40" i="348"/>
  <c r="H5" i="348"/>
  <c r="D5" i="348"/>
  <c r="C5" i="348"/>
  <c r="A5" i="348"/>
  <c r="A1" i="348"/>
  <c r="B22" i="347"/>
  <c r="B21" i="347"/>
  <c r="B20" i="347"/>
  <c r="B19" i="347"/>
  <c r="J18" i="347"/>
  <c r="H18" i="347"/>
  <c r="F18" i="347"/>
  <c r="D18" i="347"/>
  <c r="D13" i="347"/>
  <c r="D11" i="347"/>
  <c r="D9" i="347"/>
  <c r="D7" i="347"/>
  <c r="Y5" i="347"/>
  <c r="AH1" i="347" s="1"/>
  <c r="K41" i="347"/>
  <c r="Y3" i="347"/>
  <c r="AD1" i="347"/>
  <c r="P156" i="346"/>
  <c r="M156" i="346" s="1"/>
  <c r="L156" i="346"/>
  <c r="K156" i="346"/>
  <c r="J156" i="346"/>
  <c r="P155" i="346"/>
  <c r="M155" i="346" s="1"/>
  <c r="L155" i="346"/>
  <c r="K155" i="346"/>
  <c r="J155" i="346"/>
  <c r="P154" i="346"/>
  <c r="M154" i="346" s="1"/>
  <c r="L154" i="346"/>
  <c r="K154" i="346"/>
  <c r="J154" i="346"/>
  <c r="P153" i="346"/>
  <c r="M153" i="346"/>
  <c r="L153" i="346"/>
  <c r="K153" i="346"/>
  <c r="J153" i="346"/>
  <c r="P152" i="346"/>
  <c r="M152" i="346" s="1"/>
  <c r="L152" i="346"/>
  <c r="K152" i="346"/>
  <c r="J152" i="346"/>
  <c r="P151" i="346"/>
  <c r="M151" i="346" s="1"/>
  <c r="L151" i="346"/>
  <c r="K151" i="346"/>
  <c r="J151" i="346"/>
  <c r="P150" i="346"/>
  <c r="M150" i="346" s="1"/>
  <c r="L150" i="346"/>
  <c r="K150" i="346"/>
  <c r="J150" i="346"/>
  <c r="P149" i="346"/>
  <c r="M149" i="346" s="1"/>
  <c r="L149" i="346"/>
  <c r="K149" i="346"/>
  <c r="J149" i="346"/>
  <c r="P148" i="346"/>
  <c r="M148" i="346" s="1"/>
  <c r="L148" i="346"/>
  <c r="K148" i="346"/>
  <c r="J148" i="346"/>
  <c r="P147" i="346"/>
  <c r="M147" i="346" s="1"/>
  <c r="L147" i="346"/>
  <c r="K147" i="346"/>
  <c r="J147" i="346"/>
  <c r="P146" i="346"/>
  <c r="M146" i="346" s="1"/>
  <c r="L146" i="346"/>
  <c r="K146" i="346"/>
  <c r="J146" i="346"/>
  <c r="P145" i="346"/>
  <c r="M145" i="346" s="1"/>
  <c r="L145" i="346"/>
  <c r="K145" i="346"/>
  <c r="J145" i="346"/>
  <c r="P144" i="346"/>
  <c r="M144" i="346" s="1"/>
  <c r="L144" i="346"/>
  <c r="K144" i="346"/>
  <c r="J144" i="346"/>
  <c r="P143" i="346"/>
  <c r="M143" i="346" s="1"/>
  <c r="L143" i="346"/>
  <c r="K143" i="346"/>
  <c r="J143" i="346"/>
  <c r="P142" i="346"/>
  <c r="M142" i="346" s="1"/>
  <c r="L142" i="346"/>
  <c r="K142" i="346"/>
  <c r="J142" i="346"/>
  <c r="P141" i="346"/>
  <c r="M141" i="346" s="1"/>
  <c r="L141" i="346"/>
  <c r="K141" i="346"/>
  <c r="J141" i="346"/>
  <c r="P140" i="346"/>
  <c r="M140" i="346" s="1"/>
  <c r="L140" i="346"/>
  <c r="K140" i="346"/>
  <c r="J140" i="346"/>
  <c r="P139" i="346"/>
  <c r="M139" i="346" s="1"/>
  <c r="L139" i="346"/>
  <c r="K139" i="346"/>
  <c r="J139" i="346"/>
  <c r="P138" i="346"/>
  <c r="M138" i="346" s="1"/>
  <c r="L138" i="346"/>
  <c r="K138" i="346"/>
  <c r="J138" i="346"/>
  <c r="P137" i="346"/>
  <c r="M137" i="346" s="1"/>
  <c r="L137" i="346"/>
  <c r="K137" i="346"/>
  <c r="J137" i="346"/>
  <c r="P136" i="346"/>
  <c r="M136" i="346" s="1"/>
  <c r="L136" i="346"/>
  <c r="K136" i="346"/>
  <c r="J136" i="346"/>
  <c r="P135" i="346"/>
  <c r="M135" i="346" s="1"/>
  <c r="L135" i="346"/>
  <c r="K135" i="346"/>
  <c r="J135" i="346"/>
  <c r="P134" i="346"/>
  <c r="M134" i="346" s="1"/>
  <c r="L134" i="346"/>
  <c r="K134" i="346"/>
  <c r="J134" i="346"/>
  <c r="P133" i="346"/>
  <c r="M133" i="346" s="1"/>
  <c r="L133" i="346"/>
  <c r="K133" i="346"/>
  <c r="J133" i="346"/>
  <c r="P132" i="346"/>
  <c r="M132" i="346" s="1"/>
  <c r="L132" i="346"/>
  <c r="K132" i="346"/>
  <c r="J132" i="346"/>
  <c r="P131" i="346"/>
  <c r="M131" i="346" s="1"/>
  <c r="L131" i="346"/>
  <c r="K131" i="346"/>
  <c r="J131" i="346"/>
  <c r="P130" i="346"/>
  <c r="M130" i="346" s="1"/>
  <c r="L130" i="346"/>
  <c r="K130" i="346"/>
  <c r="J130" i="346"/>
  <c r="P129" i="346"/>
  <c r="M129" i="346" s="1"/>
  <c r="L129" i="346"/>
  <c r="K129" i="346"/>
  <c r="J129" i="346"/>
  <c r="P128" i="346"/>
  <c r="M128" i="346" s="1"/>
  <c r="L128" i="346"/>
  <c r="K128" i="346"/>
  <c r="J128" i="346"/>
  <c r="P127" i="346"/>
  <c r="M127" i="346" s="1"/>
  <c r="L127" i="346"/>
  <c r="K127" i="346"/>
  <c r="J127" i="346"/>
  <c r="P126" i="346"/>
  <c r="M126" i="346" s="1"/>
  <c r="L126" i="346"/>
  <c r="K126" i="346"/>
  <c r="J126" i="346"/>
  <c r="P125" i="346"/>
  <c r="M125" i="346" s="1"/>
  <c r="L125" i="346"/>
  <c r="K125" i="346"/>
  <c r="J125" i="346"/>
  <c r="P124" i="346"/>
  <c r="M124" i="346" s="1"/>
  <c r="L124" i="346"/>
  <c r="K124" i="346"/>
  <c r="J124" i="346"/>
  <c r="P123" i="346"/>
  <c r="M123" i="346" s="1"/>
  <c r="L123" i="346"/>
  <c r="K123" i="346"/>
  <c r="J123" i="346"/>
  <c r="P122" i="346"/>
  <c r="M122" i="346"/>
  <c r="L122" i="346"/>
  <c r="K122" i="346"/>
  <c r="J122" i="346"/>
  <c r="P121" i="346"/>
  <c r="M121" i="346" s="1"/>
  <c r="L121" i="346"/>
  <c r="K121" i="346"/>
  <c r="J121" i="346"/>
  <c r="P120" i="346"/>
  <c r="M120" i="346" s="1"/>
  <c r="L120" i="346"/>
  <c r="K120" i="346"/>
  <c r="J120" i="346"/>
  <c r="P119" i="346"/>
  <c r="M119" i="346" s="1"/>
  <c r="L119" i="346"/>
  <c r="K119" i="346"/>
  <c r="J119" i="346"/>
  <c r="P118" i="346"/>
  <c r="M118" i="346" s="1"/>
  <c r="L118" i="346"/>
  <c r="K118" i="346"/>
  <c r="J118" i="346"/>
  <c r="P117" i="346"/>
  <c r="M117" i="346"/>
  <c r="L117" i="346"/>
  <c r="K117" i="346"/>
  <c r="J117" i="346"/>
  <c r="P116" i="346"/>
  <c r="M116" i="346" s="1"/>
  <c r="L116" i="346"/>
  <c r="K116" i="346"/>
  <c r="J116" i="346"/>
  <c r="P115" i="346"/>
  <c r="M115" i="346" s="1"/>
  <c r="L115" i="346"/>
  <c r="K115" i="346"/>
  <c r="J115" i="346"/>
  <c r="P114" i="346"/>
  <c r="M114" i="346"/>
  <c r="L114" i="346"/>
  <c r="K114" i="346"/>
  <c r="J114" i="346"/>
  <c r="P113" i="346"/>
  <c r="M113" i="346" s="1"/>
  <c r="L113" i="346"/>
  <c r="K113" i="346"/>
  <c r="J113" i="346"/>
  <c r="P112" i="346"/>
  <c r="M112" i="346" s="1"/>
  <c r="L112" i="346"/>
  <c r="K112" i="346"/>
  <c r="J112" i="346"/>
  <c r="P111" i="346"/>
  <c r="M111" i="346" s="1"/>
  <c r="L111" i="346"/>
  <c r="K111" i="346"/>
  <c r="J111" i="346"/>
  <c r="P110" i="346"/>
  <c r="M110" i="346" s="1"/>
  <c r="L110" i="346"/>
  <c r="K110" i="346"/>
  <c r="J110" i="346"/>
  <c r="P109" i="346"/>
  <c r="M109" i="346" s="1"/>
  <c r="L109" i="346"/>
  <c r="K109" i="346"/>
  <c r="J109" i="346"/>
  <c r="P108" i="346"/>
  <c r="M108" i="346" s="1"/>
  <c r="L108" i="346"/>
  <c r="K108" i="346"/>
  <c r="J108" i="346"/>
  <c r="P107" i="346"/>
  <c r="M107" i="346" s="1"/>
  <c r="L107" i="346"/>
  <c r="K107" i="346"/>
  <c r="J107" i="346"/>
  <c r="P106" i="346"/>
  <c r="M106" i="346"/>
  <c r="L106" i="346"/>
  <c r="K106" i="346"/>
  <c r="J106" i="346"/>
  <c r="P105" i="346"/>
  <c r="M105" i="346" s="1"/>
  <c r="L105" i="346"/>
  <c r="K105" i="346"/>
  <c r="J105" i="346"/>
  <c r="P104" i="346"/>
  <c r="M104" i="346" s="1"/>
  <c r="L104" i="346"/>
  <c r="K104" i="346"/>
  <c r="J104" i="346"/>
  <c r="P103" i="346"/>
  <c r="M103" i="346" s="1"/>
  <c r="L103" i="346"/>
  <c r="K103" i="346"/>
  <c r="J103" i="346"/>
  <c r="P102" i="346"/>
  <c r="M102" i="346"/>
  <c r="L102" i="346"/>
  <c r="K102" i="346"/>
  <c r="J102" i="346"/>
  <c r="P101" i="346"/>
  <c r="M101" i="346" s="1"/>
  <c r="L101" i="346"/>
  <c r="K101" i="346"/>
  <c r="J101" i="346"/>
  <c r="P100" i="346"/>
  <c r="M100" i="346" s="1"/>
  <c r="L100" i="346"/>
  <c r="K100" i="346"/>
  <c r="J100" i="346"/>
  <c r="P99" i="346"/>
  <c r="M99" i="346" s="1"/>
  <c r="L99" i="346"/>
  <c r="K99" i="346"/>
  <c r="J99" i="346"/>
  <c r="P98" i="346"/>
  <c r="M98" i="346"/>
  <c r="L98" i="346"/>
  <c r="K98" i="346"/>
  <c r="J98" i="346"/>
  <c r="P97" i="346"/>
  <c r="M97" i="346" s="1"/>
  <c r="L97" i="346"/>
  <c r="K97" i="346"/>
  <c r="J97" i="346"/>
  <c r="P96" i="346"/>
  <c r="M96" i="346" s="1"/>
  <c r="L96" i="346"/>
  <c r="K96" i="346"/>
  <c r="J96" i="346"/>
  <c r="P95" i="346"/>
  <c r="M95" i="346" s="1"/>
  <c r="L95" i="346"/>
  <c r="K95" i="346"/>
  <c r="J95" i="346"/>
  <c r="P94" i="346"/>
  <c r="M94" i="346" s="1"/>
  <c r="L94" i="346"/>
  <c r="K94" i="346"/>
  <c r="J94" i="346"/>
  <c r="P93" i="346"/>
  <c r="M93" i="346"/>
  <c r="L93" i="346"/>
  <c r="K93" i="346"/>
  <c r="J93" i="346"/>
  <c r="P92" i="346"/>
  <c r="M92" i="346" s="1"/>
  <c r="L92" i="346"/>
  <c r="K92" i="346"/>
  <c r="J92" i="346"/>
  <c r="P91" i="346"/>
  <c r="M91" i="346" s="1"/>
  <c r="L91" i="346"/>
  <c r="K91" i="346"/>
  <c r="J91" i="346"/>
  <c r="P90" i="346"/>
  <c r="M90" i="346" s="1"/>
  <c r="L90" i="346"/>
  <c r="K90" i="346"/>
  <c r="J90" i="346"/>
  <c r="P89" i="346"/>
  <c r="M89" i="346" s="1"/>
  <c r="L89" i="346"/>
  <c r="K89" i="346"/>
  <c r="J89" i="346"/>
  <c r="P88" i="346"/>
  <c r="M88" i="346"/>
  <c r="L88" i="346"/>
  <c r="K88" i="346"/>
  <c r="J88" i="346"/>
  <c r="P87" i="346"/>
  <c r="M87" i="346" s="1"/>
  <c r="L87" i="346"/>
  <c r="K87" i="346"/>
  <c r="J87" i="346"/>
  <c r="P86" i="346"/>
  <c r="M86" i="346" s="1"/>
  <c r="L86" i="346"/>
  <c r="K86" i="346"/>
  <c r="J86" i="346"/>
  <c r="P85" i="346"/>
  <c r="M85" i="346" s="1"/>
  <c r="L85" i="346"/>
  <c r="K85" i="346"/>
  <c r="J85" i="346"/>
  <c r="P84" i="346"/>
  <c r="M84" i="346" s="1"/>
  <c r="L84" i="346"/>
  <c r="K84" i="346"/>
  <c r="J84" i="346"/>
  <c r="P83" i="346"/>
  <c r="M83" i="346" s="1"/>
  <c r="L83" i="346"/>
  <c r="K83" i="346"/>
  <c r="J83" i="346"/>
  <c r="P82" i="346"/>
  <c r="M82" i="346" s="1"/>
  <c r="L82" i="346"/>
  <c r="K82" i="346"/>
  <c r="J82" i="346"/>
  <c r="P81" i="346"/>
  <c r="M81" i="346"/>
  <c r="L81" i="346"/>
  <c r="K81" i="346"/>
  <c r="J81" i="346"/>
  <c r="P80" i="346"/>
  <c r="M80" i="346" s="1"/>
  <c r="L80" i="346"/>
  <c r="K80" i="346"/>
  <c r="J80" i="346"/>
  <c r="P79" i="346"/>
  <c r="M79" i="346" s="1"/>
  <c r="L79" i="346"/>
  <c r="K79" i="346"/>
  <c r="J79" i="346"/>
  <c r="P78" i="346"/>
  <c r="M78" i="346"/>
  <c r="L78" i="346"/>
  <c r="K78" i="346"/>
  <c r="J78" i="346"/>
  <c r="P77" i="346"/>
  <c r="M77" i="346" s="1"/>
  <c r="L77" i="346"/>
  <c r="K77" i="346"/>
  <c r="J77" i="346"/>
  <c r="P76" i="346"/>
  <c r="M76" i="346" s="1"/>
  <c r="L76" i="346"/>
  <c r="K76" i="346"/>
  <c r="J76" i="346"/>
  <c r="P75" i="346"/>
  <c r="M75" i="346" s="1"/>
  <c r="L75" i="346"/>
  <c r="K75" i="346"/>
  <c r="J75" i="346"/>
  <c r="P74" i="346"/>
  <c r="M74" i="346" s="1"/>
  <c r="L74" i="346"/>
  <c r="K74" i="346"/>
  <c r="J74" i="346"/>
  <c r="P73" i="346"/>
  <c r="M73" i="346" s="1"/>
  <c r="L73" i="346"/>
  <c r="K73" i="346"/>
  <c r="J73" i="346"/>
  <c r="P72" i="346"/>
  <c r="M72" i="346" s="1"/>
  <c r="L72" i="346"/>
  <c r="K72" i="346"/>
  <c r="J72" i="346"/>
  <c r="P71" i="346"/>
  <c r="M71" i="346" s="1"/>
  <c r="L71" i="346"/>
  <c r="K71" i="346"/>
  <c r="J71" i="346"/>
  <c r="P70" i="346"/>
  <c r="M70" i="346"/>
  <c r="L70" i="346"/>
  <c r="K70" i="346"/>
  <c r="J70" i="346"/>
  <c r="P69" i="346"/>
  <c r="M69" i="346" s="1"/>
  <c r="L69" i="346"/>
  <c r="K69" i="346"/>
  <c r="J69" i="346"/>
  <c r="P68" i="346"/>
  <c r="M68" i="346" s="1"/>
  <c r="L68" i="346"/>
  <c r="K68" i="346"/>
  <c r="J68" i="346"/>
  <c r="P67" i="346"/>
  <c r="M67" i="346" s="1"/>
  <c r="L67" i="346"/>
  <c r="K67" i="346"/>
  <c r="J67" i="346"/>
  <c r="P66" i="346"/>
  <c r="M66" i="346"/>
  <c r="L66" i="346"/>
  <c r="K66" i="346"/>
  <c r="J66" i="346"/>
  <c r="P65" i="346"/>
  <c r="M65" i="346" s="1"/>
  <c r="L65" i="346"/>
  <c r="K65" i="346"/>
  <c r="J65" i="346"/>
  <c r="P64" i="346"/>
  <c r="M64" i="346"/>
  <c r="L64" i="346"/>
  <c r="K64" i="346"/>
  <c r="J64" i="346"/>
  <c r="P63" i="346"/>
  <c r="M63" i="346" s="1"/>
  <c r="L63" i="346"/>
  <c r="K63" i="346"/>
  <c r="J63" i="346"/>
  <c r="P62" i="346"/>
  <c r="M62" i="346" s="1"/>
  <c r="L62" i="346"/>
  <c r="K62" i="346"/>
  <c r="J62" i="346"/>
  <c r="P61" i="346"/>
  <c r="M61" i="346" s="1"/>
  <c r="L61" i="346"/>
  <c r="K61" i="346"/>
  <c r="J61" i="346"/>
  <c r="P60" i="346"/>
  <c r="M60" i="346" s="1"/>
  <c r="L60" i="346"/>
  <c r="K60" i="346"/>
  <c r="J60" i="346"/>
  <c r="P59" i="346"/>
  <c r="M59" i="346" s="1"/>
  <c r="L59" i="346"/>
  <c r="K59" i="346"/>
  <c r="J59" i="346"/>
  <c r="P58" i="346"/>
  <c r="M58" i="346" s="1"/>
  <c r="L58" i="346"/>
  <c r="K58" i="346"/>
  <c r="J58" i="346"/>
  <c r="P57" i="346"/>
  <c r="M57" i="346"/>
  <c r="L57" i="346"/>
  <c r="K57" i="346"/>
  <c r="J57" i="346"/>
  <c r="P56" i="346"/>
  <c r="M56" i="346" s="1"/>
  <c r="L56" i="346"/>
  <c r="K56" i="346"/>
  <c r="J56" i="346"/>
  <c r="P55" i="346"/>
  <c r="M55" i="346" s="1"/>
  <c r="L55" i="346"/>
  <c r="K55" i="346"/>
  <c r="J55" i="346"/>
  <c r="P54" i="346"/>
  <c r="M54" i="346" s="1"/>
  <c r="L54" i="346"/>
  <c r="K54" i="346"/>
  <c r="J54" i="346"/>
  <c r="P53" i="346"/>
  <c r="M53" i="346"/>
  <c r="L53" i="346"/>
  <c r="K53" i="346"/>
  <c r="J53" i="346"/>
  <c r="P52" i="346"/>
  <c r="M52" i="346" s="1"/>
  <c r="L52" i="346"/>
  <c r="K52" i="346"/>
  <c r="J52" i="346"/>
  <c r="P51" i="346"/>
  <c r="M51" i="346" s="1"/>
  <c r="L51" i="346"/>
  <c r="K51" i="346"/>
  <c r="J51" i="346"/>
  <c r="P50" i="346"/>
  <c r="M50" i="346" s="1"/>
  <c r="L50" i="346"/>
  <c r="K50" i="346"/>
  <c r="J50" i="346"/>
  <c r="P49" i="346"/>
  <c r="M49" i="346"/>
  <c r="L49" i="346"/>
  <c r="K49" i="346"/>
  <c r="J49" i="346"/>
  <c r="P48" i="346"/>
  <c r="M48" i="346" s="1"/>
  <c r="L48" i="346"/>
  <c r="K48" i="346"/>
  <c r="J48" i="346"/>
  <c r="P47" i="346"/>
  <c r="M47" i="346" s="1"/>
  <c r="L47" i="346"/>
  <c r="K47" i="346"/>
  <c r="J47" i="346"/>
  <c r="P46" i="346"/>
  <c r="M46" i="346" s="1"/>
  <c r="L46" i="346"/>
  <c r="K46" i="346"/>
  <c r="J46" i="346"/>
  <c r="P45" i="346"/>
  <c r="M45" i="346" s="1"/>
  <c r="L45" i="346"/>
  <c r="K45" i="346"/>
  <c r="J45" i="346"/>
  <c r="P44" i="346"/>
  <c r="M44" i="346" s="1"/>
  <c r="L44" i="346"/>
  <c r="K44" i="346"/>
  <c r="J44" i="346"/>
  <c r="P43" i="346"/>
  <c r="M43" i="346" s="1"/>
  <c r="L43" i="346"/>
  <c r="K43" i="346"/>
  <c r="J43" i="346"/>
  <c r="P42" i="346"/>
  <c r="M42" i="346" s="1"/>
  <c r="L42" i="346"/>
  <c r="K42" i="346"/>
  <c r="J42" i="346"/>
  <c r="P41" i="346"/>
  <c r="M41" i="346" s="1"/>
  <c r="L41" i="346"/>
  <c r="K41" i="346"/>
  <c r="J41" i="346"/>
  <c r="P40" i="346"/>
  <c r="M40" i="346" s="1"/>
  <c r="L40" i="346"/>
  <c r="K40" i="346"/>
  <c r="J40" i="346"/>
  <c r="H5" i="346"/>
  <c r="D5" i="346"/>
  <c r="C5" i="346"/>
  <c r="A5" i="346"/>
  <c r="A1" i="346"/>
  <c r="B22" i="345"/>
  <c r="B21" i="345"/>
  <c r="B20" i="345"/>
  <c r="B19" i="345"/>
  <c r="J18" i="345"/>
  <c r="H18" i="345"/>
  <c r="F18" i="345"/>
  <c r="D18" i="345"/>
  <c r="D13" i="345"/>
  <c r="D11" i="345"/>
  <c r="D9" i="345"/>
  <c r="D7" i="345"/>
  <c r="Y5" i="345"/>
  <c r="K41" i="345"/>
  <c r="Y3" i="345"/>
  <c r="P156" i="344"/>
  <c r="M156" i="344" s="1"/>
  <c r="L156" i="344"/>
  <c r="K156" i="344"/>
  <c r="J156" i="344"/>
  <c r="P155" i="344"/>
  <c r="M155" i="344" s="1"/>
  <c r="L155" i="344"/>
  <c r="K155" i="344"/>
  <c r="J155" i="344"/>
  <c r="P154" i="344"/>
  <c r="M154" i="344" s="1"/>
  <c r="L154" i="344"/>
  <c r="K154" i="344"/>
  <c r="J154" i="344"/>
  <c r="P153" i="344"/>
  <c r="M153" i="344" s="1"/>
  <c r="L153" i="344"/>
  <c r="K153" i="344"/>
  <c r="J153" i="344"/>
  <c r="P152" i="344"/>
  <c r="M152" i="344"/>
  <c r="L152" i="344"/>
  <c r="K152" i="344"/>
  <c r="J152" i="344"/>
  <c r="P151" i="344"/>
  <c r="M151" i="344"/>
  <c r="L151" i="344"/>
  <c r="K151" i="344"/>
  <c r="J151" i="344"/>
  <c r="P150" i="344"/>
  <c r="M150" i="344" s="1"/>
  <c r="L150" i="344"/>
  <c r="K150" i="344"/>
  <c r="J150" i="344"/>
  <c r="P149" i="344"/>
  <c r="M149" i="344" s="1"/>
  <c r="L149" i="344"/>
  <c r="K149" i="344"/>
  <c r="J149" i="344"/>
  <c r="P148" i="344"/>
  <c r="M148" i="344" s="1"/>
  <c r="L148" i="344"/>
  <c r="K148" i="344"/>
  <c r="J148" i="344"/>
  <c r="P147" i="344"/>
  <c r="M147" i="344" s="1"/>
  <c r="L147" i="344"/>
  <c r="K147" i="344"/>
  <c r="J147" i="344"/>
  <c r="P146" i="344"/>
  <c r="M146" i="344" s="1"/>
  <c r="L146" i="344"/>
  <c r="K146" i="344"/>
  <c r="J146" i="344"/>
  <c r="P145" i="344"/>
  <c r="M145" i="344"/>
  <c r="L145" i="344"/>
  <c r="K145" i="344"/>
  <c r="J145" i="344"/>
  <c r="P144" i="344"/>
  <c r="M144" i="344" s="1"/>
  <c r="L144" i="344"/>
  <c r="K144" i="344"/>
  <c r="J144" i="344"/>
  <c r="P143" i="344"/>
  <c r="M143" i="344" s="1"/>
  <c r="L143" i="344"/>
  <c r="K143" i="344"/>
  <c r="J143" i="344"/>
  <c r="P142" i="344"/>
  <c r="M142" i="344" s="1"/>
  <c r="L142" i="344"/>
  <c r="K142" i="344"/>
  <c r="J142" i="344"/>
  <c r="P141" i="344"/>
  <c r="M141" i="344" s="1"/>
  <c r="L141" i="344"/>
  <c r="K141" i="344"/>
  <c r="J141" i="344"/>
  <c r="P140" i="344"/>
  <c r="M140" i="344" s="1"/>
  <c r="L140" i="344"/>
  <c r="K140" i="344"/>
  <c r="J140" i="344"/>
  <c r="P139" i="344"/>
  <c r="M139" i="344" s="1"/>
  <c r="L139" i="344"/>
  <c r="K139" i="344"/>
  <c r="J139" i="344"/>
  <c r="P138" i="344"/>
  <c r="M138" i="344" s="1"/>
  <c r="L138" i="344"/>
  <c r="K138" i="344"/>
  <c r="J138" i="344"/>
  <c r="P137" i="344"/>
  <c r="M137" i="344"/>
  <c r="L137" i="344"/>
  <c r="K137" i="344"/>
  <c r="J137" i="344"/>
  <c r="P136" i="344"/>
  <c r="M136" i="344"/>
  <c r="L136" i="344"/>
  <c r="K136" i="344"/>
  <c r="J136" i="344"/>
  <c r="P135" i="344"/>
  <c r="M135" i="344" s="1"/>
  <c r="L135" i="344"/>
  <c r="K135" i="344"/>
  <c r="J135" i="344"/>
  <c r="P134" i="344"/>
  <c r="M134" i="344" s="1"/>
  <c r="L134" i="344"/>
  <c r="K134" i="344"/>
  <c r="J134" i="344"/>
  <c r="P133" i="344"/>
  <c r="M133" i="344" s="1"/>
  <c r="L133" i="344"/>
  <c r="K133" i="344"/>
  <c r="J133" i="344"/>
  <c r="P132" i="344"/>
  <c r="M132" i="344" s="1"/>
  <c r="L132" i="344"/>
  <c r="K132" i="344"/>
  <c r="J132" i="344"/>
  <c r="P131" i="344"/>
  <c r="M131" i="344" s="1"/>
  <c r="L131" i="344"/>
  <c r="K131" i="344"/>
  <c r="J131" i="344"/>
  <c r="P130" i="344"/>
  <c r="M130" i="344" s="1"/>
  <c r="L130" i="344"/>
  <c r="K130" i="344"/>
  <c r="J130" i="344"/>
  <c r="P129" i="344"/>
  <c r="M129" i="344"/>
  <c r="L129" i="344"/>
  <c r="K129" i="344"/>
  <c r="J129" i="344"/>
  <c r="P128" i="344"/>
  <c r="M128" i="344" s="1"/>
  <c r="L128" i="344"/>
  <c r="K128" i="344"/>
  <c r="J128" i="344"/>
  <c r="P127" i="344"/>
  <c r="M127" i="344" s="1"/>
  <c r="L127" i="344"/>
  <c r="K127" i="344"/>
  <c r="J127" i="344"/>
  <c r="P126" i="344"/>
  <c r="M126" i="344" s="1"/>
  <c r="L126" i="344"/>
  <c r="K126" i="344"/>
  <c r="J126" i="344"/>
  <c r="P125" i="344"/>
  <c r="M125" i="344" s="1"/>
  <c r="L125" i="344"/>
  <c r="K125" i="344"/>
  <c r="J125" i="344"/>
  <c r="P124" i="344"/>
  <c r="M124" i="344" s="1"/>
  <c r="L124" i="344"/>
  <c r="K124" i="344"/>
  <c r="J124" i="344"/>
  <c r="P123" i="344"/>
  <c r="M123" i="344"/>
  <c r="L123" i="344"/>
  <c r="K123" i="344"/>
  <c r="J123" i="344"/>
  <c r="P122" i="344"/>
  <c r="M122" i="344" s="1"/>
  <c r="L122" i="344"/>
  <c r="K122" i="344"/>
  <c r="J122" i="344"/>
  <c r="P121" i="344"/>
  <c r="M121" i="344" s="1"/>
  <c r="L121" i="344"/>
  <c r="K121" i="344"/>
  <c r="J121" i="344"/>
  <c r="P120" i="344"/>
  <c r="M120" i="344" s="1"/>
  <c r="L120" i="344"/>
  <c r="K120" i="344"/>
  <c r="J120" i="344"/>
  <c r="P119" i="344"/>
  <c r="M119" i="344" s="1"/>
  <c r="L119" i="344"/>
  <c r="K119" i="344"/>
  <c r="J119" i="344"/>
  <c r="P118" i="344"/>
  <c r="M118" i="344" s="1"/>
  <c r="L118" i="344"/>
  <c r="K118" i="344"/>
  <c r="J118" i="344"/>
  <c r="P117" i="344"/>
  <c r="M117" i="344"/>
  <c r="L117" i="344"/>
  <c r="K117" i="344"/>
  <c r="J117" i="344"/>
  <c r="P116" i="344"/>
  <c r="M116" i="344" s="1"/>
  <c r="L116" i="344"/>
  <c r="K116" i="344"/>
  <c r="J116" i="344"/>
  <c r="P115" i="344"/>
  <c r="M115" i="344" s="1"/>
  <c r="L115" i="344"/>
  <c r="K115" i="344"/>
  <c r="J115" i="344"/>
  <c r="P114" i="344"/>
  <c r="M114" i="344" s="1"/>
  <c r="L114" i="344"/>
  <c r="K114" i="344"/>
  <c r="J114" i="344"/>
  <c r="P113" i="344"/>
  <c r="M113" i="344" s="1"/>
  <c r="L113" i="344"/>
  <c r="K113" i="344"/>
  <c r="J113" i="344"/>
  <c r="P112" i="344"/>
  <c r="M112" i="344" s="1"/>
  <c r="L112" i="344"/>
  <c r="K112" i="344"/>
  <c r="J112" i="344"/>
  <c r="P111" i="344"/>
  <c r="M111" i="344"/>
  <c r="L111" i="344"/>
  <c r="K111" i="344"/>
  <c r="J111" i="344"/>
  <c r="P110" i="344"/>
  <c r="M110" i="344" s="1"/>
  <c r="L110" i="344"/>
  <c r="K110" i="344"/>
  <c r="J110" i="344"/>
  <c r="P109" i="344"/>
  <c r="M109" i="344" s="1"/>
  <c r="L109" i="344"/>
  <c r="K109" i="344"/>
  <c r="J109" i="344"/>
  <c r="P108" i="344"/>
  <c r="M108" i="344" s="1"/>
  <c r="L108" i="344"/>
  <c r="K108" i="344"/>
  <c r="J108" i="344"/>
  <c r="P107" i="344"/>
  <c r="M107" i="344"/>
  <c r="L107" i="344"/>
  <c r="K107" i="344"/>
  <c r="J107" i="344"/>
  <c r="P106" i="344"/>
  <c r="M106" i="344" s="1"/>
  <c r="L106" i="344"/>
  <c r="K106" i="344"/>
  <c r="J106" i="344"/>
  <c r="P105" i="344"/>
  <c r="M105" i="344" s="1"/>
  <c r="L105" i="344"/>
  <c r="K105" i="344"/>
  <c r="J105" i="344"/>
  <c r="P104" i="344"/>
  <c r="M104" i="344" s="1"/>
  <c r="L104" i="344"/>
  <c r="K104" i="344"/>
  <c r="J104" i="344"/>
  <c r="P103" i="344"/>
  <c r="M103" i="344" s="1"/>
  <c r="L103" i="344"/>
  <c r="K103" i="344"/>
  <c r="J103" i="344"/>
  <c r="P102" i="344"/>
  <c r="M102" i="344" s="1"/>
  <c r="L102" i="344"/>
  <c r="K102" i="344"/>
  <c r="J102" i="344"/>
  <c r="P101" i="344"/>
  <c r="M101" i="344" s="1"/>
  <c r="L101" i="344"/>
  <c r="K101" i="344"/>
  <c r="J101" i="344"/>
  <c r="P100" i="344"/>
  <c r="M100" i="344" s="1"/>
  <c r="L100" i="344"/>
  <c r="K100" i="344"/>
  <c r="J100" i="344"/>
  <c r="P99" i="344"/>
  <c r="M99" i="344"/>
  <c r="L99" i="344"/>
  <c r="K99" i="344"/>
  <c r="J99" i="344"/>
  <c r="P98" i="344"/>
  <c r="M98" i="344" s="1"/>
  <c r="L98" i="344"/>
  <c r="K98" i="344"/>
  <c r="J98" i="344"/>
  <c r="P97" i="344"/>
  <c r="M97" i="344" s="1"/>
  <c r="L97" i="344"/>
  <c r="K97" i="344"/>
  <c r="J97" i="344"/>
  <c r="P96" i="344"/>
  <c r="M96" i="344" s="1"/>
  <c r="L96" i="344"/>
  <c r="K96" i="344"/>
  <c r="J96" i="344"/>
  <c r="P95" i="344"/>
  <c r="M95" i="344" s="1"/>
  <c r="L95" i="344"/>
  <c r="K95" i="344"/>
  <c r="J95" i="344"/>
  <c r="P94" i="344"/>
  <c r="M94" i="344" s="1"/>
  <c r="L94" i="344"/>
  <c r="K94" i="344"/>
  <c r="J94" i="344"/>
  <c r="P93" i="344"/>
  <c r="M93" i="344" s="1"/>
  <c r="L93" i="344"/>
  <c r="K93" i="344"/>
  <c r="J93" i="344"/>
  <c r="P92" i="344"/>
  <c r="M92" i="344"/>
  <c r="L92" i="344"/>
  <c r="K92" i="344"/>
  <c r="J92" i="344"/>
  <c r="P91" i="344"/>
  <c r="M91" i="344"/>
  <c r="L91" i="344"/>
  <c r="K91" i="344"/>
  <c r="J91" i="344"/>
  <c r="P90" i="344"/>
  <c r="M90" i="344" s="1"/>
  <c r="L90" i="344"/>
  <c r="K90" i="344"/>
  <c r="J90" i="344"/>
  <c r="P89" i="344"/>
  <c r="M89" i="344" s="1"/>
  <c r="L89" i="344"/>
  <c r="K89" i="344"/>
  <c r="J89" i="344"/>
  <c r="P88" i="344"/>
  <c r="M88" i="344" s="1"/>
  <c r="L88" i="344"/>
  <c r="K88" i="344"/>
  <c r="J88" i="344"/>
  <c r="P87" i="344"/>
  <c r="M87" i="344" s="1"/>
  <c r="L87" i="344"/>
  <c r="K87" i="344"/>
  <c r="J87" i="344"/>
  <c r="P86" i="344"/>
  <c r="M86" i="344" s="1"/>
  <c r="L86" i="344"/>
  <c r="K86" i="344"/>
  <c r="J86" i="344"/>
  <c r="P85" i="344"/>
  <c r="M85" i="344" s="1"/>
  <c r="L85" i="344"/>
  <c r="K85" i="344"/>
  <c r="J85" i="344"/>
  <c r="P84" i="344"/>
  <c r="M84" i="344"/>
  <c r="L84" i="344"/>
  <c r="K84" i="344"/>
  <c r="J84" i="344"/>
  <c r="P83" i="344"/>
  <c r="M83" i="344" s="1"/>
  <c r="L83" i="344"/>
  <c r="K83" i="344"/>
  <c r="J83" i="344"/>
  <c r="P82" i="344"/>
  <c r="M82" i="344" s="1"/>
  <c r="L82" i="344"/>
  <c r="K82" i="344"/>
  <c r="J82" i="344"/>
  <c r="P81" i="344"/>
  <c r="M81" i="344" s="1"/>
  <c r="L81" i="344"/>
  <c r="K81" i="344"/>
  <c r="J81" i="344"/>
  <c r="P80" i="344"/>
  <c r="M80" i="344"/>
  <c r="L80" i="344"/>
  <c r="K80" i="344"/>
  <c r="J80" i="344"/>
  <c r="P79" i="344"/>
  <c r="M79" i="344" s="1"/>
  <c r="L79" i="344"/>
  <c r="K79" i="344"/>
  <c r="J79" i="344"/>
  <c r="P78" i="344"/>
  <c r="M78" i="344" s="1"/>
  <c r="L78" i="344"/>
  <c r="K78" i="344"/>
  <c r="J78" i="344"/>
  <c r="P77" i="344"/>
  <c r="M77" i="344"/>
  <c r="L77" i="344"/>
  <c r="K77" i="344"/>
  <c r="J77" i="344"/>
  <c r="P76" i="344"/>
  <c r="M76" i="344" s="1"/>
  <c r="L76" i="344"/>
  <c r="K76" i="344"/>
  <c r="J76" i="344"/>
  <c r="P75" i="344"/>
  <c r="M75" i="344" s="1"/>
  <c r="L75" i="344"/>
  <c r="K75" i="344"/>
  <c r="J75" i="344"/>
  <c r="P74" i="344"/>
  <c r="M74" i="344" s="1"/>
  <c r="L74" i="344"/>
  <c r="K74" i="344"/>
  <c r="J74" i="344"/>
  <c r="P73" i="344"/>
  <c r="M73" i="344" s="1"/>
  <c r="L73" i="344"/>
  <c r="K73" i="344"/>
  <c r="J73" i="344"/>
  <c r="P72" i="344"/>
  <c r="M72" i="344" s="1"/>
  <c r="L72" i="344"/>
  <c r="K72" i="344"/>
  <c r="J72" i="344"/>
  <c r="P71" i="344"/>
  <c r="M71" i="344" s="1"/>
  <c r="L71" i="344"/>
  <c r="K71" i="344"/>
  <c r="J71" i="344"/>
  <c r="P70" i="344"/>
  <c r="M70" i="344"/>
  <c r="L70" i="344"/>
  <c r="K70" i="344"/>
  <c r="J70" i="344"/>
  <c r="P69" i="344"/>
  <c r="M69" i="344" s="1"/>
  <c r="L69" i="344"/>
  <c r="K69" i="344"/>
  <c r="J69" i="344"/>
  <c r="P68" i="344"/>
  <c r="M68" i="344" s="1"/>
  <c r="L68" i="344"/>
  <c r="K68" i="344"/>
  <c r="J68" i="344"/>
  <c r="P67" i="344"/>
  <c r="M67" i="344" s="1"/>
  <c r="L67" i="344"/>
  <c r="K67" i="344"/>
  <c r="J67" i="344"/>
  <c r="P66" i="344"/>
  <c r="M66" i="344" s="1"/>
  <c r="L66" i="344"/>
  <c r="K66" i="344"/>
  <c r="J66" i="344"/>
  <c r="P65" i="344"/>
  <c r="M65" i="344" s="1"/>
  <c r="L65" i="344"/>
  <c r="K65" i="344"/>
  <c r="J65" i="344"/>
  <c r="P64" i="344"/>
  <c r="M64" i="344"/>
  <c r="L64" i="344"/>
  <c r="K64" i="344"/>
  <c r="J64" i="344"/>
  <c r="P63" i="344"/>
  <c r="M63" i="344" s="1"/>
  <c r="L63" i="344"/>
  <c r="K63" i="344"/>
  <c r="J63" i="344"/>
  <c r="P62" i="344"/>
  <c r="M62" i="344" s="1"/>
  <c r="L62" i="344"/>
  <c r="K62" i="344"/>
  <c r="J62" i="344"/>
  <c r="P61" i="344"/>
  <c r="M61" i="344" s="1"/>
  <c r="L61" i="344"/>
  <c r="K61" i="344"/>
  <c r="J61" i="344"/>
  <c r="P60" i="344"/>
  <c r="M60" i="344" s="1"/>
  <c r="L60" i="344"/>
  <c r="K60" i="344"/>
  <c r="J60" i="344"/>
  <c r="P59" i="344"/>
  <c r="M59" i="344" s="1"/>
  <c r="L59" i="344"/>
  <c r="K59" i="344"/>
  <c r="J59" i="344"/>
  <c r="P58" i="344"/>
  <c r="M58" i="344" s="1"/>
  <c r="L58" i="344"/>
  <c r="K58" i="344"/>
  <c r="J58" i="344"/>
  <c r="P57" i="344"/>
  <c r="M57" i="344"/>
  <c r="L57" i="344"/>
  <c r="K57" i="344"/>
  <c r="J57" i="344"/>
  <c r="P56" i="344"/>
  <c r="M56" i="344" s="1"/>
  <c r="L56" i="344"/>
  <c r="K56" i="344"/>
  <c r="J56" i="344"/>
  <c r="P55" i="344"/>
  <c r="M55" i="344" s="1"/>
  <c r="L55" i="344"/>
  <c r="K55" i="344"/>
  <c r="J55" i="344"/>
  <c r="P54" i="344"/>
  <c r="M54" i="344" s="1"/>
  <c r="L54" i="344"/>
  <c r="K54" i="344"/>
  <c r="J54" i="344"/>
  <c r="P53" i="344"/>
  <c r="M53" i="344"/>
  <c r="L53" i="344"/>
  <c r="K53" i="344"/>
  <c r="J53" i="344"/>
  <c r="P52" i="344"/>
  <c r="M52" i="344" s="1"/>
  <c r="L52" i="344"/>
  <c r="K52" i="344"/>
  <c r="J52" i="344"/>
  <c r="P51" i="344"/>
  <c r="M51" i="344" s="1"/>
  <c r="L51" i="344"/>
  <c r="K51" i="344"/>
  <c r="J51" i="344"/>
  <c r="P50" i="344"/>
  <c r="M50" i="344" s="1"/>
  <c r="L50" i="344"/>
  <c r="K50" i="344"/>
  <c r="J50" i="344"/>
  <c r="P49" i="344"/>
  <c r="M49" i="344" s="1"/>
  <c r="L49" i="344"/>
  <c r="K49" i="344"/>
  <c r="J49" i="344"/>
  <c r="P48" i="344"/>
  <c r="M48" i="344" s="1"/>
  <c r="L48" i="344"/>
  <c r="K48" i="344"/>
  <c r="J48" i="344"/>
  <c r="P47" i="344"/>
  <c r="M47" i="344" s="1"/>
  <c r="L47" i="344"/>
  <c r="K47" i="344"/>
  <c r="J47" i="344"/>
  <c r="P46" i="344"/>
  <c r="M46" i="344" s="1"/>
  <c r="L46" i="344"/>
  <c r="K46" i="344"/>
  <c r="J46" i="344"/>
  <c r="P45" i="344"/>
  <c r="M45" i="344" s="1"/>
  <c r="L45" i="344"/>
  <c r="K45" i="344"/>
  <c r="J45" i="344"/>
  <c r="P44" i="344"/>
  <c r="M44" i="344" s="1"/>
  <c r="L44" i="344"/>
  <c r="K44" i="344"/>
  <c r="J44" i="344"/>
  <c r="P43" i="344"/>
  <c r="M43" i="344" s="1"/>
  <c r="L43" i="344"/>
  <c r="K43" i="344"/>
  <c r="J43" i="344"/>
  <c r="P42" i="344"/>
  <c r="M42" i="344"/>
  <c r="L42" i="344"/>
  <c r="K42" i="344"/>
  <c r="J42" i="344"/>
  <c r="P41" i="344"/>
  <c r="M41" i="344" s="1"/>
  <c r="L41" i="344"/>
  <c r="K41" i="344"/>
  <c r="J41" i="344"/>
  <c r="P40" i="344"/>
  <c r="M40" i="344"/>
  <c r="L40" i="344"/>
  <c r="K40" i="344"/>
  <c r="J40" i="344"/>
  <c r="H5" i="344"/>
  <c r="D5" i="344"/>
  <c r="C5" i="344"/>
  <c r="A5" i="344"/>
  <c r="A1" i="344"/>
  <c r="R62" i="343"/>
  <c r="I21" i="343"/>
  <c r="D21" i="343"/>
  <c r="C21" i="343"/>
  <c r="B21" i="343"/>
  <c r="K20" i="343"/>
  <c r="I19" i="343"/>
  <c r="G19" i="343"/>
  <c r="D19" i="343"/>
  <c r="C19" i="343"/>
  <c r="B19" i="343"/>
  <c r="M18" i="343"/>
  <c r="I17" i="343"/>
  <c r="D17" i="343"/>
  <c r="C17" i="343"/>
  <c r="B17" i="343"/>
  <c r="U16" i="343"/>
  <c r="K16" i="343"/>
  <c r="U15" i="343"/>
  <c r="I15" i="343"/>
  <c r="D15" i="343"/>
  <c r="C15" i="343"/>
  <c r="B15" i="343"/>
  <c r="U14" i="343"/>
  <c r="U13" i="343"/>
  <c r="I13" i="343"/>
  <c r="D13" i="343"/>
  <c r="C13" i="343"/>
  <c r="B13" i="343"/>
  <c r="U12" i="343"/>
  <c r="K12" i="343"/>
  <c r="M10" i="343" s="1"/>
  <c r="O14" i="343" s="1"/>
  <c r="U11" i="343"/>
  <c r="I11" i="343"/>
  <c r="D11" i="343"/>
  <c r="C11" i="343"/>
  <c r="B11" i="343"/>
  <c r="U10" i="343"/>
  <c r="U9" i="343"/>
  <c r="I9" i="343"/>
  <c r="G9" i="343"/>
  <c r="D9" i="343"/>
  <c r="C9" i="343"/>
  <c r="B9" i="343"/>
  <c r="U8" i="343"/>
  <c r="K8" i="343"/>
  <c r="U7" i="343"/>
  <c r="I7" i="343"/>
  <c r="D7" i="343"/>
  <c r="C7" i="343"/>
  <c r="B7" i="343"/>
  <c r="M6" i="343"/>
  <c r="Y5" i="343"/>
  <c r="AF1" i="343" s="1"/>
  <c r="O62" i="343"/>
  <c r="Y3" i="343"/>
  <c r="F6" i="343" s="1"/>
  <c r="AH1" i="343"/>
  <c r="AE1" i="343"/>
  <c r="R47" i="342"/>
  <c r="F43" i="342"/>
  <c r="C43" i="342"/>
  <c r="F41" i="342"/>
  <c r="C41" i="342"/>
  <c r="F39" i="342"/>
  <c r="C39" i="342"/>
  <c r="F37" i="342"/>
  <c r="C37" i="342"/>
  <c r="B33" i="342"/>
  <c r="B32" i="342"/>
  <c r="H30" i="342"/>
  <c r="F30" i="342"/>
  <c r="L21" i="342"/>
  <c r="I21" i="342"/>
  <c r="G21" i="342"/>
  <c r="E21" i="342"/>
  <c r="B34" i="342" s="1"/>
  <c r="D21" i="342"/>
  <c r="C21" i="342"/>
  <c r="D19" i="342"/>
  <c r="I17" i="342"/>
  <c r="D17" i="342"/>
  <c r="I15" i="342"/>
  <c r="G15" i="342"/>
  <c r="E15" i="342"/>
  <c r="D30" i="342" s="1"/>
  <c r="D15" i="342"/>
  <c r="C15" i="342"/>
  <c r="I13" i="342"/>
  <c r="G13" i="342"/>
  <c r="E13" i="342"/>
  <c r="B28" i="342" s="1"/>
  <c r="D13" i="342"/>
  <c r="C13" i="342"/>
  <c r="I11" i="342"/>
  <c r="G11" i="342"/>
  <c r="E11" i="342"/>
  <c r="D11" i="342"/>
  <c r="C11" i="342"/>
  <c r="I9" i="342"/>
  <c r="G9" i="342"/>
  <c r="E9" i="342"/>
  <c r="D9" i="342"/>
  <c r="C9" i="342"/>
  <c r="I7" i="342"/>
  <c r="G7" i="342"/>
  <c r="E7" i="342"/>
  <c r="B25" i="342" s="1"/>
  <c r="D7" i="342"/>
  <c r="C7" i="342"/>
  <c r="Y5" i="342"/>
  <c r="AK1" i="342" s="1"/>
  <c r="K53" i="342"/>
  <c r="Y3" i="342"/>
  <c r="R44" i="341"/>
  <c r="F38" i="341"/>
  <c r="C38" i="341"/>
  <c r="F36" i="341"/>
  <c r="C36" i="341"/>
  <c r="F34" i="341"/>
  <c r="C34" i="341"/>
  <c r="I19" i="341"/>
  <c r="G19" i="341"/>
  <c r="E19" i="341"/>
  <c r="D19" i="341"/>
  <c r="C19" i="341"/>
  <c r="I17" i="341"/>
  <c r="G17" i="341"/>
  <c r="E17" i="341"/>
  <c r="D17" i="341"/>
  <c r="C17" i="341"/>
  <c r="I15" i="341"/>
  <c r="G15" i="341"/>
  <c r="E15" i="341"/>
  <c r="B29" i="341" s="1"/>
  <c r="D15" i="341"/>
  <c r="C15" i="341"/>
  <c r="I13" i="341"/>
  <c r="G13" i="341"/>
  <c r="E13" i="341"/>
  <c r="D27" i="341" s="1"/>
  <c r="D13" i="341"/>
  <c r="C13" i="341"/>
  <c r="I11" i="341"/>
  <c r="G11" i="341"/>
  <c r="E11" i="341"/>
  <c r="B25" i="341" s="1"/>
  <c r="D11" i="341"/>
  <c r="C11" i="341"/>
  <c r="I9" i="341"/>
  <c r="G9" i="341"/>
  <c r="E9" i="341"/>
  <c r="B24" i="341" s="1"/>
  <c r="D9" i="341"/>
  <c r="C9" i="341"/>
  <c r="I7" i="341"/>
  <c r="G7" i="341"/>
  <c r="E7" i="341"/>
  <c r="D22" i="341" s="1"/>
  <c r="D7" i="341"/>
  <c r="C7" i="341"/>
  <c r="Y5" i="341"/>
  <c r="K49" i="341"/>
  <c r="Y3" i="341"/>
  <c r="R47" i="340"/>
  <c r="F36" i="340"/>
  <c r="C36" i="340"/>
  <c r="F34" i="340"/>
  <c r="C34" i="340"/>
  <c r="F32" i="340"/>
  <c r="C32" i="340"/>
  <c r="I17" i="340"/>
  <c r="G17" i="340"/>
  <c r="E17" i="340"/>
  <c r="H27" i="340" s="1"/>
  <c r="D17" i="340"/>
  <c r="C17" i="340"/>
  <c r="I15" i="340"/>
  <c r="G15" i="340"/>
  <c r="E15" i="340"/>
  <c r="B29" i="340" s="1"/>
  <c r="D15" i="340"/>
  <c r="C15" i="340"/>
  <c r="I13" i="340"/>
  <c r="G13" i="340"/>
  <c r="E13" i="340"/>
  <c r="B28" i="340" s="1"/>
  <c r="D13" i="340"/>
  <c r="C13" i="340"/>
  <c r="I11" i="340"/>
  <c r="G11" i="340"/>
  <c r="E11" i="340"/>
  <c r="B25" i="340" s="1"/>
  <c r="D11" i="340"/>
  <c r="C11" i="340"/>
  <c r="I9" i="340"/>
  <c r="G9" i="340"/>
  <c r="E9" i="340"/>
  <c r="F22" i="340" s="1"/>
  <c r="D9" i="340"/>
  <c r="C9" i="340"/>
  <c r="I7" i="340"/>
  <c r="G7" i="340"/>
  <c r="E7" i="340"/>
  <c r="B23" i="340" s="1"/>
  <c r="D7" i="340"/>
  <c r="C7" i="340"/>
  <c r="Y5" i="340"/>
  <c r="AD1" i="340" s="1"/>
  <c r="K47" i="340"/>
  <c r="Y3" i="340"/>
  <c r="P156" i="339"/>
  <c r="M156" i="339" s="1"/>
  <c r="L156" i="339"/>
  <c r="K156" i="339"/>
  <c r="J156" i="339"/>
  <c r="P155" i="339"/>
  <c r="M155" i="339" s="1"/>
  <c r="L155" i="339"/>
  <c r="K155" i="339"/>
  <c r="J155" i="339"/>
  <c r="P154" i="339"/>
  <c r="M154" i="339" s="1"/>
  <c r="L154" i="339"/>
  <c r="K154" i="339"/>
  <c r="J154" i="339"/>
  <c r="P153" i="339"/>
  <c r="M153" i="339" s="1"/>
  <c r="L153" i="339"/>
  <c r="K153" i="339"/>
  <c r="J153" i="339"/>
  <c r="P152" i="339"/>
  <c r="M152" i="339" s="1"/>
  <c r="L152" i="339"/>
  <c r="K152" i="339"/>
  <c r="J152" i="339"/>
  <c r="P151" i="339"/>
  <c r="M151" i="339" s="1"/>
  <c r="L151" i="339"/>
  <c r="K151" i="339"/>
  <c r="J151" i="339"/>
  <c r="P150" i="339"/>
  <c r="M150" i="339"/>
  <c r="L150" i="339"/>
  <c r="K150" i="339"/>
  <c r="J150" i="339"/>
  <c r="P149" i="339"/>
  <c r="M149" i="339" s="1"/>
  <c r="L149" i="339"/>
  <c r="K149" i="339"/>
  <c r="J149" i="339"/>
  <c r="P148" i="339"/>
  <c r="M148" i="339" s="1"/>
  <c r="L148" i="339"/>
  <c r="K148" i="339"/>
  <c r="J148" i="339"/>
  <c r="P147" i="339"/>
  <c r="M147" i="339" s="1"/>
  <c r="L147" i="339"/>
  <c r="K147" i="339"/>
  <c r="J147" i="339"/>
  <c r="P146" i="339"/>
  <c r="M146" i="339" s="1"/>
  <c r="L146" i="339"/>
  <c r="K146" i="339"/>
  <c r="J146" i="339"/>
  <c r="P145" i="339"/>
  <c r="M145" i="339"/>
  <c r="L145" i="339"/>
  <c r="K145" i="339"/>
  <c r="J145" i="339"/>
  <c r="P144" i="339"/>
  <c r="M144" i="339" s="1"/>
  <c r="L144" i="339"/>
  <c r="K144" i="339"/>
  <c r="J144" i="339"/>
  <c r="P143" i="339"/>
  <c r="M143" i="339" s="1"/>
  <c r="L143" i="339"/>
  <c r="K143" i="339"/>
  <c r="J143" i="339"/>
  <c r="P142" i="339"/>
  <c r="M142" i="339" s="1"/>
  <c r="L142" i="339"/>
  <c r="K142" i="339"/>
  <c r="J142" i="339"/>
  <c r="P141" i="339"/>
  <c r="M141" i="339" s="1"/>
  <c r="L141" i="339"/>
  <c r="K141" i="339"/>
  <c r="J141" i="339"/>
  <c r="P140" i="339"/>
  <c r="M140" i="339" s="1"/>
  <c r="L140" i="339"/>
  <c r="K140" i="339"/>
  <c r="J140" i="339"/>
  <c r="P139" i="339"/>
  <c r="M139" i="339" s="1"/>
  <c r="L139" i="339"/>
  <c r="K139" i="339"/>
  <c r="J139" i="339"/>
  <c r="P138" i="339"/>
  <c r="M138" i="339"/>
  <c r="L138" i="339"/>
  <c r="K138" i="339"/>
  <c r="J138" i="339"/>
  <c r="P137" i="339"/>
  <c r="M137" i="339" s="1"/>
  <c r="L137" i="339"/>
  <c r="K137" i="339"/>
  <c r="J137" i="339"/>
  <c r="P136" i="339"/>
  <c r="M136" i="339" s="1"/>
  <c r="L136" i="339"/>
  <c r="K136" i="339"/>
  <c r="J136" i="339"/>
  <c r="P135" i="339"/>
  <c r="M135" i="339"/>
  <c r="L135" i="339"/>
  <c r="K135" i="339"/>
  <c r="J135" i="339"/>
  <c r="P134" i="339"/>
  <c r="M134" i="339" s="1"/>
  <c r="L134" i="339"/>
  <c r="K134" i="339"/>
  <c r="J134" i="339"/>
  <c r="P133" i="339"/>
  <c r="M133" i="339" s="1"/>
  <c r="L133" i="339"/>
  <c r="K133" i="339"/>
  <c r="J133" i="339"/>
  <c r="P132" i="339"/>
  <c r="M132" i="339" s="1"/>
  <c r="L132" i="339"/>
  <c r="K132" i="339"/>
  <c r="J132" i="339"/>
  <c r="P131" i="339"/>
  <c r="M131" i="339" s="1"/>
  <c r="L131" i="339"/>
  <c r="K131" i="339"/>
  <c r="J131" i="339"/>
  <c r="P130" i="339"/>
  <c r="M130" i="339" s="1"/>
  <c r="L130" i="339"/>
  <c r="K130" i="339"/>
  <c r="J130" i="339"/>
  <c r="P129" i="339"/>
  <c r="M129" i="339" s="1"/>
  <c r="L129" i="339"/>
  <c r="K129" i="339"/>
  <c r="J129" i="339"/>
  <c r="P128" i="339"/>
  <c r="M128" i="339" s="1"/>
  <c r="L128" i="339"/>
  <c r="K128" i="339"/>
  <c r="J128" i="339"/>
  <c r="P127" i="339"/>
  <c r="M127" i="339" s="1"/>
  <c r="L127" i="339"/>
  <c r="K127" i="339"/>
  <c r="J127" i="339"/>
  <c r="P126" i="339"/>
  <c r="M126" i="339" s="1"/>
  <c r="L126" i="339"/>
  <c r="K126" i="339"/>
  <c r="J126" i="339"/>
  <c r="P125" i="339"/>
  <c r="M125" i="339"/>
  <c r="L125" i="339"/>
  <c r="K125" i="339"/>
  <c r="J125" i="339"/>
  <c r="P124" i="339"/>
  <c r="M124" i="339" s="1"/>
  <c r="L124" i="339"/>
  <c r="K124" i="339"/>
  <c r="J124" i="339"/>
  <c r="P123" i="339"/>
  <c r="M123" i="339"/>
  <c r="L123" i="339"/>
  <c r="K123" i="339"/>
  <c r="J123" i="339"/>
  <c r="P122" i="339"/>
  <c r="M122" i="339" s="1"/>
  <c r="L122" i="339"/>
  <c r="K122" i="339"/>
  <c r="J122" i="339"/>
  <c r="P121" i="339"/>
  <c r="M121" i="339" s="1"/>
  <c r="L121" i="339"/>
  <c r="K121" i="339"/>
  <c r="J121" i="339"/>
  <c r="P120" i="339"/>
  <c r="M120" i="339" s="1"/>
  <c r="L120" i="339"/>
  <c r="K120" i="339"/>
  <c r="J120" i="339"/>
  <c r="P119" i="339"/>
  <c r="M119" i="339" s="1"/>
  <c r="L119" i="339"/>
  <c r="K119" i="339"/>
  <c r="J119" i="339"/>
  <c r="P118" i="339"/>
  <c r="M118" i="339"/>
  <c r="L118" i="339"/>
  <c r="K118" i="339"/>
  <c r="J118" i="339"/>
  <c r="P117" i="339"/>
  <c r="M117" i="339" s="1"/>
  <c r="L117" i="339"/>
  <c r="K117" i="339"/>
  <c r="J117" i="339"/>
  <c r="P116" i="339"/>
  <c r="M116" i="339" s="1"/>
  <c r="L116" i="339"/>
  <c r="K116" i="339"/>
  <c r="J116" i="339"/>
  <c r="P115" i="339"/>
  <c r="M115" i="339" s="1"/>
  <c r="L115" i="339"/>
  <c r="K115" i="339"/>
  <c r="J115" i="339"/>
  <c r="P114" i="339"/>
  <c r="M114" i="339" s="1"/>
  <c r="L114" i="339"/>
  <c r="K114" i="339"/>
  <c r="J114" i="339"/>
  <c r="P113" i="339"/>
  <c r="M113" i="339"/>
  <c r="L113" i="339"/>
  <c r="K113" i="339"/>
  <c r="J113" i="339"/>
  <c r="P112" i="339"/>
  <c r="M112" i="339" s="1"/>
  <c r="L112" i="339"/>
  <c r="K112" i="339"/>
  <c r="J112" i="339"/>
  <c r="P111" i="339"/>
  <c r="M111" i="339" s="1"/>
  <c r="L111" i="339"/>
  <c r="K111" i="339"/>
  <c r="J111" i="339"/>
  <c r="P110" i="339"/>
  <c r="M110" i="339" s="1"/>
  <c r="L110" i="339"/>
  <c r="K110" i="339"/>
  <c r="J110" i="339"/>
  <c r="P109" i="339"/>
  <c r="M109" i="339"/>
  <c r="L109" i="339"/>
  <c r="K109" i="339"/>
  <c r="J109" i="339"/>
  <c r="P108" i="339"/>
  <c r="M108" i="339" s="1"/>
  <c r="L108" i="339"/>
  <c r="K108" i="339"/>
  <c r="J108" i="339"/>
  <c r="P107" i="339"/>
  <c r="M107" i="339" s="1"/>
  <c r="L107" i="339"/>
  <c r="K107" i="339"/>
  <c r="J107" i="339"/>
  <c r="P106" i="339"/>
  <c r="M106" i="339"/>
  <c r="L106" i="339"/>
  <c r="K106" i="339"/>
  <c r="J106" i="339"/>
  <c r="P105" i="339"/>
  <c r="M105" i="339" s="1"/>
  <c r="L105" i="339"/>
  <c r="K105" i="339"/>
  <c r="J105" i="339"/>
  <c r="P104" i="339"/>
  <c r="M104" i="339" s="1"/>
  <c r="L104" i="339"/>
  <c r="K104" i="339"/>
  <c r="J104" i="339"/>
  <c r="P103" i="339"/>
  <c r="M103" i="339" s="1"/>
  <c r="L103" i="339"/>
  <c r="K103" i="339"/>
  <c r="J103" i="339"/>
  <c r="P102" i="339"/>
  <c r="M102" i="339" s="1"/>
  <c r="L102" i="339"/>
  <c r="K102" i="339"/>
  <c r="J102" i="339"/>
  <c r="P101" i="339"/>
  <c r="M101" i="339" s="1"/>
  <c r="L101" i="339"/>
  <c r="K101" i="339"/>
  <c r="J101" i="339"/>
  <c r="P100" i="339"/>
  <c r="M100" i="339" s="1"/>
  <c r="L100" i="339"/>
  <c r="K100" i="339"/>
  <c r="J100" i="339"/>
  <c r="P99" i="339"/>
  <c r="M99" i="339"/>
  <c r="L99" i="339"/>
  <c r="K99" i="339"/>
  <c r="J99" i="339"/>
  <c r="P98" i="339"/>
  <c r="M98" i="339" s="1"/>
  <c r="L98" i="339"/>
  <c r="K98" i="339"/>
  <c r="J98" i="339"/>
  <c r="P97" i="339"/>
  <c r="M97" i="339" s="1"/>
  <c r="L97" i="339"/>
  <c r="K97" i="339"/>
  <c r="J97" i="339"/>
  <c r="P96" i="339"/>
  <c r="M96" i="339" s="1"/>
  <c r="L96" i="339"/>
  <c r="K96" i="339"/>
  <c r="J96" i="339"/>
  <c r="P95" i="339"/>
  <c r="M95" i="339" s="1"/>
  <c r="L95" i="339"/>
  <c r="K95" i="339"/>
  <c r="J95" i="339"/>
  <c r="P94" i="339"/>
  <c r="M94" i="339" s="1"/>
  <c r="L94" i="339"/>
  <c r="K94" i="339"/>
  <c r="J94" i="339"/>
  <c r="P93" i="339"/>
  <c r="M93" i="339"/>
  <c r="L93" i="339"/>
  <c r="K93" i="339"/>
  <c r="J93" i="339"/>
  <c r="P92" i="339"/>
  <c r="M92" i="339" s="1"/>
  <c r="L92" i="339"/>
  <c r="K92" i="339"/>
  <c r="J92" i="339"/>
  <c r="P91" i="339"/>
  <c r="M91" i="339" s="1"/>
  <c r="L91" i="339"/>
  <c r="K91" i="339"/>
  <c r="J91" i="339"/>
  <c r="P90" i="339"/>
  <c r="M90" i="339" s="1"/>
  <c r="L90" i="339"/>
  <c r="K90" i="339"/>
  <c r="J90" i="339"/>
  <c r="P89" i="339"/>
  <c r="M89" i="339" s="1"/>
  <c r="L89" i="339"/>
  <c r="K89" i="339"/>
  <c r="J89" i="339"/>
  <c r="P88" i="339"/>
  <c r="M88" i="339" s="1"/>
  <c r="L88" i="339"/>
  <c r="K88" i="339"/>
  <c r="J88" i="339"/>
  <c r="P87" i="339"/>
  <c r="M87" i="339" s="1"/>
  <c r="L87" i="339"/>
  <c r="K87" i="339"/>
  <c r="J87" i="339"/>
  <c r="P86" i="339"/>
  <c r="M86" i="339" s="1"/>
  <c r="L86" i="339"/>
  <c r="K86" i="339"/>
  <c r="J86" i="339"/>
  <c r="P85" i="339"/>
  <c r="M85" i="339"/>
  <c r="L85" i="339"/>
  <c r="K85" i="339"/>
  <c r="J85" i="339"/>
  <c r="P84" i="339"/>
  <c r="M84" i="339" s="1"/>
  <c r="L84" i="339"/>
  <c r="K84" i="339"/>
  <c r="J84" i="339"/>
  <c r="P83" i="339"/>
  <c r="M83" i="339" s="1"/>
  <c r="L83" i="339"/>
  <c r="K83" i="339"/>
  <c r="J83" i="339"/>
  <c r="P82" i="339"/>
  <c r="M82" i="339"/>
  <c r="L82" i="339"/>
  <c r="K82" i="339"/>
  <c r="J82" i="339"/>
  <c r="P81" i="339"/>
  <c r="M81" i="339" s="1"/>
  <c r="L81" i="339"/>
  <c r="K81" i="339"/>
  <c r="J81" i="339"/>
  <c r="P80" i="339"/>
  <c r="M80" i="339" s="1"/>
  <c r="L80" i="339"/>
  <c r="K80" i="339"/>
  <c r="J80" i="339"/>
  <c r="P79" i="339"/>
  <c r="M79" i="339" s="1"/>
  <c r="L79" i="339"/>
  <c r="K79" i="339"/>
  <c r="J79" i="339"/>
  <c r="P78" i="339"/>
  <c r="M78" i="339" s="1"/>
  <c r="L78" i="339"/>
  <c r="K78" i="339"/>
  <c r="J78" i="339"/>
  <c r="P77" i="339"/>
  <c r="M77" i="339" s="1"/>
  <c r="L77" i="339"/>
  <c r="K77" i="339"/>
  <c r="J77" i="339"/>
  <c r="P76" i="339"/>
  <c r="M76" i="339" s="1"/>
  <c r="L76" i="339"/>
  <c r="K76" i="339"/>
  <c r="J76" i="339"/>
  <c r="P75" i="339"/>
  <c r="M75" i="339" s="1"/>
  <c r="L75" i="339"/>
  <c r="K75" i="339"/>
  <c r="J75" i="339"/>
  <c r="P74" i="339"/>
  <c r="M74" i="339" s="1"/>
  <c r="L74" i="339"/>
  <c r="K74" i="339"/>
  <c r="J74" i="339"/>
  <c r="P73" i="339"/>
  <c r="M73" i="339" s="1"/>
  <c r="L73" i="339"/>
  <c r="K73" i="339"/>
  <c r="J73" i="339"/>
  <c r="P72" i="339"/>
  <c r="M72" i="339" s="1"/>
  <c r="L72" i="339"/>
  <c r="K72" i="339"/>
  <c r="J72" i="339"/>
  <c r="P71" i="339"/>
  <c r="M71" i="339"/>
  <c r="L71" i="339"/>
  <c r="K71" i="339"/>
  <c r="J71" i="339"/>
  <c r="P70" i="339"/>
  <c r="M70" i="339" s="1"/>
  <c r="L70" i="339"/>
  <c r="K70" i="339"/>
  <c r="J70" i="339"/>
  <c r="P69" i="339"/>
  <c r="M69" i="339"/>
  <c r="L69" i="339"/>
  <c r="K69" i="339"/>
  <c r="J69" i="339"/>
  <c r="P68" i="339"/>
  <c r="M68" i="339" s="1"/>
  <c r="L68" i="339"/>
  <c r="K68" i="339"/>
  <c r="J68" i="339"/>
  <c r="P67" i="339"/>
  <c r="M67" i="339" s="1"/>
  <c r="L67" i="339"/>
  <c r="K67" i="339"/>
  <c r="J67" i="339"/>
  <c r="P66" i="339"/>
  <c r="M66" i="339"/>
  <c r="L66" i="339"/>
  <c r="K66" i="339"/>
  <c r="J66" i="339"/>
  <c r="P65" i="339"/>
  <c r="M65" i="339" s="1"/>
  <c r="L65" i="339"/>
  <c r="K65" i="339"/>
  <c r="J65" i="339"/>
  <c r="P64" i="339"/>
  <c r="M64" i="339" s="1"/>
  <c r="L64" i="339"/>
  <c r="K64" i="339"/>
  <c r="J64" i="339"/>
  <c r="P63" i="339"/>
  <c r="M63" i="339" s="1"/>
  <c r="L63" i="339"/>
  <c r="K63" i="339"/>
  <c r="J63" i="339"/>
  <c r="P62" i="339"/>
  <c r="M62" i="339" s="1"/>
  <c r="L62" i="339"/>
  <c r="K62" i="339"/>
  <c r="J62" i="339"/>
  <c r="P61" i="339"/>
  <c r="M61" i="339" s="1"/>
  <c r="L61" i="339"/>
  <c r="K61" i="339"/>
  <c r="J61" i="339"/>
  <c r="P60" i="339"/>
  <c r="M60" i="339" s="1"/>
  <c r="L60" i="339"/>
  <c r="K60" i="339"/>
  <c r="J60" i="339"/>
  <c r="P59" i="339"/>
  <c r="M59" i="339"/>
  <c r="L59" i="339"/>
  <c r="K59" i="339"/>
  <c r="J59" i="339"/>
  <c r="P58" i="339"/>
  <c r="M58" i="339" s="1"/>
  <c r="L58" i="339"/>
  <c r="K58" i="339"/>
  <c r="J58" i="339"/>
  <c r="P57" i="339"/>
  <c r="M57" i="339" s="1"/>
  <c r="L57" i="339"/>
  <c r="K57" i="339"/>
  <c r="J57" i="339"/>
  <c r="P56" i="339"/>
  <c r="M56" i="339" s="1"/>
  <c r="L56" i="339"/>
  <c r="K56" i="339"/>
  <c r="J56" i="339"/>
  <c r="P55" i="339"/>
  <c r="M55" i="339" s="1"/>
  <c r="L55" i="339"/>
  <c r="K55" i="339"/>
  <c r="J55" i="339"/>
  <c r="P54" i="339"/>
  <c r="M54" i="339"/>
  <c r="L54" i="339"/>
  <c r="K54" i="339"/>
  <c r="J54" i="339"/>
  <c r="P53" i="339"/>
  <c r="M53" i="339" s="1"/>
  <c r="L53" i="339"/>
  <c r="K53" i="339"/>
  <c r="J53" i="339"/>
  <c r="P52" i="339"/>
  <c r="M52" i="339" s="1"/>
  <c r="L52" i="339"/>
  <c r="K52" i="339"/>
  <c r="J52" i="339"/>
  <c r="P51" i="339"/>
  <c r="M51" i="339"/>
  <c r="L51" i="339"/>
  <c r="K51" i="339"/>
  <c r="J51" i="339"/>
  <c r="P50" i="339"/>
  <c r="M50" i="339" s="1"/>
  <c r="L50" i="339"/>
  <c r="K50" i="339"/>
  <c r="J50" i="339"/>
  <c r="P49" i="339"/>
  <c r="M49" i="339" s="1"/>
  <c r="L49" i="339"/>
  <c r="K49" i="339"/>
  <c r="J49" i="339"/>
  <c r="P48" i="339"/>
  <c r="M48" i="339" s="1"/>
  <c r="L48" i="339"/>
  <c r="K48" i="339"/>
  <c r="J48" i="339"/>
  <c r="P47" i="339"/>
  <c r="M47" i="339" s="1"/>
  <c r="L47" i="339"/>
  <c r="K47" i="339"/>
  <c r="J47" i="339"/>
  <c r="P46" i="339"/>
  <c r="M46" i="339" s="1"/>
  <c r="L46" i="339"/>
  <c r="K46" i="339"/>
  <c r="J46" i="339"/>
  <c r="P45" i="339"/>
  <c r="M45" i="339"/>
  <c r="L45" i="339"/>
  <c r="K45" i="339"/>
  <c r="J45" i="339"/>
  <c r="P44" i="339"/>
  <c r="M44" i="339" s="1"/>
  <c r="L44" i="339"/>
  <c r="K44" i="339"/>
  <c r="J44" i="339"/>
  <c r="P43" i="339"/>
  <c r="M43" i="339" s="1"/>
  <c r="L43" i="339"/>
  <c r="K43" i="339"/>
  <c r="J43" i="339"/>
  <c r="P42" i="339"/>
  <c r="M42" i="339" s="1"/>
  <c r="L42" i="339"/>
  <c r="K42" i="339"/>
  <c r="J42" i="339"/>
  <c r="P41" i="339"/>
  <c r="M41" i="339" s="1"/>
  <c r="L41" i="339"/>
  <c r="K41" i="339"/>
  <c r="J41" i="339"/>
  <c r="P40" i="339"/>
  <c r="M40" i="339" s="1"/>
  <c r="L40" i="339"/>
  <c r="K40" i="339"/>
  <c r="J40" i="339"/>
  <c r="H5" i="339"/>
  <c r="D5" i="339"/>
  <c r="C5" i="339"/>
  <c r="A5" i="339"/>
  <c r="C2" i="339"/>
  <c r="A1" i="339"/>
  <c r="I11" i="338"/>
  <c r="G11" i="338"/>
  <c r="E11" i="338"/>
  <c r="B21" i="338" s="1"/>
  <c r="D11" i="338"/>
  <c r="C11" i="338"/>
  <c r="I9" i="338"/>
  <c r="G9" i="338"/>
  <c r="E9" i="338"/>
  <c r="D9" i="338"/>
  <c r="C9" i="338"/>
  <c r="I7" i="338"/>
  <c r="G7" i="338"/>
  <c r="E7" i="338"/>
  <c r="D18" i="338" s="1"/>
  <c r="D7" i="338"/>
  <c r="C7" i="338"/>
  <c r="Y5" i="338"/>
  <c r="AK1" i="338" s="1"/>
  <c r="K41" i="338"/>
  <c r="Y3" i="338"/>
  <c r="AG1" i="338"/>
  <c r="AF1" i="338"/>
  <c r="P156" i="337"/>
  <c r="M156" i="337" s="1"/>
  <c r="L156" i="337"/>
  <c r="K156" i="337"/>
  <c r="J156" i="337"/>
  <c r="P155" i="337"/>
  <c r="M155" i="337"/>
  <c r="L155" i="337"/>
  <c r="K155" i="337"/>
  <c r="J155" i="337"/>
  <c r="P154" i="337"/>
  <c r="M154" i="337" s="1"/>
  <c r="L154" i="337"/>
  <c r="K154" i="337"/>
  <c r="J154" i="337"/>
  <c r="P153" i="337"/>
  <c r="M153" i="337" s="1"/>
  <c r="L153" i="337"/>
  <c r="K153" i="337"/>
  <c r="J153" i="337"/>
  <c r="P152" i="337"/>
  <c r="M152" i="337"/>
  <c r="L152" i="337"/>
  <c r="K152" i="337"/>
  <c r="J152" i="337"/>
  <c r="P151" i="337"/>
  <c r="M151" i="337" s="1"/>
  <c r="L151" i="337"/>
  <c r="K151" i="337"/>
  <c r="J151" i="337"/>
  <c r="P150" i="337"/>
  <c r="M150" i="337"/>
  <c r="L150" i="337"/>
  <c r="K150" i="337"/>
  <c r="J150" i="337"/>
  <c r="P149" i="337"/>
  <c r="M149" i="337" s="1"/>
  <c r="L149" i="337"/>
  <c r="K149" i="337"/>
  <c r="J149" i="337"/>
  <c r="P148" i="337"/>
  <c r="M148" i="337" s="1"/>
  <c r="L148" i="337"/>
  <c r="K148" i="337"/>
  <c r="J148" i="337"/>
  <c r="P147" i="337"/>
  <c r="M147" i="337" s="1"/>
  <c r="L147" i="337"/>
  <c r="K147" i="337"/>
  <c r="J147" i="337"/>
  <c r="P146" i="337"/>
  <c r="M146" i="337" s="1"/>
  <c r="L146" i="337"/>
  <c r="K146" i="337"/>
  <c r="J146" i="337"/>
  <c r="P145" i="337"/>
  <c r="M145" i="337" s="1"/>
  <c r="L145" i="337"/>
  <c r="K145" i="337"/>
  <c r="J145" i="337"/>
  <c r="P144" i="337"/>
  <c r="M144" i="337" s="1"/>
  <c r="L144" i="337"/>
  <c r="K144" i="337"/>
  <c r="J144" i="337"/>
  <c r="P143" i="337"/>
  <c r="M143" i="337"/>
  <c r="L143" i="337"/>
  <c r="K143" i="337"/>
  <c r="J143" i="337"/>
  <c r="P142" i="337"/>
  <c r="M142" i="337" s="1"/>
  <c r="L142" i="337"/>
  <c r="K142" i="337"/>
  <c r="J142" i="337"/>
  <c r="P141" i="337"/>
  <c r="M141" i="337" s="1"/>
  <c r="L141" i="337"/>
  <c r="K141" i="337"/>
  <c r="J141" i="337"/>
  <c r="P140" i="337"/>
  <c r="M140" i="337" s="1"/>
  <c r="L140" i="337"/>
  <c r="K140" i="337"/>
  <c r="J140" i="337"/>
  <c r="P139" i="337"/>
  <c r="M139" i="337"/>
  <c r="L139" i="337"/>
  <c r="K139" i="337"/>
  <c r="J139" i="337"/>
  <c r="P138" i="337"/>
  <c r="M138" i="337" s="1"/>
  <c r="L138" i="337"/>
  <c r="K138" i="337"/>
  <c r="J138" i="337"/>
  <c r="P137" i="337"/>
  <c r="M137" i="337" s="1"/>
  <c r="L137" i="337"/>
  <c r="K137" i="337"/>
  <c r="J137" i="337"/>
  <c r="P136" i="337"/>
  <c r="M136" i="337"/>
  <c r="L136" i="337"/>
  <c r="K136" i="337"/>
  <c r="J136" i="337"/>
  <c r="P135" i="337"/>
  <c r="M135" i="337" s="1"/>
  <c r="L135" i="337"/>
  <c r="K135" i="337"/>
  <c r="J135" i="337"/>
  <c r="P134" i="337"/>
  <c r="M134" i="337" s="1"/>
  <c r="L134" i="337"/>
  <c r="K134" i="337"/>
  <c r="J134" i="337"/>
  <c r="P133" i="337"/>
  <c r="M133" i="337" s="1"/>
  <c r="L133" i="337"/>
  <c r="K133" i="337"/>
  <c r="J133" i="337"/>
  <c r="P132" i="337"/>
  <c r="M132" i="337" s="1"/>
  <c r="L132" i="337"/>
  <c r="K132" i="337"/>
  <c r="J132" i="337"/>
  <c r="P131" i="337"/>
  <c r="M131" i="337" s="1"/>
  <c r="L131" i="337"/>
  <c r="K131" i="337"/>
  <c r="J131" i="337"/>
  <c r="P130" i="337"/>
  <c r="M130" i="337"/>
  <c r="L130" i="337"/>
  <c r="K130" i="337"/>
  <c r="J130" i="337"/>
  <c r="P129" i="337"/>
  <c r="M129" i="337" s="1"/>
  <c r="L129" i="337"/>
  <c r="K129" i="337"/>
  <c r="J129" i="337"/>
  <c r="P128" i="337"/>
  <c r="M128" i="337" s="1"/>
  <c r="L128" i="337"/>
  <c r="K128" i="337"/>
  <c r="J128" i="337"/>
  <c r="P127" i="337"/>
  <c r="M127" i="337" s="1"/>
  <c r="L127" i="337"/>
  <c r="K127" i="337"/>
  <c r="J127" i="337"/>
  <c r="P126" i="337"/>
  <c r="M126" i="337" s="1"/>
  <c r="L126" i="337"/>
  <c r="K126" i="337"/>
  <c r="J126" i="337"/>
  <c r="P125" i="337"/>
  <c r="M125" i="337" s="1"/>
  <c r="L125" i="337"/>
  <c r="K125" i="337"/>
  <c r="J125" i="337"/>
  <c r="P124" i="337"/>
  <c r="M124" i="337"/>
  <c r="L124" i="337"/>
  <c r="K124" i="337"/>
  <c r="J124" i="337"/>
  <c r="P123" i="337"/>
  <c r="M123" i="337" s="1"/>
  <c r="L123" i="337"/>
  <c r="K123" i="337"/>
  <c r="J123" i="337"/>
  <c r="P122" i="337"/>
  <c r="M122" i="337"/>
  <c r="L122" i="337"/>
  <c r="K122" i="337"/>
  <c r="J122" i="337"/>
  <c r="P121" i="337"/>
  <c r="M121" i="337" s="1"/>
  <c r="L121" i="337"/>
  <c r="K121" i="337"/>
  <c r="J121" i="337"/>
  <c r="P120" i="337"/>
  <c r="M120" i="337" s="1"/>
  <c r="L120" i="337"/>
  <c r="K120" i="337"/>
  <c r="J120" i="337"/>
  <c r="P119" i="337"/>
  <c r="M119" i="337" s="1"/>
  <c r="L119" i="337"/>
  <c r="K119" i="337"/>
  <c r="J119" i="337"/>
  <c r="P118" i="337"/>
  <c r="M118" i="337" s="1"/>
  <c r="L118" i="337"/>
  <c r="K118" i="337"/>
  <c r="J118" i="337"/>
  <c r="P117" i="337"/>
  <c r="M117" i="337" s="1"/>
  <c r="L117" i="337"/>
  <c r="K117" i="337"/>
  <c r="J117" i="337"/>
  <c r="P116" i="337"/>
  <c r="M116" i="337"/>
  <c r="L116" i="337"/>
  <c r="K116" i="337"/>
  <c r="J116" i="337"/>
  <c r="P115" i="337"/>
  <c r="M115" i="337" s="1"/>
  <c r="L115" i="337"/>
  <c r="K115" i="337"/>
  <c r="J115" i="337"/>
  <c r="P114" i="337"/>
  <c r="M114" i="337" s="1"/>
  <c r="L114" i="337"/>
  <c r="K114" i="337"/>
  <c r="J114" i="337"/>
  <c r="P113" i="337"/>
  <c r="M113" i="337" s="1"/>
  <c r="L113" i="337"/>
  <c r="K113" i="337"/>
  <c r="J113" i="337"/>
  <c r="P112" i="337"/>
  <c r="M112" i="337"/>
  <c r="L112" i="337"/>
  <c r="K112" i="337"/>
  <c r="J112" i="337"/>
  <c r="P111" i="337"/>
  <c r="M111" i="337" s="1"/>
  <c r="L111" i="337"/>
  <c r="K111" i="337"/>
  <c r="J111" i="337"/>
  <c r="P110" i="337"/>
  <c r="M110" i="337" s="1"/>
  <c r="L110" i="337"/>
  <c r="K110" i="337"/>
  <c r="J110" i="337"/>
  <c r="P109" i="337"/>
  <c r="M109" i="337" s="1"/>
  <c r="L109" i="337"/>
  <c r="K109" i="337"/>
  <c r="J109" i="337"/>
  <c r="P108" i="337"/>
  <c r="M108" i="337"/>
  <c r="L108" i="337"/>
  <c r="K108" i="337"/>
  <c r="J108" i="337"/>
  <c r="P107" i="337"/>
  <c r="M107" i="337" s="1"/>
  <c r="L107" i="337"/>
  <c r="K107" i="337"/>
  <c r="J107" i="337"/>
  <c r="P106" i="337"/>
  <c r="M106" i="337" s="1"/>
  <c r="L106" i="337"/>
  <c r="K106" i="337"/>
  <c r="J106" i="337"/>
  <c r="P105" i="337"/>
  <c r="M105" i="337" s="1"/>
  <c r="L105" i="337"/>
  <c r="K105" i="337"/>
  <c r="J105" i="337"/>
  <c r="P104" i="337"/>
  <c r="M104" i="337" s="1"/>
  <c r="L104" i="337"/>
  <c r="K104" i="337"/>
  <c r="J104" i="337"/>
  <c r="P103" i="337"/>
  <c r="M103" i="337"/>
  <c r="L103" i="337"/>
  <c r="K103" i="337"/>
  <c r="J103" i="337"/>
  <c r="P102" i="337"/>
  <c r="M102" i="337" s="1"/>
  <c r="L102" i="337"/>
  <c r="K102" i="337"/>
  <c r="J102" i="337"/>
  <c r="P101" i="337"/>
  <c r="M101" i="337" s="1"/>
  <c r="L101" i="337"/>
  <c r="K101" i="337"/>
  <c r="J101" i="337"/>
  <c r="P100" i="337"/>
  <c r="M100" i="337"/>
  <c r="L100" i="337"/>
  <c r="K100" i="337"/>
  <c r="J100" i="337"/>
  <c r="P99" i="337"/>
  <c r="M99" i="337" s="1"/>
  <c r="L99" i="337"/>
  <c r="K99" i="337"/>
  <c r="J99" i="337"/>
  <c r="P98" i="337"/>
  <c r="M98" i="337" s="1"/>
  <c r="L98" i="337"/>
  <c r="K98" i="337"/>
  <c r="J98" i="337"/>
  <c r="P97" i="337"/>
  <c r="M97" i="337" s="1"/>
  <c r="L97" i="337"/>
  <c r="K97" i="337"/>
  <c r="J97" i="337"/>
  <c r="P96" i="337"/>
  <c r="M96" i="337"/>
  <c r="L96" i="337"/>
  <c r="K96" i="337"/>
  <c r="J96" i="337"/>
  <c r="P95" i="337"/>
  <c r="M95" i="337" s="1"/>
  <c r="L95" i="337"/>
  <c r="K95" i="337"/>
  <c r="J95" i="337"/>
  <c r="P94" i="337"/>
  <c r="M94" i="337" s="1"/>
  <c r="L94" i="337"/>
  <c r="K94" i="337"/>
  <c r="J94" i="337"/>
  <c r="P93" i="337"/>
  <c r="M93" i="337" s="1"/>
  <c r="L93" i="337"/>
  <c r="K93" i="337"/>
  <c r="J93" i="337"/>
  <c r="P92" i="337"/>
  <c r="M92" i="337" s="1"/>
  <c r="L92" i="337"/>
  <c r="K92" i="337"/>
  <c r="J92" i="337"/>
  <c r="P91" i="337"/>
  <c r="M91" i="337" s="1"/>
  <c r="L91" i="337"/>
  <c r="K91" i="337"/>
  <c r="J91" i="337"/>
  <c r="P90" i="337"/>
  <c r="M90" i="337" s="1"/>
  <c r="L90" i="337"/>
  <c r="K90" i="337"/>
  <c r="J90" i="337"/>
  <c r="P89" i="337"/>
  <c r="M89" i="337" s="1"/>
  <c r="L89" i="337"/>
  <c r="K89" i="337"/>
  <c r="J89" i="337"/>
  <c r="P88" i="337"/>
  <c r="M88" i="337" s="1"/>
  <c r="L88" i="337"/>
  <c r="K88" i="337"/>
  <c r="J88" i="337"/>
  <c r="P87" i="337"/>
  <c r="M87" i="337"/>
  <c r="L87" i="337"/>
  <c r="K87" i="337"/>
  <c r="J87" i="337"/>
  <c r="P86" i="337"/>
  <c r="M86" i="337" s="1"/>
  <c r="L86" i="337"/>
  <c r="K86" i="337"/>
  <c r="J86" i="337"/>
  <c r="P85" i="337"/>
  <c r="M85" i="337"/>
  <c r="L85" i="337"/>
  <c r="K85" i="337"/>
  <c r="J85" i="337"/>
  <c r="P84" i="337"/>
  <c r="M84" i="337" s="1"/>
  <c r="L84" i="337"/>
  <c r="K84" i="337"/>
  <c r="J84" i="337"/>
  <c r="P83" i="337"/>
  <c r="M83" i="337" s="1"/>
  <c r="L83" i="337"/>
  <c r="K83" i="337"/>
  <c r="J83" i="337"/>
  <c r="P82" i="337"/>
  <c r="M82" i="337"/>
  <c r="L82" i="337"/>
  <c r="K82" i="337"/>
  <c r="J82" i="337"/>
  <c r="P81" i="337"/>
  <c r="M81" i="337" s="1"/>
  <c r="L81" i="337"/>
  <c r="K81" i="337"/>
  <c r="J81" i="337"/>
  <c r="P80" i="337"/>
  <c r="M80" i="337" s="1"/>
  <c r="L80" i="337"/>
  <c r="K80" i="337"/>
  <c r="J80" i="337"/>
  <c r="P79" i="337"/>
  <c r="M79" i="337" s="1"/>
  <c r="L79" i="337"/>
  <c r="K79" i="337"/>
  <c r="J79" i="337"/>
  <c r="P78" i="337"/>
  <c r="M78" i="337" s="1"/>
  <c r="L78" i="337"/>
  <c r="K78" i="337"/>
  <c r="J78" i="337"/>
  <c r="P77" i="337"/>
  <c r="M77" i="337" s="1"/>
  <c r="L77" i="337"/>
  <c r="K77" i="337"/>
  <c r="J77" i="337"/>
  <c r="P76" i="337"/>
  <c r="M76" i="337" s="1"/>
  <c r="L76" i="337"/>
  <c r="K76" i="337"/>
  <c r="J76" i="337"/>
  <c r="P75" i="337"/>
  <c r="M75" i="337"/>
  <c r="L75" i="337"/>
  <c r="K75" i="337"/>
  <c r="J75" i="337"/>
  <c r="P74" i="337"/>
  <c r="M74" i="337" s="1"/>
  <c r="L74" i="337"/>
  <c r="K74" i="337"/>
  <c r="J74" i="337"/>
  <c r="P73" i="337"/>
  <c r="M73" i="337"/>
  <c r="L73" i="337"/>
  <c r="K73" i="337"/>
  <c r="J73" i="337"/>
  <c r="P72" i="337"/>
  <c r="M72" i="337" s="1"/>
  <c r="L72" i="337"/>
  <c r="K72" i="337"/>
  <c r="J72" i="337"/>
  <c r="P71" i="337"/>
  <c r="M71" i="337" s="1"/>
  <c r="L71" i="337"/>
  <c r="K71" i="337"/>
  <c r="J71" i="337"/>
  <c r="P70" i="337"/>
  <c r="M70" i="337"/>
  <c r="L70" i="337"/>
  <c r="K70" i="337"/>
  <c r="J70" i="337"/>
  <c r="P69" i="337"/>
  <c r="M69" i="337" s="1"/>
  <c r="L69" i="337"/>
  <c r="K69" i="337"/>
  <c r="J69" i="337"/>
  <c r="P68" i="337"/>
  <c r="M68" i="337" s="1"/>
  <c r="L68" i="337"/>
  <c r="K68" i="337"/>
  <c r="J68" i="337"/>
  <c r="P67" i="337"/>
  <c r="M67" i="337" s="1"/>
  <c r="L67" i="337"/>
  <c r="K67" i="337"/>
  <c r="J67" i="337"/>
  <c r="P66" i="337"/>
  <c r="M66" i="337" s="1"/>
  <c r="L66" i="337"/>
  <c r="K66" i="337"/>
  <c r="J66" i="337"/>
  <c r="P65" i="337"/>
  <c r="M65" i="337"/>
  <c r="L65" i="337"/>
  <c r="K65" i="337"/>
  <c r="J65" i="337"/>
  <c r="P64" i="337"/>
  <c r="M64" i="337" s="1"/>
  <c r="L64" i="337"/>
  <c r="K64" i="337"/>
  <c r="J64" i="337"/>
  <c r="P63" i="337"/>
  <c r="M63" i="337" s="1"/>
  <c r="L63" i="337"/>
  <c r="K63" i="337"/>
  <c r="J63" i="337"/>
  <c r="P62" i="337"/>
  <c r="M62" i="337"/>
  <c r="L62" i="337"/>
  <c r="K62" i="337"/>
  <c r="J62" i="337"/>
  <c r="P61" i="337"/>
  <c r="M61" i="337" s="1"/>
  <c r="L61" i="337"/>
  <c r="K61" i="337"/>
  <c r="J61" i="337"/>
  <c r="P60" i="337"/>
  <c r="M60" i="337" s="1"/>
  <c r="L60" i="337"/>
  <c r="K60" i="337"/>
  <c r="J60" i="337"/>
  <c r="P59" i="337"/>
  <c r="M59" i="337" s="1"/>
  <c r="L59" i="337"/>
  <c r="K59" i="337"/>
  <c r="J59" i="337"/>
  <c r="P58" i="337"/>
  <c r="M58" i="337"/>
  <c r="L58" i="337"/>
  <c r="K58" i="337"/>
  <c r="J58" i="337"/>
  <c r="P57" i="337"/>
  <c r="M57" i="337" s="1"/>
  <c r="L57" i="337"/>
  <c r="K57" i="337"/>
  <c r="J57" i="337"/>
  <c r="P56" i="337"/>
  <c r="M56" i="337" s="1"/>
  <c r="L56" i="337"/>
  <c r="K56" i="337"/>
  <c r="J56" i="337"/>
  <c r="P55" i="337"/>
  <c r="M55" i="337" s="1"/>
  <c r="L55" i="337"/>
  <c r="K55" i="337"/>
  <c r="J55" i="337"/>
  <c r="P54" i="337"/>
  <c r="M54" i="337" s="1"/>
  <c r="L54" i="337"/>
  <c r="K54" i="337"/>
  <c r="J54" i="337"/>
  <c r="P53" i="337"/>
  <c r="M53" i="337"/>
  <c r="L53" i="337"/>
  <c r="K53" i="337"/>
  <c r="J53" i="337"/>
  <c r="P52" i="337"/>
  <c r="M52" i="337" s="1"/>
  <c r="L52" i="337"/>
  <c r="K52" i="337"/>
  <c r="J52" i="337"/>
  <c r="P51" i="337"/>
  <c r="M51" i="337" s="1"/>
  <c r="L51" i="337"/>
  <c r="K51" i="337"/>
  <c r="J51" i="337"/>
  <c r="P50" i="337"/>
  <c r="M50" i="337"/>
  <c r="L50" i="337"/>
  <c r="K50" i="337"/>
  <c r="J50" i="337"/>
  <c r="P49" i="337"/>
  <c r="M49" i="337" s="1"/>
  <c r="L49" i="337"/>
  <c r="K49" i="337"/>
  <c r="J49" i="337"/>
  <c r="P48" i="337"/>
  <c r="M48" i="337" s="1"/>
  <c r="L48" i="337"/>
  <c r="K48" i="337"/>
  <c r="J48" i="337"/>
  <c r="P47" i="337"/>
  <c r="M47" i="337"/>
  <c r="L47" i="337"/>
  <c r="K47" i="337"/>
  <c r="J47" i="337"/>
  <c r="P46" i="337"/>
  <c r="M46" i="337" s="1"/>
  <c r="L46" i="337"/>
  <c r="K46" i="337"/>
  <c r="J46" i="337"/>
  <c r="P45" i="337"/>
  <c r="M45" i="337" s="1"/>
  <c r="L45" i="337"/>
  <c r="K45" i="337"/>
  <c r="J45" i="337"/>
  <c r="P44" i="337"/>
  <c r="M44" i="337" s="1"/>
  <c r="L44" i="337"/>
  <c r="K44" i="337"/>
  <c r="J44" i="337"/>
  <c r="P43" i="337"/>
  <c r="M43" i="337" s="1"/>
  <c r="L43" i="337"/>
  <c r="K43" i="337"/>
  <c r="J43" i="337"/>
  <c r="P42" i="337"/>
  <c r="M42" i="337" s="1"/>
  <c r="L42" i="337"/>
  <c r="K42" i="337"/>
  <c r="J42" i="337"/>
  <c r="P41" i="337"/>
  <c r="M41" i="337"/>
  <c r="L41" i="337"/>
  <c r="K41" i="337"/>
  <c r="J41" i="337"/>
  <c r="P40" i="337"/>
  <c r="M40" i="337" s="1"/>
  <c r="L40" i="337"/>
  <c r="K40" i="337"/>
  <c r="J40" i="337"/>
  <c r="H5" i="337"/>
  <c r="D5" i="337"/>
  <c r="C5" i="337"/>
  <c r="A5" i="337"/>
  <c r="C2" i="337"/>
  <c r="A1" i="337"/>
  <c r="K41" i="336"/>
  <c r="L11" i="336"/>
  <c r="I11" i="336"/>
  <c r="G11" i="336"/>
  <c r="E11" i="336"/>
  <c r="B21" i="336" s="1"/>
  <c r="D11" i="336"/>
  <c r="C11" i="336"/>
  <c r="I9" i="336"/>
  <c r="G9" i="336"/>
  <c r="E9" i="336"/>
  <c r="B20" i="336" s="1"/>
  <c r="D9" i="336"/>
  <c r="C9" i="336"/>
  <c r="I7" i="336"/>
  <c r="G7" i="336"/>
  <c r="E7" i="336"/>
  <c r="D18" i="336" s="1"/>
  <c r="D7" i="336"/>
  <c r="C7" i="336"/>
  <c r="Y5" i="336"/>
  <c r="AI1" i="336" s="1"/>
  <c r="Y3" i="336"/>
  <c r="AJ1" i="336"/>
  <c r="P156" i="335"/>
  <c r="M156" i="335" s="1"/>
  <c r="L156" i="335"/>
  <c r="K156" i="335"/>
  <c r="J156" i="335"/>
  <c r="P155" i="335"/>
  <c r="M155" i="335"/>
  <c r="L155" i="335"/>
  <c r="K155" i="335"/>
  <c r="J155" i="335"/>
  <c r="P154" i="335"/>
  <c r="M154" i="335" s="1"/>
  <c r="L154" i="335"/>
  <c r="K154" i="335"/>
  <c r="J154" i="335"/>
  <c r="P153" i="335"/>
  <c r="M153" i="335" s="1"/>
  <c r="L153" i="335"/>
  <c r="K153" i="335"/>
  <c r="J153" i="335"/>
  <c r="P152" i="335"/>
  <c r="M152" i="335" s="1"/>
  <c r="L152" i="335"/>
  <c r="K152" i="335"/>
  <c r="J152" i="335"/>
  <c r="P151" i="335"/>
  <c r="M151" i="335" s="1"/>
  <c r="L151" i="335"/>
  <c r="K151" i="335"/>
  <c r="J151" i="335"/>
  <c r="P150" i="335"/>
  <c r="M150" i="335"/>
  <c r="L150" i="335"/>
  <c r="K150" i="335"/>
  <c r="J150" i="335"/>
  <c r="P149" i="335"/>
  <c r="M149" i="335" s="1"/>
  <c r="L149" i="335"/>
  <c r="K149" i="335"/>
  <c r="J149" i="335"/>
  <c r="P148" i="335"/>
  <c r="M148" i="335" s="1"/>
  <c r="L148" i="335"/>
  <c r="K148" i="335"/>
  <c r="J148" i="335"/>
  <c r="P147" i="335"/>
  <c r="M147" i="335"/>
  <c r="L147" i="335"/>
  <c r="K147" i="335"/>
  <c r="J147" i="335"/>
  <c r="P146" i="335"/>
  <c r="M146" i="335" s="1"/>
  <c r="L146" i="335"/>
  <c r="K146" i="335"/>
  <c r="J146" i="335"/>
  <c r="P145" i="335"/>
  <c r="M145" i="335" s="1"/>
  <c r="L145" i="335"/>
  <c r="K145" i="335"/>
  <c r="J145" i="335"/>
  <c r="P144" i="335"/>
  <c r="M144" i="335"/>
  <c r="L144" i="335"/>
  <c r="K144" i="335"/>
  <c r="J144" i="335"/>
  <c r="P143" i="335"/>
  <c r="M143" i="335" s="1"/>
  <c r="L143" i="335"/>
  <c r="K143" i="335"/>
  <c r="J143" i="335"/>
  <c r="P142" i="335"/>
  <c r="M142" i="335" s="1"/>
  <c r="L142" i="335"/>
  <c r="K142" i="335"/>
  <c r="J142" i="335"/>
  <c r="P141" i="335"/>
  <c r="M141" i="335" s="1"/>
  <c r="L141" i="335"/>
  <c r="K141" i="335"/>
  <c r="J141" i="335"/>
  <c r="P140" i="335"/>
  <c r="M140" i="335" s="1"/>
  <c r="L140" i="335"/>
  <c r="K140" i="335"/>
  <c r="J140" i="335"/>
  <c r="P139" i="335"/>
  <c r="M139" i="335" s="1"/>
  <c r="L139" i="335"/>
  <c r="K139" i="335"/>
  <c r="J139" i="335"/>
  <c r="P138" i="335"/>
  <c r="M138" i="335"/>
  <c r="L138" i="335"/>
  <c r="K138" i="335"/>
  <c r="J138" i="335"/>
  <c r="P137" i="335"/>
  <c r="M137" i="335" s="1"/>
  <c r="L137" i="335"/>
  <c r="K137" i="335"/>
  <c r="J137" i="335"/>
  <c r="P136" i="335"/>
  <c r="M136" i="335" s="1"/>
  <c r="L136" i="335"/>
  <c r="K136" i="335"/>
  <c r="J136" i="335"/>
  <c r="P135" i="335"/>
  <c r="M135" i="335"/>
  <c r="L135" i="335"/>
  <c r="K135" i="335"/>
  <c r="J135" i="335"/>
  <c r="P134" i="335"/>
  <c r="M134" i="335" s="1"/>
  <c r="L134" i="335"/>
  <c r="K134" i="335"/>
  <c r="J134" i="335"/>
  <c r="P133" i="335"/>
  <c r="M133" i="335" s="1"/>
  <c r="L133" i="335"/>
  <c r="K133" i="335"/>
  <c r="J133" i="335"/>
  <c r="P132" i="335"/>
  <c r="M132" i="335"/>
  <c r="L132" i="335"/>
  <c r="K132" i="335"/>
  <c r="J132" i="335"/>
  <c r="P131" i="335"/>
  <c r="M131" i="335" s="1"/>
  <c r="L131" i="335"/>
  <c r="K131" i="335"/>
  <c r="J131" i="335"/>
  <c r="P130" i="335"/>
  <c r="M130" i="335" s="1"/>
  <c r="L130" i="335"/>
  <c r="K130" i="335"/>
  <c r="J130" i="335"/>
  <c r="P129" i="335"/>
  <c r="M129" i="335" s="1"/>
  <c r="L129" i="335"/>
  <c r="K129" i="335"/>
  <c r="J129" i="335"/>
  <c r="P128" i="335"/>
  <c r="M128" i="335" s="1"/>
  <c r="L128" i="335"/>
  <c r="K128" i="335"/>
  <c r="J128" i="335"/>
  <c r="P127" i="335"/>
  <c r="M127" i="335"/>
  <c r="L127" i="335"/>
  <c r="K127" i="335"/>
  <c r="J127" i="335"/>
  <c r="P126" i="335"/>
  <c r="M126" i="335" s="1"/>
  <c r="L126" i="335"/>
  <c r="K126" i="335"/>
  <c r="J126" i="335"/>
  <c r="P125" i="335"/>
  <c r="M125" i="335" s="1"/>
  <c r="L125" i="335"/>
  <c r="K125" i="335"/>
  <c r="J125" i="335"/>
  <c r="P124" i="335"/>
  <c r="M124" i="335" s="1"/>
  <c r="L124" i="335"/>
  <c r="K124" i="335"/>
  <c r="J124" i="335"/>
  <c r="P123" i="335"/>
  <c r="M123" i="335"/>
  <c r="L123" i="335"/>
  <c r="K123" i="335"/>
  <c r="J123" i="335"/>
  <c r="P122" i="335"/>
  <c r="M122" i="335" s="1"/>
  <c r="L122" i="335"/>
  <c r="K122" i="335"/>
  <c r="J122" i="335"/>
  <c r="P121" i="335"/>
  <c r="M121" i="335" s="1"/>
  <c r="L121" i="335"/>
  <c r="K121" i="335"/>
  <c r="J121" i="335"/>
  <c r="P120" i="335"/>
  <c r="M120" i="335"/>
  <c r="L120" i="335"/>
  <c r="K120" i="335"/>
  <c r="J120" i="335"/>
  <c r="P119" i="335"/>
  <c r="M119" i="335" s="1"/>
  <c r="L119" i="335"/>
  <c r="K119" i="335"/>
  <c r="J119" i="335"/>
  <c r="P118" i="335"/>
  <c r="M118" i="335" s="1"/>
  <c r="L118" i="335"/>
  <c r="K118" i="335"/>
  <c r="J118" i="335"/>
  <c r="P117" i="335"/>
  <c r="M117" i="335" s="1"/>
  <c r="L117" i="335"/>
  <c r="K117" i="335"/>
  <c r="J117" i="335"/>
  <c r="P116" i="335"/>
  <c r="M116" i="335" s="1"/>
  <c r="L116" i="335"/>
  <c r="K116" i="335"/>
  <c r="J116" i="335"/>
  <c r="P115" i="335"/>
  <c r="M115" i="335"/>
  <c r="L115" i="335"/>
  <c r="K115" i="335"/>
  <c r="J115" i="335"/>
  <c r="P114" i="335"/>
  <c r="M114" i="335" s="1"/>
  <c r="L114" i="335"/>
  <c r="K114" i="335"/>
  <c r="J114" i="335"/>
  <c r="P113" i="335"/>
  <c r="M113" i="335" s="1"/>
  <c r="L113" i="335"/>
  <c r="K113" i="335"/>
  <c r="J113" i="335"/>
  <c r="P112" i="335"/>
  <c r="M112" i="335"/>
  <c r="L112" i="335"/>
  <c r="K112" i="335"/>
  <c r="J112" i="335"/>
  <c r="P111" i="335"/>
  <c r="M111" i="335" s="1"/>
  <c r="L111" i="335"/>
  <c r="K111" i="335"/>
  <c r="J111" i="335"/>
  <c r="P110" i="335"/>
  <c r="M110" i="335" s="1"/>
  <c r="L110" i="335"/>
  <c r="K110" i="335"/>
  <c r="J110" i="335"/>
  <c r="P109" i="335"/>
  <c r="M109" i="335" s="1"/>
  <c r="L109" i="335"/>
  <c r="K109" i="335"/>
  <c r="J109" i="335"/>
  <c r="P108" i="335"/>
  <c r="M108" i="335"/>
  <c r="L108" i="335"/>
  <c r="K108" i="335"/>
  <c r="J108" i="335"/>
  <c r="P107" i="335"/>
  <c r="M107" i="335" s="1"/>
  <c r="L107" i="335"/>
  <c r="K107" i="335"/>
  <c r="J107" i="335"/>
  <c r="P106" i="335"/>
  <c r="M106" i="335" s="1"/>
  <c r="L106" i="335"/>
  <c r="K106" i="335"/>
  <c r="J106" i="335"/>
  <c r="P105" i="335"/>
  <c r="M105" i="335" s="1"/>
  <c r="L105" i="335"/>
  <c r="K105" i="335"/>
  <c r="J105" i="335"/>
  <c r="P104" i="335"/>
  <c r="M104" i="335" s="1"/>
  <c r="L104" i="335"/>
  <c r="K104" i="335"/>
  <c r="J104" i="335"/>
  <c r="P103" i="335"/>
  <c r="M103" i="335"/>
  <c r="L103" i="335"/>
  <c r="K103" i="335"/>
  <c r="J103" i="335"/>
  <c r="P102" i="335"/>
  <c r="M102" i="335" s="1"/>
  <c r="L102" i="335"/>
  <c r="K102" i="335"/>
  <c r="J102" i="335"/>
  <c r="P101" i="335"/>
  <c r="M101" i="335" s="1"/>
  <c r="L101" i="335"/>
  <c r="K101" i="335"/>
  <c r="J101" i="335"/>
  <c r="P100" i="335"/>
  <c r="M100" i="335"/>
  <c r="L100" i="335"/>
  <c r="K100" i="335"/>
  <c r="J100" i="335"/>
  <c r="P99" i="335"/>
  <c r="M99" i="335" s="1"/>
  <c r="L99" i="335"/>
  <c r="K99" i="335"/>
  <c r="J99" i="335"/>
  <c r="P98" i="335"/>
  <c r="M98" i="335"/>
  <c r="L98" i="335"/>
  <c r="K98" i="335"/>
  <c r="J98" i="335"/>
  <c r="P97" i="335"/>
  <c r="M97" i="335" s="1"/>
  <c r="L97" i="335"/>
  <c r="K97" i="335"/>
  <c r="J97" i="335"/>
  <c r="P96" i="335"/>
  <c r="M96" i="335" s="1"/>
  <c r="L96" i="335"/>
  <c r="K96" i="335"/>
  <c r="J96" i="335"/>
  <c r="P95" i="335"/>
  <c r="M95" i="335" s="1"/>
  <c r="L95" i="335"/>
  <c r="K95" i="335"/>
  <c r="J95" i="335"/>
  <c r="P94" i="335"/>
  <c r="M94" i="335" s="1"/>
  <c r="L94" i="335"/>
  <c r="K94" i="335"/>
  <c r="J94" i="335"/>
  <c r="P93" i="335"/>
  <c r="M93" i="335" s="1"/>
  <c r="L93" i="335"/>
  <c r="K93" i="335"/>
  <c r="J93" i="335"/>
  <c r="P92" i="335"/>
  <c r="M92" i="335" s="1"/>
  <c r="L92" i="335"/>
  <c r="K92" i="335"/>
  <c r="J92" i="335"/>
  <c r="P91" i="335"/>
  <c r="M91" i="335"/>
  <c r="L91" i="335"/>
  <c r="K91" i="335"/>
  <c r="J91" i="335"/>
  <c r="P90" i="335"/>
  <c r="M90" i="335" s="1"/>
  <c r="L90" i="335"/>
  <c r="K90" i="335"/>
  <c r="J90" i="335"/>
  <c r="P89" i="335"/>
  <c r="M89" i="335" s="1"/>
  <c r="L89" i="335"/>
  <c r="K89" i="335"/>
  <c r="J89" i="335"/>
  <c r="P88" i="335"/>
  <c r="M88" i="335"/>
  <c r="L88" i="335"/>
  <c r="K88" i="335"/>
  <c r="J88" i="335"/>
  <c r="P87" i="335"/>
  <c r="M87" i="335" s="1"/>
  <c r="L87" i="335"/>
  <c r="K87" i="335"/>
  <c r="J87" i="335"/>
  <c r="P86" i="335"/>
  <c r="M86" i="335"/>
  <c r="L86" i="335"/>
  <c r="K86" i="335"/>
  <c r="J86" i="335"/>
  <c r="P85" i="335"/>
  <c r="M85" i="335" s="1"/>
  <c r="L85" i="335"/>
  <c r="K85" i="335"/>
  <c r="J85" i="335"/>
  <c r="P84" i="335"/>
  <c r="M84" i="335" s="1"/>
  <c r="L84" i="335"/>
  <c r="K84" i="335"/>
  <c r="J84" i="335"/>
  <c r="P83" i="335"/>
  <c r="M83" i="335" s="1"/>
  <c r="L83" i="335"/>
  <c r="K83" i="335"/>
  <c r="J83" i="335"/>
  <c r="P82" i="335"/>
  <c r="M82" i="335" s="1"/>
  <c r="L82" i="335"/>
  <c r="K82" i="335"/>
  <c r="J82" i="335"/>
  <c r="P81" i="335"/>
  <c r="M81" i="335" s="1"/>
  <c r="L81" i="335"/>
  <c r="K81" i="335"/>
  <c r="J81" i="335"/>
  <c r="P80" i="335"/>
  <c r="M80" i="335"/>
  <c r="L80" i="335"/>
  <c r="K80" i="335"/>
  <c r="J80" i="335"/>
  <c r="P79" i="335"/>
  <c r="M79" i="335" s="1"/>
  <c r="L79" i="335"/>
  <c r="K79" i="335"/>
  <c r="J79" i="335"/>
  <c r="P78" i="335"/>
  <c r="M78" i="335" s="1"/>
  <c r="L78" i="335"/>
  <c r="K78" i="335"/>
  <c r="J78" i="335"/>
  <c r="P77" i="335"/>
  <c r="M77" i="335" s="1"/>
  <c r="L77" i="335"/>
  <c r="K77" i="335"/>
  <c r="J77" i="335"/>
  <c r="P76" i="335"/>
  <c r="M76" i="335"/>
  <c r="L76" i="335"/>
  <c r="K76" i="335"/>
  <c r="J76" i="335"/>
  <c r="P75" i="335"/>
  <c r="M75" i="335" s="1"/>
  <c r="L75" i="335"/>
  <c r="K75" i="335"/>
  <c r="J75" i="335"/>
  <c r="P74" i="335"/>
  <c r="M74" i="335"/>
  <c r="L74" i="335"/>
  <c r="K74" i="335"/>
  <c r="J74" i="335"/>
  <c r="P73" i="335"/>
  <c r="M73" i="335" s="1"/>
  <c r="L73" i="335"/>
  <c r="K73" i="335"/>
  <c r="J73" i="335"/>
  <c r="P72" i="335"/>
  <c r="M72" i="335" s="1"/>
  <c r="L72" i="335"/>
  <c r="K72" i="335"/>
  <c r="J72" i="335"/>
  <c r="P71" i="335"/>
  <c r="M71" i="335" s="1"/>
  <c r="L71" i="335"/>
  <c r="K71" i="335"/>
  <c r="J71" i="335"/>
  <c r="P70" i="335"/>
  <c r="M70" i="335" s="1"/>
  <c r="L70" i="335"/>
  <c r="K70" i="335"/>
  <c r="J70" i="335"/>
  <c r="P69" i="335"/>
  <c r="M69" i="335" s="1"/>
  <c r="L69" i="335"/>
  <c r="K69" i="335"/>
  <c r="J69" i="335"/>
  <c r="P68" i="335"/>
  <c r="M68" i="335"/>
  <c r="L68" i="335"/>
  <c r="K68" i="335"/>
  <c r="J68" i="335"/>
  <c r="P67" i="335"/>
  <c r="M67" i="335" s="1"/>
  <c r="L67" i="335"/>
  <c r="K67" i="335"/>
  <c r="J67" i="335"/>
  <c r="P66" i="335"/>
  <c r="M66" i="335"/>
  <c r="L66" i="335"/>
  <c r="K66" i="335"/>
  <c r="J66" i="335"/>
  <c r="P65" i="335"/>
  <c r="M65" i="335" s="1"/>
  <c r="L65" i="335"/>
  <c r="K65" i="335"/>
  <c r="J65" i="335"/>
  <c r="P64" i="335"/>
  <c r="M64" i="335" s="1"/>
  <c r="L64" i="335"/>
  <c r="K64" i="335"/>
  <c r="J64" i="335"/>
  <c r="P63" i="335"/>
  <c r="M63" i="335"/>
  <c r="L63" i="335"/>
  <c r="K63" i="335"/>
  <c r="J63" i="335"/>
  <c r="P62" i="335"/>
  <c r="M62" i="335" s="1"/>
  <c r="L62" i="335"/>
  <c r="K62" i="335"/>
  <c r="J62" i="335"/>
  <c r="P61" i="335"/>
  <c r="M61" i="335" s="1"/>
  <c r="L61" i="335"/>
  <c r="K61" i="335"/>
  <c r="J61" i="335"/>
  <c r="P60" i="335"/>
  <c r="M60" i="335" s="1"/>
  <c r="L60" i="335"/>
  <c r="K60" i="335"/>
  <c r="J60" i="335"/>
  <c r="P59" i="335"/>
  <c r="M59" i="335" s="1"/>
  <c r="L59" i="335"/>
  <c r="K59" i="335"/>
  <c r="J59" i="335"/>
  <c r="P58" i="335"/>
  <c r="M58" i="335" s="1"/>
  <c r="L58" i="335"/>
  <c r="K58" i="335"/>
  <c r="J58" i="335"/>
  <c r="P57" i="335"/>
  <c r="M57" i="335" s="1"/>
  <c r="L57" i="335"/>
  <c r="K57" i="335"/>
  <c r="J57" i="335"/>
  <c r="P56" i="335"/>
  <c r="M56" i="335"/>
  <c r="L56" i="335"/>
  <c r="K56" i="335"/>
  <c r="J56" i="335"/>
  <c r="P55" i="335"/>
  <c r="M55" i="335" s="1"/>
  <c r="L55" i="335"/>
  <c r="K55" i="335"/>
  <c r="J55" i="335"/>
  <c r="P54" i="335"/>
  <c r="M54" i="335"/>
  <c r="L54" i="335"/>
  <c r="K54" i="335"/>
  <c r="J54" i="335"/>
  <c r="P53" i="335"/>
  <c r="M53" i="335" s="1"/>
  <c r="L53" i="335"/>
  <c r="K53" i="335"/>
  <c r="J53" i="335"/>
  <c r="P52" i="335"/>
  <c r="M52" i="335" s="1"/>
  <c r="L52" i="335"/>
  <c r="K52" i="335"/>
  <c r="J52" i="335"/>
  <c r="P51" i="335"/>
  <c r="M51" i="335"/>
  <c r="L51" i="335"/>
  <c r="K51" i="335"/>
  <c r="J51" i="335"/>
  <c r="P50" i="335"/>
  <c r="M50" i="335" s="1"/>
  <c r="L50" i="335"/>
  <c r="K50" i="335"/>
  <c r="J50" i="335"/>
  <c r="P49" i="335"/>
  <c r="M49" i="335" s="1"/>
  <c r="L49" i="335"/>
  <c r="K49" i="335"/>
  <c r="J49" i="335"/>
  <c r="P48" i="335"/>
  <c r="M48" i="335" s="1"/>
  <c r="L48" i="335"/>
  <c r="K48" i="335"/>
  <c r="J48" i="335"/>
  <c r="P47" i="335"/>
  <c r="M47" i="335" s="1"/>
  <c r="L47" i="335"/>
  <c r="K47" i="335"/>
  <c r="J47" i="335"/>
  <c r="P46" i="335"/>
  <c r="M46" i="335" s="1"/>
  <c r="L46" i="335"/>
  <c r="K46" i="335"/>
  <c r="J46" i="335"/>
  <c r="P45" i="335"/>
  <c r="M45" i="335" s="1"/>
  <c r="L45" i="335"/>
  <c r="K45" i="335"/>
  <c r="J45" i="335"/>
  <c r="P44" i="335"/>
  <c r="M44" i="335"/>
  <c r="L44" i="335"/>
  <c r="K44" i="335"/>
  <c r="J44" i="335"/>
  <c r="P43" i="335"/>
  <c r="M43" i="335" s="1"/>
  <c r="L43" i="335"/>
  <c r="K43" i="335"/>
  <c r="J43" i="335"/>
  <c r="P42" i="335"/>
  <c r="M42" i="335"/>
  <c r="L42" i="335"/>
  <c r="K42" i="335"/>
  <c r="J42" i="335"/>
  <c r="P41" i="335"/>
  <c r="M41" i="335" s="1"/>
  <c r="L41" i="335"/>
  <c r="K41" i="335"/>
  <c r="J41" i="335"/>
  <c r="P40" i="335"/>
  <c r="M40" i="335" s="1"/>
  <c r="L40" i="335"/>
  <c r="K40" i="335"/>
  <c r="J40" i="335"/>
  <c r="H5" i="335"/>
  <c r="D5" i="335"/>
  <c r="C5" i="335"/>
  <c r="A5" i="335"/>
  <c r="C2" i="335"/>
  <c r="A1" i="335"/>
  <c r="I13" i="334"/>
  <c r="G13" i="334"/>
  <c r="E13" i="334"/>
  <c r="D13" i="334"/>
  <c r="C13" i="334"/>
  <c r="I11" i="334"/>
  <c r="G11" i="334"/>
  <c r="E11" i="334"/>
  <c r="B21" i="334" s="1"/>
  <c r="D11" i="334"/>
  <c r="C11" i="334"/>
  <c r="I9" i="334"/>
  <c r="E9" i="334"/>
  <c r="F18" i="334" s="1"/>
  <c r="D9" i="334"/>
  <c r="C9" i="334"/>
  <c r="I7" i="334"/>
  <c r="G7" i="334"/>
  <c r="E7" i="334"/>
  <c r="B19" i="334" s="1"/>
  <c r="D7" i="334"/>
  <c r="C7" i="334"/>
  <c r="Y5" i="334"/>
  <c r="AF1" i="334" s="1"/>
  <c r="K41" i="334"/>
  <c r="Y3" i="334"/>
  <c r="P156" i="333"/>
  <c r="M156" i="333"/>
  <c r="L156" i="333"/>
  <c r="K156" i="333"/>
  <c r="J156" i="333"/>
  <c r="P155" i="333"/>
  <c r="M155" i="333" s="1"/>
  <c r="L155" i="333"/>
  <c r="K155" i="333"/>
  <c r="J155" i="333"/>
  <c r="P154" i="333"/>
  <c r="M154" i="333" s="1"/>
  <c r="L154" i="333"/>
  <c r="K154" i="333"/>
  <c r="J154" i="333"/>
  <c r="P153" i="333"/>
  <c r="M153" i="333" s="1"/>
  <c r="L153" i="333"/>
  <c r="K153" i="333"/>
  <c r="J153" i="333"/>
  <c r="P152" i="333"/>
  <c r="M152" i="333"/>
  <c r="L152" i="333"/>
  <c r="K152" i="333"/>
  <c r="J152" i="333"/>
  <c r="P151" i="333"/>
  <c r="M151" i="333" s="1"/>
  <c r="L151" i="333"/>
  <c r="K151" i="333"/>
  <c r="J151" i="333"/>
  <c r="P150" i="333"/>
  <c r="M150" i="333" s="1"/>
  <c r="L150" i="333"/>
  <c r="K150" i="333"/>
  <c r="J150" i="333"/>
  <c r="P149" i="333"/>
  <c r="M149" i="333" s="1"/>
  <c r="L149" i="333"/>
  <c r="K149" i="333"/>
  <c r="J149" i="333"/>
  <c r="P148" i="333"/>
  <c r="M148" i="333"/>
  <c r="L148" i="333"/>
  <c r="K148" i="333"/>
  <c r="J148" i="333"/>
  <c r="P147" i="333"/>
  <c r="M147" i="333" s="1"/>
  <c r="L147" i="333"/>
  <c r="K147" i="333"/>
  <c r="J147" i="333"/>
  <c r="P146" i="333"/>
  <c r="M146" i="333" s="1"/>
  <c r="L146" i="333"/>
  <c r="K146" i="333"/>
  <c r="J146" i="333"/>
  <c r="P145" i="333"/>
  <c r="M145" i="333" s="1"/>
  <c r="L145" i="333"/>
  <c r="K145" i="333"/>
  <c r="J145" i="333"/>
  <c r="P144" i="333"/>
  <c r="M144" i="333" s="1"/>
  <c r="L144" i="333"/>
  <c r="K144" i="333"/>
  <c r="J144" i="333"/>
  <c r="P143" i="333"/>
  <c r="M143" i="333"/>
  <c r="L143" i="333"/>
  <c r="K143" i="333"/>
  <c r="J143" i="333"/>
  <c r="P142" i="333"/>
  <c r="M142" i="333" s="1"/>
  <c r="L142" i="333"/>
  <c r="K142" i="333"/>
  <c r="J142" i="333"/>
  <c r="P141" i="333"/>
  <c r="M141" i="333" s="1"/>
  <c r="L141" i="333"/>
  <c r="K141" i="333"/>
  <c r="J141" i="333"/>
  <c r="P140" i="333"/>
  <c r="M140" i="333"/>
  <c r="L140" i="333"/>
  <c r="K140" i="333"/>
  <c r="J140" i="333"/>
  <c r="P139" i="333"/>
  <c r="M139" i="333" s="1"/>
  <c r="L139" i="333"/>
  <c r="K139" i="333"/>
  <c r="J139" i="333"/>
  <c r="P138" i="333"/>
  <c r="M138" i="333" s="1"/>
  <c r="L138" i="333"/>
  <c r="K138" i="333"/>
  <c r="J138" i="333"/>
  <c r="P137" i="333"/>
  <c r="M137" i="333" s="1"/>
  <c r="L137" i="333"/>
  <c r="K137" i="333"/>
  <c r="J137" i="333"/>
  <c r="P136" i="333"/>
  <c r="M136" i="333"/>
  <c r="L136" i="333"/>
  <c r="K136" i="333"/>
  <c r="J136" i="333"/>
  <c r="P135" i="333"/>
  <c r="M135" i="333" s="1"/>
  <c r="L135" i="333"/>
  <c r="K135" i="333"/>
  <c r="J135" i="333"/>
  <c r="P134" i="333"/>
  <c r="M134" i="333" s="1"/>
  <c r="L134" i="333"/>
  <c r="K134" i="333"/>
  <c r="J134" i="333"/>
  <c r="P133" i="333"/>
  <c r="M133" i="333" s="1"/>
  <c r="L133" i="333"/>
  <c r="K133" i="333"/>
  <c r="J133" i="333"/>
  <c r="P132" i="333"/>
  <c r="M132" i="333" s="1"/>
  <c r="L132" i="333"/>
  <c r="K132" i="333"/>
  <c r="J132" i="333"/>
  <c r="P131" i="333"/>
  <c r="M131" i="333" s="1"/>
  <c r="L131" i="333"/>
  <c r="K131" i="333"/>
  <c r="J131" i="333"/>
  <c r="P130" i="333"/>
  <c r="M130" i="333"/>
  <c r="L130" i="333"/>
  <c r="K130" i="333"/>
  <c r="J130" i="333"/>
  <c r="P129" i="333"/>
  <c r="M129" i="333" s="1"/>
  <c r="L129" i="333"/>
  <c r="K129" i="333"/>
  <c r="J129" i="333"/>
  <c r="P128" i="333"/>
  <c r="M128" i="333" s="1"/>
  <c r="L128" i="333"/>
  <c r="K128" i="333"/>
  <c r="J128" i="333"/>
  <c r="P127" i="333"/>
  <c r="M127" i="333"/>
  <c r="L127" i="333"/>
  <c r="K127" i="333"/>
  <c r="J127" i="333"/>
  <c r="P126" i="333"/>
  <c r="M126" i="333" s="1"/>
  <c r="L126" i="333"/>
  <c r="K126" i="333"/>
  <c r="J126" i="333"/>
  <c r="P125" i="333"/>
  <c r="M125" i="333" s="1"/>
  <c r="L125" i="333"/>
  <c r="K125" i="333"/>
  <c r="J125" i="333"/>
  <c r="P124" i="333"/>
  <c r="M124" i="333"/>
  <c r="L124" i="333"/>
  <c r="K124" i="333"/>
  <c r="J124" i="333"/>
  <c r="P123" i="333"/>
  <c r="M123" i="333" s="1"/>
  <c r="L123" i="333"/>
  <c r="K123" i="333"/>
  <c r="J123" i="333"/>
  <c r="P122" i="333"/>
  <c r="M122" i="333" s="1"/>
  <c r="L122" i="333"/>
  <c r="K122" i="333"/>
  <c r="J122" i="333"/>
  <c r="P121" i="333"/>
  <c r="M121" i="333" s="1"/>
  <c r="L121" i="333"/>
  <c r="K121" i="333"/>
  <c r="J121" i="333"/>
  <c r="P120" i="333"/>
  <c r="M120" i="333" s="1"/>
  <c r="L120" i="333"/>
  <c r="K120" i="333"/>
  <c r="J120" i="333"/>
  <c r="P119" i="333"/>
  <c r="M119" i="333" s="1"/>
  <c r="L119" i="333"/>
  <c r="K119" i="333"/>
  <c r="J119" i="333"/>
  <c r="P118" i="333"/>
  <c r="M118" i="333" s="1"/>
  <c r="L118" i="333"/>
  <c r="K118" i="333"/>
  <c r="J118" i="333"/>
  <c r="P117" i="333"/>
  <c r="M117" i="333" s="1"/>
  <c r="L117" i="333"/>
  <c r="K117" i="333"/>
  <c r="J117" i="333"/>
  <c r="P116" i="333"/>
  <c r="M116" i="333"/>
  <c r="L116" i="333"/>
  <c r="K116" i="333"/>
  <c r="J116" i="333"/>
  <c r="P115" i="333"/>
  <c r="M115" i="333" s="1"/>
  <c r="L115" i="333"/>
  <c r="K115" i="333"/>
  <c r="J115" i="333"/>
  <c r="P114" i="333"/>
  <c r="M114" i="333"/>
  <c r="L114" i="333"/>
  <c r="K114" i="333"/>
  <c r="J114" i="333"/>
  <c r="P113" i="333"/>
  <c r="M113" i="333" s="1"/>
  <c r="L113" i="333"/>
  <c r="K113" i="333"/>
  <c r="J113" i="333"/>
  <c r="P112" i="333"/>
  <c r="M112" i="333" s="1"/>
  <c r="L112" i="333"/>
  <c r="K112" i="333"/>
  <c r="J112" i="333"/>
  <c r="P111" i="333"/>
  <c r="M111" i="333"/>
  <c r="L111" i="333"/>
  <c r="K111" i="333"/>
  <c r="J111" i="333"/>
  <c r="P110" i="333"/>
  <c r="M110" i="333" s="1"/>
  <c r="L110" i="333"/>
  <c r="K110" i="333"/>
  <c r="J110" i="333"/>
  <c r="P109" i="333"/>
  <c r="M109" i="333" s="1"/>
  <c r="L109" i="333"/>
  <c r="K109" i="333"/>
  <c r="J109" i="333"/>
  <c r="P108" i="333"/>
  <c r="M108" i="333" s="1"/>
  <c r="L108" i="333"/>
  <c r="K108" i="333"/>
  <c r="J108" i="333"/>
  <c r="P107" i="333"/>
  <c r="M107" i="333" s="1"/>
  <c r="L107" i="333"/>
  <c r="K107" i="333"/>
  <c r="J107" i="333"/>
  <c r="P106" i="333"/>
  <c r="M106" i="333" s="1"/>
  <c r="L106" i="333"/>
  <c r="K106" i="333"/>
  <c r="J106" i="333"/>
  <c r="P105" i="333"/>
  <c r="M105" i="333" s="1"/>
  <c r="L105" i="333"/>
  <c r="K105" i="333"/>
  <c r="J105" i="333"/>
  <c r="P104" i="333"/>
  <c r="M104" i="333"/>
  <c r="L104" i="333"/>
  <c r="K104" i="333"/>
  <c r="J104" i="333"/>
  <c r="P103" i="333"/>
  <c r="M103" i="333" s="1"/>
  <c r="L103" i="333"/>
  <c r="K103" i="333"/>
  <c r="J103" i="333"/>
  <c r="P102" i="333"/>
  <c r="M102" i="333" s="1"/>
  <c r="L102" i="333"/>
  <c r="K102" i="333"/>
  <c r="J102" i="333"/>
  <c r="P101" i="333"/>
  <c r="M101" i="333" s="1"/>
  <c r="L101" i="333"/>
  <c r="K101" i="333"/>
  <c r="J101" i="333"/>
  <c r="P100" i="333"/>
  <c r="M100" i="333"/>
  <c r="L100" i="333"/>
  <c r="K100" i="333"/>
  <c r="J100" i="333"/>
  <c r="P99" i="333"/>
  <c r="M99" i="333" s="1"/>
  <c r="L99" i="333"/>
  <c r="K99" i="333"/>
  <c r="J99" i="333"/>
  <c r="P98" i="333"/>
  <c r="M98" i="333"/>
  <c r="L98" i="333"/>
  <c r="K98" i="333"/>
  <c r="J98" i="333"/>
  <c r="P97" i="333"/>
  <c r="M97" i="333" s="1"/>
  <c r="L97" i="333"/>
  <c r="K97" i="333"/>
  <c r="J97" i="333"/>
  <c r="P96" i="333"/>
  <c r="M96" i="333" s="1"/>
  <c r="L96" i="333"/>
  <c r="K96" i="333"/>
  <c r="J96" i="333"/>
  <c r="P95" i="333"/>
  <c r="M95" i="333" s="1"/>
  <c r="L95" i="333"/>
  <c r="K95" i="333"/>
  <c r="J95" i="333"/>
  <c r="P94" i="333"/>
  <c r="M94" i="333" s="1"/>
  <c r="L94" i="333"/>
  <c r="K94" i="333"/>
  <c r="J94" i="333"/>
  <c r="P93" i="333"/>
  <c r="M93" i="333" s="1"/>
  <c r="L93" i="333"/>
  <c r="K93" i="333"/>
  <c r="J93" i="333"/>
  <c r="P92" i="333"/>
  <c r="M92" i="333"/>
  <c r="L92" i="333"/>
  <c r="K92" i="333"/>
  <c r="J92" i="333"/>
  <c r="P91" i="333"/>
  <c r="M91" i="333" s="1"/>
  <c r="L91" i="333"/>
  <c r="K91" i="333"/>
  <c r="J91" i="333"/>
  <c r="P90" i="333"/>
  <c r="M90" i="333" s="1"/>
  <c r="L90" i="333"/>
  <c r="K90" i="333"/>
  <c r="J90" i="333"/>
  <c r="P89" i="333"/>
  <c r="M89" i="333" s="1"/>
  <c r="L89" i="333"/>
  <c r="K89" i="333"/>
  <c r="J89" i="333"/>
  <c r="P88" i="333"/>
  <c r="M88" i="333"/>
  <c r="L88" i="333"/>
  <c r="K88" i="333"/>
  <c r="J88" i="333"/>
  <c r="P87" i="333"/>
  <c r="M87" i="333" s="1"/>
  <c r="L87" i="333"/>
  <c r="K87" i="333"/>
  <c r="J87" i="333"/>
  <c r="P86" i="333"/>
  <c r="M86" i="333" s="1"/>
  <c r="L86" i="333"/>
  <c r="K86" i="333"/>
  <c r="J86" i="333"/>
  <c r="P85" i="333"/>
  <c r="M85" i="333" s="1"/>
  <c r="L85" i="333"/>
  <c r="K85" i="333"/>
  <c r="J85" i="333"/>
  <c r="P84" i="333"/>
  <c r="M84" i="333"/>
  <c r="L84" i="333"/>
  <c r="K84" i="333"/>
  <c r="J84" i="333"/>
  <c r="P83" i="333"/>
  <c r="M83" i="333" s="1"/>
  <c r="L83" i="333"/>
  <c r="K83" i="333"/>
  <c r="J83" i="333"/>
  <c r="P82" i="333"/>
  <c r="M82" i="333" s="1"/>
  <c r="L82" i="333"/>
  <c r="K82" i="333"/>
  <c r="J82" i="333"/>
  <c r="P81" i="333"/>
  <c r="M81" i="333" s="1"/>
  <c r="L81" i="333"/>
  <c r="K81" i="333"/>
  <c r="J81" i="333"/>
  <c r="P80" i="333"/>
  <c r="M80" i="333" s="1"/>
  <c r="L80" i="333"/>
  <c r="K80" i="333"/>
  <c r="J80" i="333"/>
  <c r="P79" i="333"/>
  <c r="M79" i="333"/>
  <c r="L79" i="333"/>
  <c r="K79" i="333"/>
  <c r="J79" i="333"/>
  <c r="P78" i="333"/>
  <c r="M78" i="333" s="1"/>
  <c r="L78" i="333"/>
  <c r="K78" i="333"/>
  <c r="J78" i="333"/>
  <c r="P77" i="333"/>
  <c r="M77" i="333" s="1"/>
  <c r="L77" i="333"/>
  <c r="K77" i="333"/>
  <c r="J77" i="333"/>
  <c r="P76" i="333"/>
  <c r="M76" i="333"/>
  <c r="L76" i="333"/>
  <c r="K76" i="333"/>
  <c r="J76" i="333"/>
  <c r="P75" i="333"/>
  <c r="M75" i="333" s="1"/>
  <c r="L75" i="333"/>
  <c r="K75" i="333"/>
  <c r="J75" i="333"/>
  <c r="P74" i="333"/>
  <c r="M74" i="333" s="1"/>
  <c r="L74" i="333"/>
  <c r="K74" i="333"/>
  <c r="J74" i="333"/>
  <c r="P73" i="333"/>
  <c r="M73" i="333" s="1"/>
  <c r="L73" i="333"/>
  <c r="K73" i="333"/>
  <c r="J73" i="333"/>
  <c r="P72" i="333"/>
  <c r="M72" i="333"/>
  <c r="L72" i="333"/>
  <c r="K72" i="333"/>
  <c r="J72" i="333"/>
  <c r="P71" i="333"/>
  <c r="M71" i="333" s="1"/>
  <c r="L71" i="333"/>
  <c r="K71" i="333"/>
  <c r="J71" i="333"/>
  <c r="P70" i="333"/>
  <c r="M70" i="333" s="1"/>
  <c r="L70" i="333"/>
  <c r="K70" i="333"/>
  <c r="J70" i="333"/>
  <c r="P69" i="333"/>
  <c r="M69" i="333" s="1"/>
  <c r="L69" i="333"/>
  <c r="K69" i="333"/>
  <c r="J69" i="333"/>
  <c r="P68" i="333"/>
  <c r="M68" i="333" s="1"/>
  <c r="L68" i="333"/>
  <c r="K68" i="333"/>
  <c r="J68" i="333"/>
  <c r="P67" i="333"/>
  <c r="M67" i="333" s="1"/>
  <c r="L67" i="333"/>
  <c r="K67" i="333"/>
  <c r="J67" i="333"/>
  <c r="P66" i="333"/>
  <c r="M66" i="333"/>
  <c r="L66" i="333"/>
  <c r="K66" i="333"/>
  <c r="J66" i="333"/>
  <c r="P65" i="333"/>
  <c r="M65" i="333" s="1"/>
  <c r="L65" i="333"/>
  <c r="K65" i="333"/>
  <c r="J65" i="333"/>
  <c r="P64" i="333"/>
  <c r="M64" i="333" s="1"/>
  <c r="L64" i="333"/>
  <c r="K64" i="333"/>
  <c r="J64" i="333"/>
  <c r="P63" i="333"/>
  <c r="M63" i="333"/>
  <c r="L63" i="333"/>
  <c r="K63" i="333"/>
  <c r="J63" i="333"/>
  <c r="P62" i="333"/>
  <c r="M62" i="333" s="1"/>
  <c r="L62" i="333"/>
  <c r="K62" i="333"/>
  <c r="J62" i="333"/>
  <c r="P61" i="333"/>
  <c r="M61" i="333" s="1"/>
  <c r="L61" i="333"/>
  <c r="K61" i="333"/>
  <c r="J61" i="333"/>
  <c r="P60" i="333"/>
  <c r="M60" i="333"/>
  <c r="L60" i="333"/>
  <c r="K60" i="333"/>
  <c r="J60" i="333"/>
  <c r="P59" i="333"/>
  <c r="M59" i="333" s="1"/>
  <c r="L59" i="333"/>
  <c r="K59" i="333"/>
  <c r="J59" i="333"/>
  <c r="P58" i="333"/>
  <c r="M58" i="333" s="1"/>
  <c r="L58" i="333"/>
  <c r="K58" i="333"/>
  <c r="J58" i="333"/>
  <c r="P57" i="333"/>
  <c r="M57" i="333" s="1"/>
  <c r="L57" i="333"/>
  <c r="K57" i="333"/>
  <c r="J57" i="333"/>
  <c r="P56" i="333"/>
  <c r="M56" i="333" s="1"/>
  <c r="L56" i="333"/>
  <c r="K56" i="333"/>
  <c r="J56" i="333"/>
  <c r="P55" i="333"/>
  <c r="M55" i="333" s="1"/>
  <c r="L55" i="333"/>
  <c r="K55" i="333"/>
  <c r="J55" i="333"/>
  <c r="P54" i="333"/>
  <c r="M54" i="333" s="1"/>
  <c r="L54" i="333"/>
  <c r="K54" i="333"/>
  <c r="J54" i="333"/>
  <c r="P53" i="333"/>
  <c r="M53" i="333" s="1"/>
  <c r="L53" i="333"/>
  <c r="K53" i="333"/>
  <c r="J53" i="333"/>
  <c r="P52" i="333"/>
  <c r="M52" i="333"/>
  <c r="L52" i="333"/>
  <c r="K52" i="333"/>
  <c r="J52" i="333"/>
  <c r="P51" i="333"/>
  <c r="M51" i="333" s="1"/>
  <c r="L51" i="333"/>
  <c r="K51" i="333"/>
  <c r="J51" i="333"/>
  <c r="P50" i="333"/>
  <c r="M50" i="333"/>
  <c r="L50" i="333"/>
  <c r="K50" i="333"/>
  <c r="J50" i="333"/>
  <c r="P49" i="333"/>
  <c r="M49" i="333" s="1"/>
  <c r="L49" i="333"/>
  <c r="K49" i="333"/>
  <c r="J49" i="333"/>
  <c r="P48" i="333"/>
  <c r="M48" i="333" s="1"/>
  <c r="L48" i="333"/>
  <c r="K48" i="333"/>
  <c r="J48" i="333"/>
  <c r="P47" i="333"/>
  <c r="M47" i="333"/>
  <c r="L47" i="333"/>
  <c r="K47" i="333"/>
  <c r="J47" i="333"/>
  <c r="P46" i="333"/>
  <c r="M46" i="333" s="1"/>
  <c r="L46" i="333"/>
  <c r="K46" i="333"/>
  <c r="J46" i="333"/>
  <c r="P45" i="333"/>
  <c r="M45" i="333" s="1"/>
  <c r="L45" i="333"/>
  <c r="K45" i="333"/>
  <c r="J45" i="333"/>
  <c r="P44" i="333"/>
  <c r="M44" i="333" s="1"/>
  <c r="L44" i="333"/>
  <c r="K44" i="333"/>
  <c r="J44" i="333"/>
  <c r="P43" i="333"/>
  <c r="M43" i="333" s="1"/>
  <c r="L43" i="333"/>
  <c r="K43" i="333"/>
  <c r="J43" i="333"/>
  <c r="P42" i="333"/>
  <c r="M42" i="333" s="1"/>
  <c r="L42" i="333"/>
  <c r="K42" i="333"/>
  <c r="J42" i="333"/>
  <c r="P41" i="333"/>
  <c r="M41" i="333" s="1"/>
  <c r="L41" i="333"/>
  <c r="K41" i="333"/>
  <c r="J41" i="333"/>
  <c r="P40" i="333"/>
  <c r="M40" i="333"/>
  <c r="L40" i="333"/>
  <c r="K40" i="333"/>
  <c r="J40" i="333"/>
  <c r="H5" i="333"/>
  <c r="D5" i="333"/>
  <c r="C5" i="333"/>
  <c r="A5" i="333"/>
  <c r="C2" i="333"/>
  <c r="A1" i="333"/>
  <c r="K41" i="332"/>
  <c r="B21" i="332"/>
  <c r="H18" i="332"/>
  <c r="F18" i="332"/>
  <c r="I15" i="332"/>
  <c r="G15" i="332"/>
  <c r="E15" i="332"/>
  <c r="B23" i="332" s="1"/>
  <c r="D15" i="332"/>
  <c r="C15" i="332"/>
  <c r="I13" i="332"/>
  <c r="G13" i="332"/>
  <c r="E13" i="332"/>
  <c r="J18" i="332" s="1"/>
  <c r="D13" i="332"/>
  <c r="C13" i="332"/>
  <c r="I11" i="332"/>
  <c r="G11" i="332"/>
  <c r="E11" i="332"/>
  <c r="D11" i="332"/>
  <c r="C11" i="332"/>
  <c r="I9" i="332"/>
  <c r="G9" i="332"/>
  <c r="E9" i="332"/>
  <c r="B20" i="332" s="1"/>
  <c r="D9" i="332"/>
  <c r="C9" i="332"/>
  <c r="I7" i="332"/>
  <c r="G7" i="332"/>
  <c r="E7" i="332"/>
  <c r="D18" i="332" s="1"/>
  <c r="D7" i="332"/>
  <c r="C7" i="332"/>
  <c r="Y5" i="332"/>
  <c r="AF1" i="332" s="1"/>
  <c r="Y3" i="332"/>
  <c r="P156" i="331"/>
  <c r="M156" i="331"/>
  <c r="L156" i="331"/>
  <c r="K156" i="331"/>
  <c r="J156" i="331"/>
  <c r="P155" i="331"/>
  <c r="M155" i="331" s="1"/>
  <c r="L155" i="331"/>
  <c r="K155" i="331"/>
  <c r="J155" i="331"/>
  <c r="P154" i="331"/>
  <c r="M154" i="331"/>
  <c r="L154" i="331"/>
  <c r="K154" i="331"/>
  <c r="J154" i="331"/>
  <c r="P153" i="331"/>
  <c r="M153" i="331" s="1"/>
  <c r="L153" i="331"/>
  <c r="K153" i="331"/>
  <c r="J153" i="331"/>
  <c r="P152" i="331"/>
  <c r="M152" i="331" s="1"/>
  <c r="L152" i="331"/>
  <c r="K152" i="331"/>
  <c r="J152" i="331"/>
  <c r="P151" i="331"/>
  <c r="M151" i="331"/>
  <c r="L151" i="331"/>
  <c r="K151" i="331"/>
  <c r="J151" i="331"/>
  <c r="P150" i="331"/>
  <c r="M150" i="331" s="1"/>
  <c r="L150" i="331"/>
  <c r="K150" i="331"/>
  <c r="J150" i="331"/>
  <c r="P149" i="331"/>
  <c r="M149" i="331" s="1"/>
  <c r="L149" i="331"/>
  <c r="K149" i="331"/>
  <c r="J149" i="331"/>
  <c r="P148" i="331"/>
  <c r="M148" i="331" s="1"/>
  <c r="L148" i="331"/>
  <c r="K148" i="331"/>
  <c r="J148" i="331"/>
  <c r="P147" i="331"/>
  <c r="M147" i="331" s="1"/>
  <c r="L147" i="331"/>
  <c r="K147" i="331"/>
  <c r="J147" i="331"/>
  <c r="P146" i="331"/>
  <c r="M146" i="331" s="1"/>
  <c r="L146" i="331"/>
  <c r="K146" i="331"/>
  <c r="J146" i="331"/>
  <c r="P145" i="331"/>
  <c r="M145" i="331" s="1"/>
  <c r="L145" i="331"/>
  <c r="K145" i="331"/>
  <c r="J145" i="331"/>
  <c r="P144" i="331"/>
  <c r="M144" i="331"/>
  <c r="L144" i="331"/>
  <c r="K144" i="331"/>
  <c r="J144" i="331"/>
  <c r="P143" i="331"/>
  <c r="M143" i="331" s="1"/>
  <c r="L143" i="331"/>
  <c r="K143" i="331"/>
  <c r="J143" i="331"/>
  <c r="P142" i="331"/>
  <c r="M142" i="331" s="1"/>
  <c r="L142" i="331"/>
  <c r="K142" i="331"/>
  <c r="J142" i="331"/>
  <c r="P141" i="331"/>
  <c r="M141" i="331" s="1"/>
  <c r="L141" i="331"/>
  <c r="K141" i="331"/>
  <c r="J141" i="331"/>
  <c r="P140" i="331"/>
  <c r="M140" i="331"/>
  <c r="L140" i="331"/>
  <c r="K140" i="331"/>
  <c r="J140" i="331"/>
  <c r="P139" i="331"/>
  <c r="M139" i="331" s="1"/>
  <c r="L139" i="331"/>
  <c r="K139" i="331"/>
  <c r="J139" i="331"/>
  <c r="P138" i="331"/>
  <c r="M138" i="331"/>
  <c r="L138" i="331"/>
  <c r="K138" i="331"/>
  <c r="J138" i="331"/>
  <c r="P137" i="331"/>
  <c r="M137" i="331" s="1"/>
  <c r="L137" i="331"/>
  <c r="K137" i="331"/>
  <c r="J137" i="331"/>
  <c r="P136" i="331"/>
  <c r="M136" i="331" s="1"/>
  <c r="L136" i="331"/>
  <c r="K136" i="331"/>
  <c r="J136" i="331"/>
  <c r="P135" i="331"/>
  <c r="M135" i="331" s="1"/>
  <c r="L135" i="331"/>
  <c r="K135" i="331"/>
  <c r="J135" i="331"/>
  <c r="P134" i="331"/>
  <c r="M134" i="331" s="1"/>
  <c r="L134" i="331"/>
  <c r="K134" i="331"/>
  <c r="J134" i="331"/>
  <c r="P133" i="331"/>
  <c r="M133" i="331" s="1"/>
  <c r="L133" i="331"/>
  <c r="K133" i="331"/>
  <c r="J133" i="331"/>
  <c r="P132" i="331"/>
  <c r="M132" i="331"/>
  <c r="L132" i="331"/>
  <c r="K132" i="331"/>
  <c r="J132" i="331"/>
  <c r="P131" i="331"/>
  <c r="M131" i="331" s="1"/>
  <c r="L131" i="331"/>
  <c r="K131" i="331"/>
  <c r="J131" i="331"/>
  <c r="P130" i="331"/>
  <c r="M130" i="331" s="1"/>
  <c r="L130" i="331"/>
  <c r="K130" i="331"/>
  <c r="J130" i="331"/>
  <c r="P129" i="331"/>
  <c r="M129" i="331" s="1"/>
  <c r="L129" i="331"/>
  <c r="K129" i="331"/>
  <c r="J129" i="331"/>
  <c r="P128" i="331"/>
  <c r="M128" i="331"/>
  <c r="L128" i="331"/>
  <c r="K128" i="331"/>
  <c r="J128" i="331"/>
  <c r="P127" i="331"/>
  <c r="M127" i="331" s="1"/>
  <c r="L127" i="331"/>
  <c r="K127" i="331"/>
  <c r="J127" i="331"/>
  <c r="P126" i="331"/>
  <c r="M126" i="331" s="1"/>
  <c r="L126" i="331"/>
  <c r="K126" i="331"/>
  <c r="J126" i="331"/>
  <c r="P125" i="331"/>
  <c r="M125" i="331" s="1"/>
  <c r="L125" i="331"/>
  <c r="K125" i="331"/>
  <c r="J125" i="331"/>
  <c r="P124" i="331"/>
  <c r="M124" i="331"/>
  <c r="L124" i="331"/>
  <c r="K124" i="331"/>
  <c r="J124" i="331"/>
  <c r="P123" i="331"/>
  <c r="M123" i="331" s="1"/>
  <c r="L123" i="331"/>
  <c r="K123" i="331"/>
  <c r="J123" i="331"/>
  <c r="P122" i="331"/>
  <c r="M122" i="331" s="1"/>
  <c r="L122" i="331"/>
  <c r="K122" i="331"/>
  <c r="J122" i="331"/>
  <c r="P121" i="331"/>
  <c r="M121" i="331" s="1"/>
  <c r="L121" i="331"/>
  <c r="K121" i="331"/>
  <c r="J121" i="331"/>
  <c r="P120" i="331"/>
  <c r="M120" i="331" s="1"/>
  <c r="L120" i="331"/>
  <c r="K120" i="331"/>
  <c r="J120" i="331"/>
  <c r="P119" i="331"/>
  <c r="M119" i="331"/>
  <c r="L119" i="331"/>
  <c r="K119" i="331"/>
  <c r="J119" i="331"/>
  <c r="P118" i="331"/>
  <c r="M118" i="331" s="1"/>
  <c r="L118" i="331"/>
  <c r="K118" i="331"/>
  <c r="J118" i="331"/>
  <c r="P117" i="331"/>
  <c r="M117" i="331" s="1"/>
  <c r="L117" i="331"/>
  <c r="K117" i="331"/>
  <c r="J117" i="331"/>
  <c r="P116" i="331"/>
  <c r="M116" i="331"/>
  <c r="L116" i="331"/>
  <c r="K116" i="331"/>
  <c r="J116" i="331"/>
  <c r="P115" i="331"/>
  <c r="M115" i="331" s="1"/>
  <c r="L115" i="331"/>
  <c r="K115" i="331"/>
  <c r="J115" i="331"/>
  <c r="P114" i="331"/>
  <c r="M114" i="331" s="1"/>
  <c r="L114" i="331"/>
  <c r="K114" i="331"/>
  <c r="J114" i="331"/>
  <c r="P113" i="331"/>
  <c r="M113" i="331" s="1"/>
  <c r="L113" i="331"/>
  <c r="K113" i="331"/>
  <c r="J113" i="331"/>
  <c r="P112" i="331"/>
  <c r="M112" i="331"/>
  <c r="L112" i="331"/>
  <c r="K112" i="331"/>
  <c r="J112" i="331"/>
  <c r="P111" i="331"/>
  <c r="M111" i="331" s="1"/>
  <c r="L111" i="331"/>
  <c r="K111" i="331"/>
  <c r="J111" i="331"/>
  <c r="P110" i="331"/>
  <c r="M110" i="331" s="1"/>
  <c r="L110" i="331"/>
  <c r="K110" i="331"/>
  <c r="J110" i="331"/>
  <c r="P109" i="331"/>
  <c r="M109" i="331" s="1"/>
  <c r="L109" i="331"/>
  <c r="K109" i="331"/>
  <c r="J109" i="331"/>
  <c r="P108" i="331"/>
  <c r="M108" i="331" s="1"/>
  <c r="L108" i="331"/>
  <c r="K108" i="331"/>
  <c r="J108" i="331"/>
  <c r="P107" i="331"/>
  <c r="M107" i="331" s="1"/>
  <c r="L107" i="331"/>
  <c r="K107" i="331"/>
  <c r="J107" i="331"/>
  <c r="P106" i="331"/>
  <c r="M106" i="331"/>
  <c r="L106" i="331"/>
  <c r="K106" i="331"/>
  <c r="J106" i="331"/>
  <c r="P105" i="331"/>
  <c r="M105" i="331" s="1"/>
  <c r="L105" i="331"/>
  <c r="K105" i="331"/>
  <c r="J105" i="331"/>
  <c r="P104" i="331"/>
  <c r="M104" i="331" s="1"/>
  <c r="L104" i="331"/>
  <c r="K104" i="331"/>
  <c r="J104" i="331"/>
  <c r="P103" i="331"/>
  <c r="M103" i="331"/>
  <c r="L103" i="331"/>
  <c r="K103" i="331"/>
  <c r="J103" i="331"/>
  <c r="P102" i="331"/>
  <c r="M102" i="331" s="1"/>
  <c r="L102" i="331"/>
  <c r="K102" i="331"/>
  <c r="J102" i="331"/>
  <c r="P101" i="331"/>
  <c r="M101" i="331" s="1"/>
  <c r="L101" i="331"/>
  <c r="K101" i="331"/>
  <c r="J101" i="331"/>
  <c r="P100" i="331"/>
  <c r="M100" i="331"/>
  <c r="L100" i="331"/>
  <c r="K100" i="331"/>
  <c r="J100" i="331"/>
  <c r="P99" i="331"/>
  <c r="M99" i="331" s="1"/>
  <c r="L99" i="331"/>
  <c r="K99" i="331"/>
  <c r="J99" i="331"/>
  <c r="P98" i="331"/>
  <c r="M98" i="331" s="1"/>
  <c r="L98" i="331"/>
  <c r="K98" i="331"/>
  <c r="J98" i="331"/>
  <c r="P97" i="331"/>
  <c r="M97" i="331" s="1"/>
  <c r="L97" i="331"/>
  <c r="K97" i="331"/>
  <c r="J97" i="331"/>
  <c r="P96" i="331"/>
  <c r="M96" i="331" s="1"/>
  <c r="L96" i="331"/>
  <c r="K96" i="331"/>
  <c r="J96" i="331"/>
  <c r="P95" i="331"/>
  <c r="M95" i="331" s="1"/>
  <c r="L95" i="331"/>
  <c r="K95" i="331"/>
  <c r="J95" i="331"/>
  <c r="P94" i="331"/>
  <c r="M94" i="331" s="1"/>
  <c r="L94" i="331"/>
  <c r="K94" i="331"/>
  <c r="J94" i="331"/>
  <c r="P93" i="331"/>
  <c r="M93" i="331" s="1"/>
  <c r="L93" i="331"/>
  <c r="K93" i="331"/>
  <c r="J93" i="331"/>
  <c r="P92" i="331"/>
  <c r="M92" i="331"/>
  <c r="L92" i="331"/>
  <c r="K92" i="331"/>
  <c r="J92" i="331"/>
  <c r="P91" i="331"/>
  <c r="M91" i="331" s="1"/>
  <c r="L91" i="331"/>
  <c r="K91" i="331"/>
  <c r="J91" i="331"/>
  <c r="P90" i="331"/>
  <c r="M90" i="331"/>
  <c r="L90" i="331"/>
  <c r="K90" i="331"/>
  <c r="J90" i="331"/>
  <c r="P89" i="331"/>
  <c r="M89" i="331" s="1"/>
  <c r="L89" i="331"/>
  <c r="K89" i="331"/>
  <c r="J89" i="331"/>
  <c r="P88" i="331"/>
  <c r="M88" i="331" s="1"/>
  <c r="L88" i="331"/>
  <c r="K88" i="331"/>
  <c r="J88" i="331"/>
  <c r="P87" i="331"/>
  <c r="M87" i="331"/>
  <c r="L87" i="331"/>
  <c r="K87" i="331"/>
  <c r="J87" i="331"/>
  <c r="P86" i="331"/>
  <c r="M86" i="331" s="1"/>
  <c r="L86" i="331"/>
  <c r="K86" i="331"/>
  <c r="J86" i="331"/>
  <c r="P85" i="331"/>
  <c r="M85" i="331" s="1"/>
  <c r="L85" i="331"/>
  <c r="K85" i="331"/>
  <c r="J85" i="331"/>
  <c r="P84" i="331"/>
  <c r="M84" i="331" s="1"/>
  <c r="L84" i="331"/>
  <c r="K84" i="331"/>
  <c r="J84" i="331"/>
  <c r="P83" i="331"/>
  <c r="M83" i="331" s="1"/>
  <c r="L83" i="331"/>
  <c r="K83" i="331"/>
  <c r="J83" i="331"/>
  <c r="P82" i="331"/>
  <c r="M82" i="331" s="1"/>
  <c r="L82" i="331"/>
  <c r="K82" i="331"/>
  <c r="J82" i="331"/>
  <c r="P81" i="331"/>
  <c r="M81" i="331" s="1"/>
  <c r="L81" i="331"/>
  <c r="K81" i="331"/>
  <c r="J81" i="331"/>
  <c r="P80" i="331"/>
  <c r="M80" i="331"/>
  <c r="L80" i="331"/>
  <c r="K80" i="331"/>
  <c r="J80" i="331"/>
  <c r="P79" i="331"/>
  <c r="M79" i="331" s="1"/>
  <c r="L79" i="331"/>
  <c r="K79" i="331"/>
  <c r="J79" i="331"/>
  <c r="P78" i="331"/>
  <c r="M78" i="331" s="1"/>
  <c r="L78" i="331"/>
  <c r="K78" i="331"/>
  <c r="J78" i="331"/>
  <c r="P77" i="331"/>
  <c r="M77" i="331" s="1"/>
  <c r="L77" i="331"/>
  <c r="K77" i="331"/>
  <c r="J77" i="331"/>
  <c r="P76" i="331"/>
  <c r="M76" i="331"/>
  <c r="L76" i="331"/>
  <c r="K76" i="331"/>
  <c r="J76" i="331"/>
  <c r="P75" i="331"/>
  <c r="M75" i="331" s="1"/>
  <c r="L75" i="331"/>
  <c r="K75" i="331"/>
  <c r="J75" i="331"/>
  <c r="P74" i="331"/>
  <c r="M74" i="331"/>
  <c r="L74" i="331"/>
  <c r="K74" i="331"/>
  <c r="J74" i="331"/>
  <c r="P73" i="331"/>
  <c r="M73" i="331" s="1"/>
  <c r="L73" i="331"/>
  <c r="K73" i="331"/>
  <c r="J73" i="331"/>
  <c r="P72" i="331"/>
  <c r="M72" i="331" s="1"/>
  <c r="L72" i="331"/>
  <c r="K72" i="331"/>
  <c r="J72" i="331"/>
  <c r="P71" i="331"/>
  <c r="M71" i="331" s="1"/>
  <c r="L71" i="331"/>
  <c r="K71" i="331"/>
  <c r="J71" i="331"/>
  <c r="P70" i="331"/>
  <c r="M70" i="331" s="1"/>
  <c r="L70" i="331"/>
  <c r="K70" i="331"/>
  <c r="J70" i="331"/>
  <c r="P69" i="331"/>
  <c r="M69" i="331" s="1"/>
  <c r="L69" i="331"/>
  <c r="K69" i="331"/>
  <c r="J69" i="331"/>
  <c r="P68" i="331"/>
  <c r="M68" i="331"/>
  <c r="L68" i="331"/>
  <c r="K68" i="331"/>
  <c r="J68" i="331"/>
  <c r="P67" i="331"/>
  <c r="M67" i="331" s="1"/>
  <c r="L67" i="331"/>
  <c r="K67" i="331"/>
  <c r="J67" i="331"/>
  <c r="P66" i="331"/>
  <c r="M66" i="331" s="1"/>
  <c r="L66" i="331"/>
  <c r="K66" i="331"/>
  <c r="J66" i="331"/>
  <c r="P65" i="331"/>
  <c r="M65" i="331" s="1"/>
  <c r="L65" i="331"/>
  <c r="K65" i="331"/>
  <c r="J65" i="331"/>
  <c r="P64" i="331"/>
  <c r="M64" i="331"/>
  <c r="L64" i="331"/>
  <c r="K64" i="331"/>
  <c r="J64" i="331"/>
  <c r="P63" i="331"/>
  <c r="M63" i="331" s="1"/>
  <c r="L63" i="331"/>
  <c r="K63" i="331"/>
  <c r="J63" i="331"/>
  <c r="P62" i="331"/>
  <c r="M62" i="331" s="1"/>
  <c r="L62" i="331"/>
  <c r="K62" i="331"/>
  <c r="J62" i="331"/>
  <c r="P61" i="331"/>
  <c r="M61" i="331" s="1"/>
  <c r="L61" i="331"/>
  <c r="K61" i="331"/>
  <c r="J61" i="331"/>
  <c r="P60" i="331"/>
  <c r="M60" i="331"/>
  <c r="L60" i="331"/>
  <c r="K60" i="331"/>
  <c r="J60" i="331"/>
  <c r="P59" i="331"/>
  <c r="M59" i="331" s="1"/>
  <c r="L59" i="331"/>
  <c r="K59" i="331"/>
  <c r="J59" i="331"/>
  <c r="P58" i="331"/>
  <c r="M58" i="331" s="1"/>
  <c r="L58" i="331"/>
  <c r="K58" i="331"/>
  <c r="J58" i="331"/>
  <c r="P57" i="331"/>
  <c r="M57" i="331" s="1"/>
  <c r="L57" i="331"/>
  <c r="K57" i="331"/>
  <c r="J57" i="331"/>
  <c r="P56" i="331"/>
  <c r="M56" i="331" s="1"/>
  <c r="L56" i="331"/>
  <c r="K56" i="331"/>
  <c r="J56" i="331"/>
  <c r="P55" i="331"/>
  <c r="M55" i="331"/>
  <c r="L55" i="331"/>
  <c r="K55" i="331"/>
  <c r="J55" i="331"/>
  <c r="P54" i="331"/>
  <c r="M54" i="331" s="1"/>
  <c r="L54" i="331"/>
  <c r="K54" i="331"/>
  <c r="J54" i="331"/>
  <c r="P53" i="331"/>
  <c r="M53" i="331" s="1"/>
  <c r="L53" i="331"/>
  <c r="K53" i="331"/>
  <c r="J53" i="331"/>
  <c r="P52" i="331"/>
  <c r="M52" i="331"/>
  <c r="L52" i="331"/>
  <c r="K52" i="331"/>
  <c r="J52" i="331"/>
  <c r="P51" i="331"/>
  <c r="M51" i="331" s="1"/>
  <c r="L51" i="331"/>
  <c r="K51" i="331"/>
  <c r="J51" i="331"/>
  <c r="P50" i="331"/>
  <c r="M50" i="331" s="1"/>
  <c r="L50" i="331"/>
  <c r="K50" i="331"/>
  <c r="J50" i="331"/>
  <c r="P49" i="331"/>
  <c r="M49" i="331" s="1"/>
  <c r="L49" i="331"/>
  <c r="K49" i="331"/>
  <c r="J49" i="331"/>
  <c r="P48" i="331"/>
  <c r="M48" i="331"/>
  <c r="L48" i="331"/>
  <c r="K48" i="331"/>
  <c r="J48" i="331"/>
  <c r="P47" i="331"/>
  <c r="M47" i="331" s="1"/>
  <c r="L47" i="331"/>
  <c r="K47" i="331"/>
  <c r="J47" i="331"/>
  <c r="P46" i="331"/>
  <c r="M46" i="331" s="1"/>
  <c r="L46" i="331"/>
  <c r="K46" i="331"/>
  <c r="J46" i="331"/>
  <c r="P45" i="331"/>
  <c r="M45" i="331" s="1"/>
  <c r="L45" i="331"/>
  <c r="K45" i="331"/>
  <c r="J45" i="331"/>
  <c r="P44" i="331"/>
  <c r="M44" i="331" s="1"/>
  <c r="L44" i="331"/>
  <c r="K44" i="331"/>
  <c r="J44" i="331"/>
  <c r="P43" i="331"/>
  <c r="M43" i="331" s="1"/>
  <c r="L43" i="331"/>
  <c r="K43" i="331"/>
  <c r="J43" i="331"/>
  <c r="P42" i="331"/>
  <c r="M42" i="331"/>
  <c r="L42" i="331"/>
  <c r="K42" i="331"/>
  <c r="J42" i="331"/>
  <c r="P41" i="331"/>
  <c r="M41" i="331" s="1"/>
  <c r="L41" i="331"/>
  <c r="K41" i="331"/>
  <c r="J41" i="331"/>
  <c r="P40" i="331"/>
  <c r="M40" i="331" s="1"/>
  <c r="L40" i="331"/>
  <c r="K40" i="331"/>
  <c r="J40" i="331"/>
  <c r="H5" i="331"/>
  <c r="D5" i="331"/>
  <c r="C5" i="331"/>
  <c r="A5" i="331"/>
  <c r="C2" i="331"/>
  <c r="A1" i="331"/>
  <c r="L11" i="330"/>
  <c r="I11" i="330"/>
  <c r="G11" i="330"/>
  <c r="E11" i="330"/>
  <c r="H18" i="330" s="1"/>
  <c r="D11" i="330"/>
  <c r="C11" i="330"/>
  <c r="I9" i="330"/>
  <c r="G9" i="330"/>
  <c r="E9" i="330"/>
  <c r="F18" i="330" s="1"/>
  <c r="D9" i="330"/>
  <c r="C9" i="330"/>
  <c r="I7" i="330"/>
  <c r="G7" i="330"/>
  <c r="E7" i="330"/>
  <c r="D18" i="330" s="1"/>
  <c r="D7" i="330"/>
  <c r="C7" i="330"/>
  <c r="Y5" i="330"/>
  <c r="L4" i="330"/>
  <c r="K41" i="330" s="1"/>
  <c r="E4" i="330"/>
  <c r="A4" i="330"/>
  <c r="Y3" i="330"/>
  <c r="A1" i="330"/>
  <c r="P156" i="329"/>
  <c r="M156" i="329" s="1"/>
  <c r="L156" i="329"/>
  <c r="K156" i="329"/>
  <c r="J156" i="329"/>
  <c r="P155" i="329"/>
  <c r="M155" i="329" s="1"/>
  <c r="L155" i="329"/>
  <c r="K155" i="329"/>
  <c r="J155" i="329"/>
  <c r="P154" i="329"/>
  <c r="M154" i="329"/>
  <c r="L154" i="329"/>
  <c r="K154" i="329"/>
  <c r="J154" i="329"/>
  <c r="P153" i="329"/>
  <c r="M153" i="329" s="1"/>
  <c r="L153" i="329"/>
  <c r="K153" i="329"/>
  <c r="J153" i="329"/>
  <c r="P152" i="329"/>
  <c r="M152" i="329" s="1"/>
  <c r="L152" i="329"/>
  <c r="K152" i="329"/>
  <c r="J152" i="329"/>
  <c r="P151" i="329"/>
  <c r="M151" i="329" s="1"/>
  <c r="L151" i="329"/>
  <c r="K151" i="329"/>
  <c r="J151" i="329"/>
  <c r="P150" i="329"/>
  <c r="M150" i="329"/>
  <c r="L150" i="329"/>
  <c r="K150" i="329"/>
  <c r="J150" i="329"/>
  <c r="P149" i="329"/>
  <c r="M149" i="329" s="1"/>
  <c r="L149" i="329"/>
  <c r="K149" i="329"/>
  <c r="J149" i="329"/>
  <c r="P148" i="329"/>
  <c r="M148" i="329" s="1"/>
  <c r="L148" i="329"/>
  <c r="K148" i="329"/>
  <c r="J148" i="329"/>
  <c r="P147" i="329"/>
  <c r="M147" i="329" s="1"/>
  <c r="L147" i="329"/>
  <c r="K147" i="329"/>
  <c r="J147" i="329"/>
  <c r="P146" i="329"/>
  <c r="M146" i="329" s="1"/>
  <c r="L146" i="329"/>
  <c r="K146" i="329"/>
  <c r="J146" i="329"/>
  <c r="P145" i="329"/>
  <c r="M145" i="329" s="1"/>
  <c r="L145" i="329"/>
  <c r="K145" i="329"/>
  <c r="J145" i="329"/>
  <c r="P144" i="329"/>
  <c r="M144" i="329" s="1"/>
  <c r="L144" i="329"/>
  <c r="K144" i="329"/>
  <c r="J144" i="329"/>
  <c r="P143" i="329"/>
  <c r="M143" i="329" s="1"/>
  <c r="L143" i="329"/>
  <c r="K143" i="329"/>
  <c r="J143" i="329"/>
  <c r="P142" i="329"/>
  <c r="M142" i="329"/>
  <c r="L142" i="329"/>
  <c r="K142" i="329"/>
  <c r="J142" i="329"/>
  <c r="P141" i="329"/>
  <c r="M141" i="329" s="1"/>
  <c r="L141" i="329"/>
  <c r="K141" i="329"/>
  <c r="J141" i="329"/>
  <c r="P140" i="329"/>
  <c r="M140" i="329" s="1"/>
  <c r="L140" i="329"/>
  <c r="K140" i="329"/>
  <c r="J140" i="329"/>
  <c r="P139" i="329"/>
  <c r="M139" i="329" s="1"/>
  <c r="L139" i="329"/>
  <c r="K139" i="329"/>
  <c r="J139" i="329"/>
  <c r="P138" i="329"/>
  <c r="M138" i="329"/>
  <c r="L138" i="329"/>
  <c r="K138" i="329"/>
  <c r="J138" i="329"/>
  <c r="P137" i="329"/>
  <c r="M137" i="329" s="1"/>
  <c r="L137" i="329"/>
  <c r="K137" i="329"/>
  <c r="J137" i="329"/>
  <c r="P136" i="329"/>
  <c r="M136" i="329" s="1"/>
  <c r="L136" i="329"/>
  <c r="K136" i="329"/>
  <c r="J136" i="329"/>
  <c r="P135" i="329"/>
  <c r="M135" i="329" s="1"/>
  <c r="L135" i="329"/>
  <c r="K135" i="329"/>
  <c r="J135" i="329"/>
  <c r="P134" i="329"/>
  <c r="M134" i="329"/>
  <c r="L134" i="329"/>
  <c r="K134" i="329"/>
  <c r="J134" i="329"/>
  <c r="P133" i="329"/>
  <c r="M133" i="329" s="1"/>
  <c r="L133" i="329"/>
  <c r="K133" i="329"/>
  <c r="J133" i="329"/>
  <c r="P132" i="329"/>
  <c r="M132" i="329" s="1"/>
  <c r="L132" i="329"/>
  <c r="K132" i="329"/>
  <c r="J132" i="329"/>
  <c r="P131" i="329"/>
  <c r="M131" i="329" s="1"/>
  <c r="L131" i="329"/>
  <c r="K131" i="329"/>
  <c r="J131" i="329"/>
  <c r="P130" i="329"/>
  <c r="M130" i="329" s="1"/>
  <c r="L130" i="329"/>
  <c r="K130" i="329"/>
  <c r="J130" i="329"/>
  <c r="P129" i="329"/>
  <c r="M129" i="329" s="1"/>
  <c r="L129" i="329"/>
  <c r="K129" i="329"/>
  <c r="J129" i="329"/>
  <c r="P128" i="329"/>
  <c r="M128" i="329" s="1"/>
  <c r="L128" i="329"/>
  <c r="K128" i="329"/>
  <c r="J128" i="329"/>
  <c r="P127" i="329"/>
  <c r="M127" i="329" s="1"/>
  <c r="L127" i="329"/>
  <c r="K127" i="329"/>
  <c r="J127" i="329"/>
  <c r="P126" i="329"/>
  <c r="M126" i="329"/>
  <c r="L126" i="329"/>
  <c r="K126" i="329"/>
  <c r="J126" i="329"/>
  <c r="P125" i="329"/>
  <c r="M125" i="329" s="1"/>
  <c r="L125" i="329"/>
  <c r="K125" i="329"/>
  <c r="J125" i="329"/>
  <c r="P124" i="329"/>
  <c r="M124" i="329" s="1"/>
  <c r="L124" i="329"/>
  <c r="K124" i="329"/>
  <c r="J124" i="329"/>
  <c r="P123" i="329"/>
  <c r="M123" i="329" s="1"/>
  <c r="L123" i="329"/>
  <c r="K123" i="329"/>
  <c r="J123" i="329"/>
  <c r="P122" i="329"/>
  <c r="M122" i="329"/>
  <c r="L122" i="329"/>
  <c r="K122" i="329"/>
  <c r="J122" i="329"/>
  <c r="P121" i="329"/>
  <c r="M121" i="329" s="1"/>
  <c r="L121" i="329"/>
  <c r="K121" i="329"/>
  <c r="J121" i="329"/>
  <c r="P120" i="329"/>
  <c r="M120" i="329" s="1"/>
  <c r="L120" i="329"/>
  <c r="K120" i="329"/>
  <c r="J120" i="329"/>
  <c r="P119" i="329"/>
  <c r="M119" i="329" s="1"/>
  <c r="L119" i="329"/>
  <c r="K119" i="329"/>
  <c r="J119" i="329"/>
  <c r="P118" i="329"/>
  <c r="M118" i="329"/>
  <c r="L118" i="329"/>
  <c r="K118" i="329"/>
  <c r="J118" i="329"/>
  <c r="P117" i="329"/>
  <c r="M117" i="329" s="1"/>
  <c r="L117" i="329"/>
  <c r="K117" i="329"/>
  <c r="J117" i="329"/>
  <c r="P116" i="329"/>
  <c r="M116" i="329" s="1"/>
  <c r="L116" i="329"/>
  <c r="K116" i="329"/>
  <c r="J116" i="329"/>
  <c r="P115" i="329"/>
  <c r="M115" i="329" s="1"/>
  <c r="L115" i="329"/>
  <c r="K115" i="329"/>
  <c r="J115" i="329"/>
  <c r="P114" i="329"/>
  <c r="M114" i="329" s="1"/>
  <c r="L114" i="329"/>
  <c r="K114" i="329"/>
  <c r="J114" i="329"/>
  <c r="P113" i="329"/>
  <c r="M113" i="329" s="1"/>
  <c r="L113" i="329"/>
  <c r="K113" i="329"/>
  <c r="J113" i="329"/>
  <c r="P112" i="329"/>
  <c r="M112" i="329" s="1"/>
  <c r="L112" i="329"/>
  <c r="K112" i="329"/>
  <c r="J112" i="329"/>
  <c r="P111" i="329"/>
  <c r="M111" i="329" s="1"/>
  <c r="L111" i="329"/>
  <c r="K111" i="329"/>
  <c r="J111" i="329"/>
  <c r="P110" i="329"/>
  <c r="M110" i="329"/>
  <c r="L110" i="329"/>
  <c r="K110" i="329"/>
  <c r="J110" i="329"/>
  <c r="P109" i="329"/>
  <c r="M109" i="329" s="1"/>
  <c r="L109" i="329"/>
  <c r="K109" i="329"/>
  <c r="J109" i="329"/>
  <c r="P108" i="329"/>
  <c r="M108" i="329" s="1"/>
  <c r="L108" i="329"/>
  <c r="K108" i="329"/>
  <c r="J108" i="329"/>
  <c r="P107" i="329"/>
  <c r="M107" i="329" s="1"/>
  <c r="L107" i="329"/>
  <c r="K107" i="329"/>
  <c r="J107" i="329"/>
  <c r="P106" i="329"/>
  <c r="M106" i="329"/>
  <c r="L106" i="329"/>
  <c r="K106" i="329"/>
  <c r="J106" i="329"/>
  <c r="P105" i="329"/>
  <c r="M105" i="329" s="1"/>
  <c r="L105" i="329"/>
  <c r="K105" i="329"/>
  <c r="J105" i="329"/>
  <c r="P104" i="329"/>
  <c r="M104" i="329" s="1"/>
  <c r="L104" i="329"/>
  <c r="K104" i="329"/>
  <c r="J104" i="329"/>
  <c r="P103" i="329"/>
  <c r="M103" i="329" s="1"/>
  <c r="L103" i="329"/>
  <c r="K103" i="329"/>
  <c r="J103" i="329"/>
  <c r="P102" i="329"/>
  <c r="M102" i="329"/>
  <c r="L102" i="329"/>
  <c r="K102" i="329"/>
  <c r="J102" i="329"/>
  <c r="P101" i="329"/>
  <c r="M101" i="329" s="1"/>
  <c r="L101" i="329"/>
  <c r="K101" i="329"/>
  <c r="J101" i="329"/>
  <c r="P100" i="329"/>
  <c r="M100" i="329" s="1"/>
  <c r="L100" i="329"/>
  <c r="K100" i="329"/>
  <c r="J100" i="329"/>
  <c r="P99" i="329"/>
  <c r="M99" i="329" s="1"/>
  <c r="L99" i="329"/>
  <c r="K99" i="329"/>
  <c r="J99" i="329"/>
  <c r="P98" i="329"/>
  <c r="M98" i="329" s="1"/>
  <c r="L98" i="329"/>
  <c r="K98" i="329"/>
  <c r="J98" i="329"/>
  <c r="P97" i="329"/>
  <c r="M97" i="329" s="1"/>
  <c r="L97" i="329"/>
  <c r="K97" i="329"/>
  <c r="J97" i="329"/>
  <c r="P96" i="329"/>
  <c r="M96" i="329" s="1"/>
  <c r="L96" i="329"/>
  <c r="K96" i="329"/>
  <c r="J96" i="329"/>
  <c r="P95" i="329"/>
  <c r="M95" i="329" s="1"/>
  <c r="L95" i="329"/>
  <c r="K95" i="329"/>
  <c r="J95" i="329"/>
  <c r="P94" i="329"/>
  <c r="M94" i="329"/>
  <c r="L94" i="329"/>
  <c r="K94" i="329"/>
  <c r="J94" i="329"/>
  <c r="P93" i="329"/>
  <c r="M93" i="329" s="1"/>
  <c r="L93" i="329"/>
  <c r="K93" i="329"/>
  <c r="J93" i="329"/>
  <c r="P92" i="329"/>
  <c r="M92" i="329" s="1"/>
  <c r="L92" i="329"/>
  <c r="K92" i="329"/>
  <c r="J92" i="329"/>
  <c r="P91" i="329"/>
  <c r="M91" i="329" s="1"/>
  <c r="L91" i="329"/>
  <c r="K91" i="329"/>
  <c r="J91" i="329"/>
  <c r="P90" i="329"/>
  <c r="M90" i="329"/>
  <c r="L90" i="329"/>
  <c r="K90" i="329"/>
  <c r="J90" i="329"/>
  <c r="P89" i="329"/>
  <c r="M89" i="329" s="1"/>
  <c r="L89" i="329"/>
  <c r="K89" i="329"/>
  <c r="J89" i="329"/>
  <c r="P88" i="329"/>
  <c r="M88" i="329" s="1"/>
  <c r="L88" i="329"/>
  <c r="K88" i="329"/>
  <c r="J88" i="329"/>
  <c r="P87" i="329"/>
  <c r="M87" i="329" s="1"/>
  <c r="L87" i="329"/>
  <c r="K87" i="329"/>
  <c r="J87" i="329"/>
  <c r="P86" i="329"/>
  <c r="M86" i="329"/>
  <c r="L86" i="329"/>
  <c r="K86" i="329"/>
  <c r="J86" i="329"/>
  <c r="P85" i="329"/>
  <c r="M85" i="329" s="1"/>
  <c r="L85" i="329"/>
  <c r="K85" i="329"/>
  <c r="J85" i="329"/>
  <c r="P84" i="329"/>
  <c r="M84" i="329" s="1"/>
  <c r="L84" i="329"/>
  <c r="K84" i="329"/>
  <c r="J84" i="329"/>
  <c r="P83" i="329"/>
  <c r="M83" i="329" s="1"/>
  <c r="L83" i="329"/>
  <c r="K83" i="329"/>
  <c r="J83" i="329"/>
  <c r="P82" i="329"/>
  <c r="M82" i="329" s="1"/>
  <c r="L82" i="329"/>
  <c r="K82" i="329"/>
  <c r="J82" i="329"/>
  <c r="P81" i="329"/>
  <c r="M81" i="329" s="1"/>
  <c r="L81" i="329"/>
  <c r="K81" i="329"/>
  <c r="J81" i="329"/>
  <c r="P80" i="329"/>
  <c r="M80" i="329" s="1"/>
  <c r="L80" i="329"/>
  <c r="K80" i="329"/>
  <c r="J80" i="329"/>
  <c r="P79" i="329"/>
  <c r="M79" i="329" s="1"/>
  <c r="L79" i="329"/>
  <c r="K79" i="329"/>
  <c r="J79" i="329"/>
  <c r="P78" i="329"/>
  <c r="M78" i="329"/>
  <c r="L78" i="329"/>
  <c r="K78" i="329"/>
  <c r="J78" i="329"/>
  <c r="P77" i="329"/>
  <c r="M77" i="329" s="1"/>
  <c r="L77" i="329"/>
  <c r="K77" i="329"/>
  <c r="J77" i="329"/>
  <c r="P76" i="329"/>
  <c r="M76" i="329" s="1"/>
  <c r="L76" i="329"/>
  <c r="K76" i="329"/>
  <c r="J76" i="329"/>
  <c r="P75" i="329"/>
  <c r="M75" i="329" s="1"/>
  <c r="L75" i="329"/>
  <c r="K75" i="329"/>
  <c r="J75" i="329"/>
  <c r="P74" i="329"/>
  <c r="M74" i="329"/>
  <c r="L74" i="329"/>
  <c r="K74" i="329"/>
  <c r="J74" i="329"/>
  <c r="P73" i="329"/>
  <c r="M73" i="329" s="1"/>
  <c r="L73" i="329"/>
  <c r="K73" i="329"/>
  <c r="J73" i="329"/>
  <c r="P72" i="329"/>
  <c r="M72" i="329" s="1"/>
  <c r="L72" i="329"/>
  <c r="K72" i="329"/>
  <c r="J72" i="329"/>
  <c r="P71" i="329"/>
  <c r="M71" i="329" s="1"/>
  <c r="L71" i="329"/>
  <c r="K71" i="329"/>
  <c r="J71" i="329"/>
  <c r="P70" i="329"/>
  <c r="M70" i="329"/>
  <c r="L70" i="329"/>
  <c r="K70" i="329"/>
  <c r="J70" i="329"/>
  <c r="P69" i="329"/>
  <c r="M69" i="329" s="1"/>
  <c r="L69" i="329"/>
  <c r="K69" i="329"/>
  <c r="J69" i="329"/>
  <c r="P68" i="329"/>
  <c r="M68" i="329" s="1"/>
  <c r="L68" i="329"/>
  <c r="K68" i="329"/>
  <c r="J68" i="329"/>
  <c r="P67" i="329"/>
  <c r="M67" i="329" s="1"/>
  <c r="L67" i="329"/>
  <c r="K67" i="329"/>
  <c r="J67" i="329"/>
  <c r="P66" i="329"/>
  <c r="M66" i="329" s="1"/>
  <c r="L66" i="329"/>
  <c r="K66" i="329"/>
  <c r="J66" i="329"/>
  <c r="P65" i="329"/>
  <c r="M65" i="329" s="1"/>
  <c r="L65" i="329"/>
  <c r="K65" i="329"/>
  <c r="J65" i="329"/>
  <c r="P64" i="329"/>
  <c r="M64" i="329" s="1"/>
  <c r="L64" i="329"/>
  <c r="K64" i="329"/>
  <c r="J64" i="329"/>
  <c r="P63" i="329"/>
  <c r="M63" i="329" s="1"/>
  <c r="L63" i="329"/>
  <c r="K63" i="329"/>
  <c r="J63" i="329"/>
  <c r="P62" i="329"/>
  <c r="M62" i="329"/>
  <c r="L62" i="329"/>
  <c r="K62" i="329"/>
  <c r="J62" i="329"/>
  <c r="P61" i="329"/>
  <c r="M61" i="329" s="1"/>
  <c r="L61" i="329"/>
  <c r="K61" i="329"/>
  <c r="J61" i="329"/>
  <c r="P60" i="329"/>
  <c r="M60" i="329" s="1"/>
  <c r="L60" i="329"/>
  <c r="K60" i="329"/>
  <c r="J60" i="329"/>
  <c r="P59" i="329"/>
  <c r="M59" i="329" s="1"/>
  <c r="L59" i="329"/>
  <c r="K59" i="329"/>
  <c r="J59" i="329"/>
  <c r="P58" i="329"/>
  <c r="M58" i="329"/>
  <c r="L58" i="329"/>
  <c r="K58" i="329"/>
  <c r="J58" i="329"/>
  <c r="P57" i="329"/>
  <c r="M57" i="329" s="1"/>
  <c r="L57" i="329"/>
  <c r="K57" i="329"/>
  <c r="J57" i="329"/>
  <c r="P56" i="329"/>
  <c r="M56" i="329" s="1"/>
  <c r="L56" i="329"/>
  <c r="K56" i="329"/>
  <c r="J56" i="329"/>
  <c r="P55" i="329"/>
  <c r="M55" i="329" s="1"/>
  <c r="L55" i="329"/>
  <c r="K55" i="329"/>
  <c r="J55" i="329"/>
  <c r="P54" i="329"/>
  <c r="M54" i="329"/>
  <c r="L54" i="329"/>
  <c r="K54" i="329"/>
  <c r="J54" i="329"/>
  <c r="P53" i="329"/>
  <c r="M53" i="329" s="1"/>
  <c r="L53" i="329"/>
  <c r="K53" i="329"/>
  <c r="J53" i="329"/>
  <c r="P52" i="329"/>
  <c r="M52" i="329" s="1"/>
  <c r="L52" i="329"/>
  <c r="K52" i="329"/>
  <c r="J52" i="329"/>
  <c r="P51" i="329"/>
  <c r="M51" i="329" s="1"/>
  <c r="L51" i="329"/>
  <c r="K51" i="329"/>
  <c r="J51" i="329"/>
  <c r="P50" i="329"/>
  <c r="M50" i="329" s="1"/>
  <c r="L50" i="329"/>
  <c r="K50" i="329"/>
  <c r="J50" i="329"/>
  <c r="P49" i="329"/>
  <c r="M49" i="329" s="1"/>
  <c r="L49" i="329"/>
  <c r="K49" i="329"/>
  <c r="J49" i="329"/>
  <c r="P48" i="329"/>
  <c r="M48" i="329" s="1"/>
  <c r="L48" i="329"/>
  <c r="K48" i="329"/>
  <c r="J48" i="329"/>
  <c r="P47" i="329"/>
  <c r="M47" i="329" s="1"/>
  <c r="L47" i="329"/>
  <c r="K47" i="329"/>
  <c r="J47" i="329"/>
  <c r="P46" i="329"/>
  <c r="M46" i="329"/>
  <c r="L46" i="329"/>
  <c r="K46" i="329"/>
  <c r="J46" i="329"/>
  <c r="P45" i="329"/>
  <c r="M45" i="329" s="1"/>
  <c r="L45" i="329"/>
  <c r="K45" i="329"/>
  <c r="J45" i="329"/>
  <c r="P44" i="329"/>
  <c r="M44" i="329" s="1"/>
  <c r="L44" i="329"/>
  <c r="K44" i="329"/>
  <c r="J44" i="329"/>
  <c r="P43" i="329"/>
  <c r="M43" i="329" s="1"/>
  <c r="L43" i="329"/>
  <c r="K43" i="329"/>
  <c r="J43" i="329"/>
  <c r="P42" i="329"/>
  <c r="M42" i="329"/>
  <c r="L42" i="329"/>
  <c r="K42" i="329"/>
  <c r="J42" i="329"/>
  <c r="P41" i="329"/>
  <c r="M41" i="329" s="1"/>
  <c r="L41" i="329"/>
  <c r="K41" i="329"/>
  <c r="J41" i="329"/>
  <c r="P40" i="329"/>
  <c r="M40" i="329" s="1"/>
  <c r="L40" i="329"/>
  <c r="K40" i="329"/>
  <c r="J40" i="329"/>
  <c r="H5" i="329"/>
  <c r="D5" i="329"/>
  <c r="C5" i="329"/>
  <c r="A5" i="329"/>
  <c r="A1" i="329"/>
  <c r="E2" i="328"/>
  <c r="C2" i="327"/>
  <c r="L11" i="328"/>
  <c r="I11" i="328"/>
  <c r="G11" i="328"/>
  <c r="E11" i="328"/>
  <c r="B21" i="328" s="1"/>
  <c r="D11" i="328"/>
  <c r="C11" i="328"/>
  <c r="I9" i="328"/>
  <c r="G9" i="328"/>
  <c r="E9" i="328"/>
  <c r="B20" i="328" s="1"/>
  <c r="D9" i="328"/>
  <c r="C9" i="328"/>
  <c r="I7" i="328"/>
  <c r="G7" i="328"/>
  <c r="E7" i="328"/>
  <c r="D18" i="328" s="1"/>
  <c r="B19" i="328"/>
  <c r="D7" i="328"/>
  <c r="C7" i="328"/>
  <c r="Y5" i="328"/>
  <c r="AH1" i="328" s="1"/>
  <c r="L4" i="328"/>
  <c r="K41" i="328" s="1"/>
  <c r="E4" i="328"/>
  <c r="A4" i="328"/>
  <c r="Y3" i="328"/>
  <c r="A1" i="328"/>
  <c r="P156" i="327"/>
  <c r="M156" i="327"/>
  <c r="L156" i="327"/>
  <c r="K156" i="327"/>
  <c r="J156" i="327"/>
  <c r="P155" i="327"/>
  <c r="M155" i="327" s="1"/>
  <c r="L155" i="327"/>
  <c r="K155" i="327"/>
  <c r="J155" i="327"/>
  <c r="P154" i="327"/>
  <c r="M154" i="327" s="1"/>
  <c r="L154" i="327"/>
  <c r="K154" i="327"/>
  <c r="J154" i="327"/>
  <c r="P153" i="327"/>
  <c r="M153" i="327" s="1"/>
  <c r="L153" i="327"/>
  <c r="K153" i="327"/>
  <c r="J153" i="327"/>
  <c r="P152" i="327"/>
  <c r="M152" i="327"/>
  <c r="L152" i="327"/>
  <c r="K152" i="327"/>
  <c r="J152" i="327"/>
  <c r="P151" i="327"/>
  <c r="M151" i="327" s="1"/>
  <c r="L151" i="327"/>
  <c r="K151" i="327"/>
  <c r="J151" i="327"/>
  <c r="P150" i="327"/>
  <c r="M150" i="327" s="1"/>
  <c r="L150" i="327"/>
  <c r="K150" i="327"/>
  <c r="J150" i="327"/>
  <c r="P149" i="327"/>
  <c r="M149" i="327" s="1"/>
  <c r="L149" i="327"/>
  <c r="K149" i="327"/>
  <c r="J149" i="327"/>
  <c r="P148" i="327"/>
  <c r="M148" i="327"/>
  <c r="L148" i="327"/>
  <c r="K148" i="327"/>
  <c r="J148" i="327"/>
  <c r="P147" i="327"/>
  <c r="M147" i="327" s="1"/>
  <c r="L147" i="327"/>
  <c r="K147" i="327"/>
  <c r="J147" i="327"/>
  <c r="P146" i="327"/>
  <c r="M146" i="327" s="1"/>
  <c r="L146" i="327"/>
  <c r="K146" i="327"/>
  <c r="J146" i="327"/>
  <c r="P145" i="327"/>
  <c r="M145" i="327" s="1"/>
  <c r="L145" i="327"/>
  <c r="K145" i="327"/>
  <c r="J145" i="327"/>
  <c r="P144" i="327"/>
  <c r="M144" i="327" s="1"/>
  <c r="L144" i="327"/>
  <c r="K144" i="327"/>
  <c r="J144" i="327"/>
  <c r="P143" i="327"/>
  <c r="M143" i="327" s="1"/>
  <c r="L143" i="327"/>
  <c r="K143" i="327"/>
  <c r="J143" i="327"/>
  <c r="P142" i="327"/>
  <c r="M142" i="327" s="1"/>
  <c r="L142" i="327"/>
  <c r="K142" i="327"/>
  <c r="J142" i="327"/>
  <c r="P141" i="327"/>
  <c r="M141" i="327" s="1"/>
  <c r="L141" i="327"/>
  <c r="K141" i="327"/>
  <c r="J141" i="327"/>
  <c r="P140" i="327"/>
  <c r="M140" i="327"/>
  <c r="L140" i="327"/>
  <c r="K140" i="327"/>
  <c r="J140" i="327"/>
  <c r="P139" i="327"/>
  <c r="M139" i="327" s="1"/>
  <c r="L139" i="327"/>
  <c r="K139" i="327"/>
  <c r="J139" i="327"/>
  <c r="P138" i="327"/>
  <c r="M138" i="327" s="1"/>
  <c r="L138" i="327"/>
  <c r="K138" i="327"/>
  <c r="J138" i="327"/>
  <c r="P137" i="327"/>
  <c r="M137" i="327" s="1"/>
  <c r="L137" i="327"/>
  <c r="K137" i="327"/>
  <c r="J137" i="327"/>
  <c r="P136" i="327"/>
  <c r="M136" i="327"/>
  <c r="L136" i="327"/>
  <c r="K136" i="327"/>
  <c r="J136" i="327"/>
  <c r="P135" i="327"/>
  <c r="M135" i="327" s="1"/>
  <c r="L135" i="327"/>
  <c r="K135" i="327"/>
  <c r="J135" i="327"/>
  <c r="P134" i="327"/>
  <c r="M134" i="327" s="1"/>
  <c r="L134" i="327"/>
  <c r="K134" i="327"/>
  <c r="J134" i="327"/>
  <c r="P133" i="327"/>
  <c r="M133" i="327" s="1"/>
  <c r="L133" i="327"/>
  <c r="K133" i="327"/>
  <c r="J133" i="327"/>
  <c r="P132" i="327"/>
  <c r="M132" i="327"/>
  <c r="L132" i="327"/>
  <c r="K132" i="327"/>
  <c r="J132" i="327"/>
  <c r="P131" i="327"/>
  <c r="M131" i="327" s="1"/>
  <c r="L131" i="327"/>
  <c r="K131" i="327"/>
  <c r="J131" i="327"/>
  <c r="P130" i="327"/>
  <c r="M130" i="327" s="1"/>
  <c r="L130" i="327"/>
  <c r="K130" i="327"/>
  <c r="J130" i="327"/>
  <c r="P129" i="327"/>
  <c r="M129" i="327" s="1"/>
  <c r="L129" i="327"/>
  <c r="K129" i="327"/>
  <c r="J129" i="327"/>
  <c r="P128" i="327"/>
  <c r="M128" i="327" s="1"/>
  <c r="L128" i="327"/>
  <c r="K128" i="327"/>
  <c r="J128" i="327"/>
  <c r="P127" i="327"/>
  <c r="M127" i="327" s="1"/>
  <c r="L127" i="327"/>
  <c r="K127" i="327"/>
  <c r="J127" i="327"/>
  <c r="P126" i="327"/>
  <c r="M126" i="327" s="1"/>
  <c r="L126" i="327"/>
  <c r="K126" i="327"/>
  <c r="J126" i="327"/>
  <c r="P125" i="327"/>
  <c r="M125" i="327" s="1"/>
  <c r="L125" i="327"/>
  <c r="K125" i="327"/>
  <c r="J125" i="327"/>
  <c r="P124" i="327"/>
  <c r="M124" i="327"/>
  <c r="L124" i="327"/>
  <c r="K124" i="327"/>
  <c r="J124" i="327"/>
  <c r="P123" i="327"/>
  <c r="M123" i="327" s="1"/>
  <c r="L123" i="327"/>
  <c r="K123" i="327"/>
  <c r="J123" i="327"/>
  <c r="P122" i="327"/>
  <c r="M122" i="327" s="1"/>
  <c r="L122" i="327"/>
  <c r="K122" i="327"/>
  <c r="J122" i="327"/>
  <c r="P121" i="327"/>
  <c r="M121" i="327" s="1"/>
  <c r="L121" i="327"/>
  <c r="K121" i="327"/>
  <c r="J121" i="327"/>
  <c r="P120" i="327"/>
  <c r="M120" i="327"/>
  <c r="L120" i="327"/>
  <c r="K120" i="327"/>
  <c r="J120" i="327"/>
  <c r="P119" i="327"/>
  <c r="M119" i="327" s="1"/>
  <c r="L119" i="327"/>
  <c r="K119" i="327"/>
  <c r="J119" i="327"/>
  <c r="P118" i="327"/>
  <c r="M118" i="327" s="1"/>
  <c r="L118" i="327"/>
  <c r="K118" i="327"/>
  <c r="J118" i="327"/>
  <c r="P117" i="327"/>
  <c r="M117" i="327" s="1"/>
  <c r="L117" i="327"/>
  <c r="K117" i="327"/>
  <c r="J117" i="327"/>
  <c r="P116" i="327"/>
  <c r="M116" i="327"/>
  <c r="L116" i="327"/>
  <c r="K116" i="327"/>
  <c r="J116" i="327"/>
  <c r="P115" i="327"/>
  <c r="M115" i="327" s="1"/>
  <c r="L115" i="327"/>
  <c r="K115" i="327"/>
  <c r="J115" i="327"/>
  <c r="P114" i="327"/>
  <c r="M114" i="327" s="1"/>
  <c r="L114" i="327"/>
  <c r="K114" i="327"/>
  <c r="J114" i="327"/>
  <c r="P113" i="327"/>
  <c r="M113" i="327" s="1"/>
  <c r="L113" i="327"/>
  <c r="K113" i="327"/>
  <c r="J113" i="327"/>
  <c r="P112" i="327"/>
  <c r="M112" i="327" s="1"/>
  <c r="L112" i="327"/>
  <c r="K112" i="327"/>
  <c r="J112" i="327"/>
  <c r="P111" i="327"/>
  <c r="M111" i="327" s="1"/>
  <c r="L111" i="327"/>
  <c r="K111" i="327"/>
  <c r="J111" i="327"/>
  <c r="P110" i="327"/>
  <c r="M110" i="327" s="1"/>
  <c r="L110" i="327"/>
  <c r="K110" i="327"/>
  <c r="J110" i="327"/>
  <c r="P109" i="327"/>
  <c r="M109" i="327" s="1"/>
  <c r="L109" i="327"/>
  <c r="K109" i="327"/>
  <c r="J109" i="327"/>
  <c r="P108" i="327"/>
  <c r="M108" i="327"/>
  <c r="L108" i="327"/>
  <c r="K108" i="327"/>
  <c r="J108" i="327"/>
  <c r="P107" i="327"/>
  <c r="M107" i="327" s="1"/>
  <c r="L107" i="327"/>
  <c r="K107" i="327"/>
  <c r="J107" i="327"/>
  <c r="P106" i="327"/>
  <c r="M106" i="327" s="1"/>
  <c r="L106" i="327"/>
  <c r="K106" i="327"/>
  <c r="J106" i="327"/>
  <c r="P105" i="327"/>
  <c r="M105" i="327" s="1"/>
  <c r="L105" i="327"/>
  <c r="K105" i="327"/>
  <c r="J105" i="327"/>
  <c r="P104" i="327"/>
  <c r="M104" i="327"/>
  <c r="L104" i="327"/>
  <c r="K104" i="327"/>
  <c r="J104" i="327"/>
  <c r="P103" i="327"/>
  <c r="M103" i="327" s="1"/>
  <c r="L103" i="327"/>
  <c r="K103" i="327"/>
  <c r="J103" i="327"/>
  <c r="P102" i="327"/>
  <c r="M102" i="327" s="1"/>
  <c r="L102" i="327"/>
  <c r="K102" i="327"/>
  <c r="J102" i="327"/>
  <c r="P101" i="327"/>
  <c r="M101" i="327" s="1"/>
  <c r="L101" i="327"/>
  <c r="K101" i="327"/>
  <c r="J101" i="327"/>
  <c r="P100" i="327"/>
  <c r="M100" i="327"/>
  <c r="L100" i="327"/>
  <c r="K100" i="327"/>
  <c r="J100" i="327"/>
  <c r="P99" i="327"/>
  <c r="M99" i="327" s="1"/>
  <c r="L99" i="327"/>
  <c r="K99" i="327"/>
  <c r="J99" i="327"/>
  <c r="P98" i="327"/>
  <c r="M98" i="327" s="1"/>
  <c r="L98" i="327"/>
  <c r="K98" i="327"/>
  <c r="J98" i="327"/>
  <c r="P97" i="327"/>
  <c r="M97" i="327" s="1"/>
  <c r="L97" i="327"/>
  <c r="K97" i="327"/>
  <c r="J97" i="327"/>
  <c r="P96" i="327"/>
  <c r="M96" i="327" s="1"/>
  <c r="L96" i="327"/>
  <c r="K96" i="327"/>
  <c r="J96" i="327"/>
  <c r="P95" i="327"/>
  <c r="M95" i="327" s="1"/>
  <c r="L95" i="327"/>
  <c r="K95" i="327"/>
  <c r="J95" i="327"/>
  <c r="P94" i="327"/>
  <c r="M94" i="327" s="1"/>
  <c r="L94" i="327"/>
  <c r="K94" i="327"/>
  <c r="J94" i="327"/>
  <c r="P93" i="327"/>
  <c r="M93" i="327" s="1"/>
  <c r="L93" i="327"/>
  <c r="K93" i="327"/>
  <c r="J93" i="327"/>
  <c r="P92" i="327"/>
  <c r="M92" i="327"/>
  <c r="L92" i="327"/>
  <c r="K92" i="327"/>
  <c r="J92" i="327"/>
  <c r="P91" i="327"/>
  <c r="M91" i="327" s="1"/>
  <c r="L91" i="327"/>
  <c r="K91" i="327"/>
  <c r="J91" i="327"/>
  <c r="P90" i="327"/>
  <c r="M90" i="327" s="1"/>
  <c r="L90" i="327"/>
  <c r="K90" i="327"/>
  <c r="J90" i="327"/>
  <c r="P89" i="327"/>
  <c r="M89" i="327" s="1"/>
  <c r="L89" i="327"/>
  <c r="K89" i="327"/>
  <c r="J89" i="327"/>
  <c r="P88" i="327"/>
  <c r="M88" i="327"/>
  <c r="L88" i="327"/>
  <c r="K88" i="327"/>
  <c r="J88" i="327"/>
  <c r="P87" i="327"/>
  <c r="M87" i="327" s="1"/>
  <c r="L87" i="327"/>
  <c r="K87" i="327"/>
  <c r="J87" i="327"/>
  <c r="P86" i="327"/>
  <c r="M86" i="327" s="1"/>
  <c r="L86" i="327"/>
  <c r="K86" i="327"/>
  <c r="J86" i="327"/>
  <c r="P85" i="327"/>
  <c r="M85" i="327" s="1"/>
  <c r="L85" i="327"/>
  <c r="K85" i="327"/>
  <c r="J85" i="327"/>
  <c r="P84" i="327"/>
  <c r="M84" i="327"/>
  <c r="L84" i="327"/>
  <c r="K84" i="327"/>
  <c r="J84" i="327"/>
  <c r="P83" i="327"/>
  <c r="M83" i="327" s="1"/>
  <c r="L83" i="327"/>
  <c r="K83" i="327"/>
  <c r="J83" i="327"/>
  <c r="P82" i="327"/>
  <c r="M82" i="327" s="1"/>
  <c r="L82" i="327"/>
  <c r="K82" i="327"/>
  <c r="J82" i="327"/>
  <c r="P81" i="327"/>
  <c r="M81" i="327" s="1"/>
  <c r="L81" i="327"/>
  <c r="K81" i="327"/>
  <c r="J81" i="327"/>
  <c r="P80" i="327"/>
  <c r="M80" i="327" s="1"/>
  <c r="L80" i="327"/>
  <c r="K80" i="327"/>
  <c r="J80" i="327"/>
  <c r="P79" i="327"/>
  <c r="M79" i="327" s="1"/>
  <c r="L79" i="327"/>
  <c r="K79" i="327"/>
  <c r="J79" i="327"/>
  <c r="P78" i="327"/>
  <c r="M78" i="327" s="1"/>
  <c r="L78" i="327"/>
  <c r="K78" i="327"/>
  <c r="J78" i="327"/>
  <c r="P77" i="327"/>
  <c r="M77" i="327" s="1"/>
  <c r="L77" i="327"/>
  <c r="K77" i="327"/>
  <c r="J77" i="327"/>
  <c r="P76" i="327"/>
  <c r="M76" i="327"/>
  <c r="L76" i="327"/>
  <c r="K76" i="327"/>
  <c r="J76" i="327"/>
  <c r="P75" i="327"/>
  <c r="M75" i="327" s="1"/>
  <c r="L75" i="327"/>
  <c r="K75" i="327"/>
  <c r="J75" i="327"/>
  <c r="P74" i="327"/>
  <c r="M74" i="327" s="1"/>
  <c r="L74" i="327"/>
  <c r="K74" i="327"/>
  <c r="J74" i="327"/>
  <c r="P73" i="327"/>
  <c r="M73" i="327" s="1"/>
  <c r="L73" i="327"/>
  <c r="K73" i="327"/>
  <c r="J73" i="327"/>
  <c r="P72" i="327"/>
  <c r="M72" i="327"/>
  <c r="L72" i="327"/>
  <c r="K72" i="327"/>
  <c r="J72" i="327"/>
  <c r="P71" i="327"/>
  <c r="M71" i="327" s="1"/>
  <c r="L71" i="327"/>
  <c r="K71" i="327"/>
  <c r="J71" i="327"/>
  <c r="P70" i="327"/>
  <c r="M70" i="327" s="1"/>
  <c r="L70" i="327"/>
  <c r="K70" i="327"/>
  <c r="J70" i="327"/>
  <c r="P69" i="327"/>
  <c r="M69" i="327" s="1"/>
  <c r="L69" i="327"/>
  <c r="K69" i="327"/>
  <c r="J69" i="327"/>
  <c r="P68" i="327"/>
  <c r="M68" i="327"/>
  <c r="L68" i="327"/>
  <c r="K68" i="327"/>
  <c r="J68" i="327"/>
  <c r="P67" i="327"/>
  <c r="M67" i="327" s="1"/>
  <c r="L67" i="327"/>
  <c r="K67" i="327"/>
  <c r="J67" i="327"/>
  <c r="P66" i="327"/>
  <c r="M66" i="327" s="1"/>
  <c r="L66" i="327"/>
  <c r="K66" i="327"/>
  <c r="J66" i="327"/>
  <c r="P65" i="327"/>
  <c r="M65" i="327" s="1"/>
  <c r="L65" i="327"/>
  <c r="K65" i="327"/>
  <c r="J65" i="327"/>
  <c r="P64" i="327"/>
  <c r="M64" i="327" s="1"/>
  <c r="L64" i="327"/>
  <c r="K64" i="327"/>
  <c r="J64" i="327"/>
  <c r="P63" i="327"/>
  <c r="M63" i="327" s="1"/>
  <c r="L63" i="327"/>
  <c r="K63" i="327"/>
  <c r="J63" i="327"/>
  <c r="P62" i="327"/>
  <c r="M62" i="327" s="1"/>
  <c r="L62" i="327"/>
  <c r="K62" i="327"/>
  <c r="J62" i="327"/>
  <c r="P61" i="327"/>
  <c r="M61" i="327" s="1"/>
  <c r="L61" i="327"/>
  <c r="K61" i="327"/>
  <c r="J61" i="327"/>
  <c r="P60" i="327"/>
  <c r="M60" i="327"/>
  <c r="L60" i="327"/>
  <c r="K60" i="327"/>
  <c r="J60" i="327"/>
  <c r="P59" i="327"/>
  <c r="M59" i="327" s="1"/>
  <c r="L59" i="327"/>
  <c r="K59" i="327"/>
  <c r="J59" i="327"/>
  <c r="P58" i="327"/>
  <c r="M58" i="327" s="1"/>
  <c r="L58" i="327"/>
  <c r="K58" i="327"/>
  <c r="J58" i="327"/>
  <c r="P57" i="327"/>
  <c r="M57" i="327" s="1"/>
  <c r="L57" i="327"/>
  <c r="K57" i="327"/>
  <c r="J57" i="327"/>
  <c r="P56" i="327"/>
  <c r="M56" i="327"/>
  <c r="L56" i="327"/>
  <c r="K56" i="327"/>
  <c r="J56" i="327"/>
  <c r="P55" i="327"/>
  <c r="M55" i="327" s="1"/>
  <c r="L55" i="327"/>
  <c r="K55" i="327"/>
  <c r="J55" i="327"/>
  <c r="P54" i="327"/>
  <c r="M54" i="327" s="1"/>
  <c r="L54" i="327"/>
  <c r="K54" i="327"/>
  <c r="J54" i="327"/>
  <c r="P53" i="327"/>
  <c r="M53" i="327" s="1"/>
  <c r="L53" i="327"/>
  <c r="K53" i="327"/>
  <c r="J53" i="327"/>
  <c r="P52" i="327"/>
  <c r="M52" i="327"/>
  <c r="L52" i="327"/>
  <c r="K52" i="327"/>
  <c r="J52" i="327"/>
  <c r="P51" i="327"/>
  <c r="M51" i="327" s="1"/>
  <c r="L51" i="327"/>
  <c r="K51" i="327"/>
  <c r="J51" i="327"/>
  <c r="P50" i="327"/>
  <c r="M50" i="327" s="1"/>
  <c r="L50" i="327"/>
  <c r="K50" i="327"/>
  <c r="J50" i="327"/>
  <c r="P49" i="327"/>
  <c r="M49" i="327" s="1"/>
  <c r="L49" i="327"/>
  <c r="K49" i="327"/>
  <c r="J49" i="327"/>
  <c r="P48" i="327"/>
  <c r="M48" i="327" s="1"/>
  <c r="L48" i="327"/>
  <c r="K48" i="327"/>
  <c r="J48" i="327"/>
  <c r="P47" i="327"/>
  <c r="M47" i="327" s="1"/>
  <c r="L47" i="327"/>
  <c r="K47" i="327"/>
  <c r="J47" i="327"/>
  <c r="P46" i="327"/>
  <c r="M46" i="327" s="1"/>
  <c r="L46" i="327"/>
  <c r="K46" i="327"/>
  <c r="J46" i="327"/>
  <c r="P45" i="327"/>
  <c r="M45" i="327" s="1"/>
  <c r="L45" i="327"/>
  <c r="K45" i="327"/>
  <c r="J45" i="327"/>
  <c r="P44" i="327"/>
  <c r="M44" i="327"/>
  <c r="L44" i="327"/>
  <c r="K44" i="327"/>
  <c r="J44" i="327"/>
  <c r="P43" i="327"/>
  <c r="M43" i="327" s="1"/>
  <c r="L43" i="327"/>
  <c r="K43" i="327"/>
  <c r="J43" i="327"/>
  <c r="P42" i="327"/>
  <c r="M42" i="327" s="1"/>
  <c r="L42" i="327"/>
  <c r="K42" i="327"/>
  <c r="J42" i="327"/>
  <c r="P41" i="327"/>
  <c r="M41" i="327" s="1"/>
  <c r="L41" i="327"/>
  <c r="K41" i="327"/>
  <c r="J41" i="327"/>
  <c r="P40" i="327"/>
  <c r="M40" i="327"/>
  <c r="L40" i="327"/>
  <c r="K40" i="327"/>
  <c r="J40" i="327"/>
  <c r="H5" i="327"/>
  <c r="D5" i="327"/>
  <c r="C5" i="327"/>
  <c r="A5" i="327"/>
  <c r="A1" i="327"/>
  <c r="E2" i="304"/>
  <c r="C2" i="303"/>
  <c r="L11" i="304"/>
  <c r="I11" i="304"/>
  <c r="G11" i="304"/>
  <c r="E11" i="304"/>
  <c r="B21" i="304" s="1"/>
  <c r="D11" i="304"/>
  <c r="C11" i="304"/>
  <c r="I9" i="304"/>
  <c r="G9" i="304"/>
  <c r="E9" i="304"/>
  <c r="B20" i="304" s="1"/>
  <c r="D9" i="304"/>
  <c r="C9" i="304"/>
  <c r="I7" i="304"/>
  <c r="G7" i="304"/>
  <c r="E7" i="304"/>
  <c r="B19" i="304" s="1"/>
  <c r="D7" i="304"/>
  <c r="C7" i="304"/>
  <c r="Y5" i="304"/>
  <c r="AH1" i="304" s="1"/>
  <c r="L4" i="304"/>
  <c r="K41" i="304" s="1"/>
  <c r="E4" i="304"/>
  <c r="A4" i="304"/>
  <c r="Y3" i="304"/>
  <c r="A1" i="304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0"/>
  <c r="C2" i="279"/>
  <c r="I11" i="280"/>
  <c r="G11" i="280"/>
  <c r="E11" i="280"/>
  <c r="H18" i="280" s="1"/>
  <c r="D11" i="280"/>
  <c r="C11" i="280"/>
  <c r="I9" i="280"/>
  <c r="G9" i="280"/>
  <c r="E9" i="280"/>
  <c r="B20" i="280" s="1"/>
  <c r="D9" i="280"/>
  <c r="C9" i="280"/>
  <c r="I7" i="280"/>
  <c r="G7" i="280"/>
  <c r="E7" i="280"/>
  <c r="B19" i="280" s="1"/>
  <c r="D7" i="280"/>
  <c r="C7" i="280"/>
  <c r="Y5" i="280"/>
  <c r="AH1" i="280" s="1"/>
  <c r="L4" i="280"/>
  <c r="K41" i="280"/>
  <c r="E4" i="280"/>
  <c r="A4" i="280"/>
  <c r="Y3" i="280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3"/>
  <c r="C2" i="231"/>
  <c r="I13" i="233"/>
  <c r="G13" i="233"/>
  <c r="E13" i="233"/>
  <c r="B22" i="233" s="1"/>
  <c r="D13" i="233"/>
  <c r="C13" i="233"/>
  <c r="I11" i="233"/>
  <c r="G11" i="233"/>
  <c r="E11" i="233"/>
  <c r="H18" i="233" s="1"/>
  <c r="D11" i="233"/>
  <c r="C11" i="233"/>
  <c r="I9" i="233"/>
  <c r="G9" i="233"/>
  <c r="E9" i="233"/>
  <c r="D9" i="233"/>
  <c r="C9" i="233"/>
  <c r="I7" i="233"/>
  <c r="G7" i="233"/>
  <c r="E7" i="233"/>
  <c r="D18" i="233" s="1"/>
  <c r="B19" i="233"/>
  <c r="D7" i="233"/>
  <c r="C7" i="233"/>
  <c r="Y5" i="233"/>
  <c r="M4" i="233"/>
  <c r="K41" i="233" s="1"/>
  <c r="E4" i="233"/>
  <c r="A4" i="233"/>
  <c r="Y3" i="233"/>
  <c r="AH1" i="233" s="1"/>
  <c r="A1" i="233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5" i="9"/>
  <c r="D5" i="9"/>
  <c r="H5" i="9"/>
  <c r="P22" i="2"/>
  <c r="P23" i="2"/>
  <c r="P24" i="2"/>
  <c r="P25" i="2"/>
  <c r="P26" i="2"/>
  <c r="P27" i="2"/>
  <c r="P28" i="2"/>
  <c r="P29" i="2"/>
  <c r="L7" i="89"/>
  <c r="Y5" i="89"/>
  <c r="Y3" i="89"/>
  <c r="AE1" i="89" s="1"/>
  <c r="L4" i="89"/>
  <c r="K41" i="89" s="1"/>
  <c r="E4" i="89"/>
  <c r="I11" i="89"/>
  <c r="G11" i="89"/>
  <c r="E11" i="89"/>
  <c r="H18" i="89" s="1"/>
  <c r="D11" i="89"/>
  <c r="C11" i="89"/>
  <c r="I9" i="89"/>
  <c r="G9" i="89"/>
  <c r="E9" i="89"/>
  <c r="F18" i="89" s="1"/>
  <c r="D9" i="89"/>
  <c r="C9" i="89"/>
  <c r="I7" i="89"/>
  <c r="G7" i="89"/>
  <c r="E7" i="89"/>
  <c r="D18" i="89" s="1"/>
  <c r="D7" i="89"/>
  <c r="C7" i="89"/>
  <c r="A4" i="89"/>
  <c r="E2" i="89"/>
  <c r="A1" i="89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AC1" i="233"/>
  <c r="AD1" i="304"/>
  <c r="AI1" i="304"/>
  <c r="AF1" i="280"/>
  <c r="AC1" i="328"/>
  <c r="AJ1" i="304"/>
  <c r="AG1" i="304"/>
  <c r="H18" i="304"/>
  <c r="F18" i="304"/>
  <c r="F18" i="280"/>
  <c r="B21" i="280"/>
  <c r="J18" i="233"/>
  <c r="B21" i="233"/>
  <c r="B19" i="89"/>
  <c r="AJ1" i="280"/>
  <c r="AE1" i="233"/>
  <c r="AI1" i="280"/>
  <c r="AK1" i="89"/>
  <c r="AC1" i="304"/>
  <c r="AD1" i="328"/>
  <c r="AJ1" i="233"/>
  <c r="AK1" i="280"/>
  <c r="AJ1" i="89"/>
  <c r="AB1" i="304"/>
  <c r="AE1" i="328"/>
  <c r="AB1" i="89"/>
  <c r="AI1" i="89"/>
  <c r="B19" i="330"/>
  <c r="B21" i="330"/>
  <c r="AB1" i="338" l="1"/>
  <c r="AB1" i="343"/>
  <c r="AC1" i="353"/>
  <c r="AG1" i="332"/>
  <c r="AB1" i="336"/>
  <c r="AE1" i="342"/>
  <c r="AD1" i="343"/>
  <c r="AE1" i="356"/>
  <c r="AI1" i="345"/>
  <c r="AK1" i="345"/>
  <c r="AF1" i="345"/>
  <c r="B20" i="89"/>
  <c r="AC1" i="345"/>
  <c r="AJ1" i="345"/>
  <c r="AB1" i="345"/>
  <c r="AH1" i="345"/>
  <c r="AJ1" i="349"/>
  <c r="AG1" i="349"/>
  <c r="B28" i="359"/>
  <c r="F32" i="359" s="1"/>
  <c r="D27" i="359"/>
  <c r="B20" i="330"/>
  <c r="AC1" i="280"/>
  <c r="AK1" i="328"/>
  <c r="AI1" i="342"/>
  <c r="AG1" i="328"/>
  <c r="AF1" i="328"/>
  <c r="D18" i="334"/>
  <c r="B20" i="338"/>
  <c r="F18" i="338"/>
  <c r="AD1" i="345"/>
  <c r="AH1" i="349"/>
  <c r="AC1" i="349"/>
  <c r="AB1" i="280"/>
  <c r="AJ1" i="342"/>
  <c r="AG1" i="342"/>
  <c r="AJ1" i="328"/>
  <c r="B21" i="89"/>
  <c r="F18" i="328"/>
  <c r="AI1" i="328"/>
  <c r="AD1" i="280"/>
  <c r="AE1" i="280"/>
  <c r="AB1" i="328"/>
  <c r="D18" i="280"/>
  <c r="D18" i="304"/>
  <c r="AG1" i="280"/>
  <c r="B22" i="332"/>
  <c r="B20" i="334"/>
  <c r="AF1" i="336"/>
  <c r="B19" i="336"/>
  <c r="AI1" i="338"/>
  <c r="AC1" i="342"/>
  <c r="AG1" i="345"/>
  <c r="AK1" i="349"/>
  <c r="M6" i="356"/>
  <c r="B25" i="359"/>
  <c r="H22" i="359"/>
  <c r="D24" i="342"/>
  <c r="AF1" i="359"/>
  <c r="F18" i="361"/>
  <c r="B31" i="341"/>
  <c r="J27" i="341"/>
  <c r="F27" i="341"/>
  <c r="H22" i="341"/>
  <c r="F27" i="340"/>
  <c r="AD1" i="89"/>
  <c r="F18" i="233"/>
  <c r="B20" i="233"/>
  <c r="O6" i="354"/>
  <c r="M6" i="354"/>
  <c r="K6" i="354"/>
  <c r="F6" i="354"/>
  <c r="AE1" i="354"/>
  <c r="AH1" i="354"/>
  <c r="AD1" i="354"/>
  <c r="AG1" i="354"/>
  <c r="AC1" i="354"/>
  <c r="AF1" i="354"/>
  <c r="AB1" i="354"/>
  <c r="AB1" i="332"/>
  <c r="AI1" i="332"/>
  <c r="AE1" i="334"/>
  <c r="AE1" i="336"/>
  <c r="H18" i="336"/>
  <c r="H18" i="338"/>
  <c r="AF1" i="341"/>
  <c r="AK1" i="341"/>
  <c r="AC1" i="341"/>
  <c r="AI1" i="341"/>
  <c r="AB1" i="341"/>
  <c r="AF1" i="304"/>
  <c r="AC1" i="332"/>
  <c r="AK1" i="332"/>
  <c r="B19" i="338"/>
  <c r="O6" i="357"/>
  <c r="M6" i="357"/>
  <c r="K6" i="357"/>
  <c r="F6" i="357"/>
  <c r="AE1" i="357"/>
  <c r="AH1" i="357"/>
  <c r="AD1" i="357"/>
  <c r="AG1" i="357"/>
  <c r="AC1" i="357"/>
  <c r="AF1" i="357"/>
  <c r="AB1" i="357"/>
  <c r="AC1" i="338"/>
  <c r="AG1" i="341"/>
  <c r="B21" i="349"/>
  <c r="H18" i="349"/>
  <c r="D22" i="340"/>
  <c r="B23" i="341"/>
  <c r="AD1" i="342"/>
  <c r="AH1" i="342"/>
  <c r="B31" i="342"/>
  <c r="O6" i="343"/>
  <c r="AI1" i="351"/>
  <c r="AH1" i="351"/>
  <c r="AK1" i="363"/>
  <c r="AF1" i="363"/>
  <c r="AJ1" i="363"/>
  <c r="AE1" i="363"/>
  <c r="AI1" i="363"/>
  <c r="AD1" i="363"/>
  <c r="H22" i="340"/>
  <c r="B28" i="341"/>
  <c r="AD1" i="351"/>
  <c r="D18" i="361"/>
  <c r="B19" i="361"/>
  <c r="H18" i="361"/>
  <c r="B21" i="361"/>
  <c r="AB1" i="363"/>
  <c r="D27" i="340"/>
  <c r="F22" i="341"/>
  <c r="AB1" i="342"/>
  <c r="AF1" i="342"/>
  <c r="K6" i="343"/>
  <c r="AD1" i="349"/>
  <c r="AI1" i="349"/>
  <c r="AF1" i="351"/>
  <c r="AH1" i="363"/>
  <c r="AG1" i="356"/>
  <c r="O6" i="356"/>
  <c r="H18" i="363"/>
  <c r="F18" i="363"/>
  <c r="B20" i="363"/>
  <c r="AH1" i="353"/>
  <c r="AD1" i="353"/>
  <c r="Q6" i="353"/>
  <c r="AF1" i="353"/>
  <c r="F6" i="353"/>
  <c r="AH1" i="356"/>
  <c r="AD1" i="356"/>
  <c r="Q6" i="356"/>
  <c r="AB1" i="353"/>
  <c r="AG1" i="353"/>
  <c r="M6" i="353"/>
  <c r="AF1" i="356"/>
  <c r="F6" i="356"/>
  <c r="D22" i="359"/>
  <c r="B23" i="359"/>
  <c r="B29" i="359"/>
  <c r="B30" i="359"/>
  <c r="AD1" i="361"/>
  <c r="AH1" i="361"/>
  <c r="AC1" i="363"/>
  <c r="AG1" i="363"/>
  <c r="B19" i="363"/>
  <c r="B24" i="359"/>
  <c r="C32" i="359" s="1"/>
  <c r="AC1" i="359"/>
  <c r="AG1" i="359"/>
  <c r="AB1" i="361"/>
  <c r="AF1" i="361"/>
  <c r="AH1" i="334"/>
  <c r="AD1" i="334"/>
  <c r="AK1" i="334"/>
  <c r="AG1" i="334"/>
  <c r="AC1" i="334"/>
  <c r="B22" i="334"/>
  <c r="J18" i="334"/>
  <c r="AK1" i="340"/>
  <c r="AG1" i="340"/>
  <c r="AC1" i="340"/>
  <c r="AF1" i="340"/>
  <c r="AJ1" i="340"/>
  <c r="AE1" i="340"/>
  <c r="AH1" i="340"/>
  <c r="F24" i="342"/>
  <c r="B26" i="342"/>
  <c r="AH1" i="332"/>
  <c r="AD1" i="332"/>
  <c r="AI1" i="334"/>
  <c r="F18" i="336"/>
  <c r="AI1" i="340"/>
  <c r="AE1" i="332"/>
  <c r="AJ1" i="332"/>
  <c r="AB1" i="334"/>
  <c r="AJ1" i="334"/>
  <c r="AH1" i="336"/>
  <c r="AD1" i="336"/>
  <c r="AK1" i="336"/>
  <c r="AG1" i="336"/>
  <c r="AC1" i="336"/>
  <c r="AB1" i="340"/>
  <c r="B24" i="340"/>
  <c r="B30" i="340"/>
  <c r="J24" i="342"/>
  <c r="H18" i="334"/>
  <c r="AH1" i="338"/>
  <c r="AD1" i="338"/>
  <c r="AH1" i="341"/>
  <c r="AD1" i="341"/>
  <c r="L18" i="332"/>
  <c r="AE1" i="338"/>
  <c r="AJ1" i="338"/>
  <c r="AE1" i="341"/>
  <c r="AJ1" i="341"/>
  <c r="B30" i="341"/>
  <c r="H27" i="341"/>
  <c r="B27" i="342"/>
  <c r="H24" i="342"/>
  <c r="J30" i="342"/>
  <c r="AG1" i="343"/>
  <c r="AC1" i="343"/>
  <c r="AK1" i="347"/>
  <c r="AG1" i="347"/>
  <c r="AC1" i="347"/>
  <c r="AJ1" i="347"/>
  <c r="AF1" i="347"/>
  <c r="AB1" i="347"/>
  <c r="AI1" i="347"/>
  <c r="AE1" i="347"/>
  <c r="AB1" i="349"/>
  <c r="AF1" i="349"/>
  <c r="AC1" i="351"/>
  <c r="AG1" i="351"/>
  <c r="AK1" i="351"/>
  <c r="AE1" i="345"/>
  <c r="B21" i="351"/>
  <c r="AE1" i="351"/>
  <c r="AJ1" i="330"/>
  <c r="AF1" i="330"/>
  <c r="AB1" i="330"/>
  <c r="AH1" i="330"/>
  <c r="AD1" i="330"/>
  <c r="AK1" i="330"/>
  <c r="AG1" i="330"/>
  <c r="AC1" i="330"/>
  <c r="AI1" i="330"/>
  <c r="AE1" i="330"/>
  <c r="AF1" i="233"/>
  <c r="AD1" i="233"/>
  <c r="AG1" i="233"/>
  <c r="AF1" i="89"/>
  <c r="AI1" i="233"/>
  <c r="AB1" i="233"/>
  <c r="AG1" i="89"/>
  <c r="AH1" i="89"/>
  <c r="AC1" i="89"/>
  <c r="AK1" i="233"/>
  <c r="AK1" i="304"/>
  <c r="H18" i="328"/>
  <c r="AE1" i="30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CC175A6-8CCF-4225-97AC-FA3B7839AB8C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284038C-3CF8-4A6B-9473-C55FCB73232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A5CAA73-42BB-4290-9FEC-40B0DFECD01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607A083-142E-4928-A29F-D8A39B47287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AA9E3D0-A580-41D8-9C21-E0713B1C022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37089F1-1650-4B97-AC91-1B4CB94817B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20846802-E3D3-4A4D-8C43-877C3FC1E18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168DBF5-1B82-4DE8-8438-4A89E96598C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54F3D83-83A1-4F68-91C5-5BE0C8DD3CE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DEBB3E9-7401-4508-91A3-1AC926A4B16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7A739E9-F069-4C39-9C8F-0F077F0A060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3A9B9AA-9092-4593-966D-9ACD6C6F1FF9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F33807B-7B2B-4204-AD78-1CD8DFE114F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C241512-6EA3-4B4E-B814-20402588309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413A44B-FAE7-4DDA-AEF5-10EEBAB70BA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585ED77-BE51-40B7-8CA5-A538A0CA9FC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D7A74FC-BECC-4F66-93C9-124B74C2A6A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735C476-FE07-4716-99E4-C672D930F337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2C849B8-65FF-46FF-A3F7-ABA63FE2F0C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247A0E1-0D2B-43EE-BEAE-04EA75C0939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1CB0995-CEB1-4BC5-A6BC-6B0D5906AFA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DF7C588-7B3E-4B20-8C93-62B90052D3B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40E5090-F0E4-4413-841F-378A008982B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6BB73B4A-B183-4F59-9AC4-0DA6FAAB33A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DBA75430-000B-413C-AB79-654923C97E6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584ECA8-5FAB-4AF2-8227-99E0A11C154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CD2A555-F805-45A2-976B-E657B321FDE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B7C32CD-EF47-4022-BD0A-DB3ADCE65D7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35BE8A9-6879-4DB5-BAC3-D477AB3E3A2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D0CC858-3F92-4953-B06F-F70E2668F0D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511AFE4-AFAE-4735-8527-12925830B91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7F7B739-0957-46AF-B87D-ECE23DADE65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2EB7E81-5E51-44A1-91CC-02F7D044B93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791C540-366B-4EA4-8427-D631D30B453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AEBB51E-B45E-4C56-BA8C-2B75A7DF053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B324E92-12FB-413D-8780-92A4BD7D1BC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8953C1A-C39B-42C2-B0DC-A24B62A2B81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8E62AB7-7E8E-4B47-A93A-9D882329D4FA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C23FE39-79DA-4730-AEC9-2324822BDC0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029C3E7-F999-4F8D-AD05-0A6A695C9B5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E6CA2DF-1EFD-4D31-953B-ED0DBF2BCFA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D8CFB67-3336-4A57-8FC9-1C1DE22FB4F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27C3FCB-4257-4C7A-B520-3EB7FE54BE5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17823E0-8938-47FF-9CFD-167EC7CD0A2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430324B-F88B-4E96-A51B-BE7CDD32D20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<sst xmlns="http://schemas.openxmlformats.org/spreadsheetml/2006/main" count="4627" uniqueCount="742">
  <si>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</si>
  <si>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</si>
  <si>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</si>
  <si>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</si>
  <si>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</si>
  <si>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</si>
  <si>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</si>
  <si>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</si>
  <si>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</si>
  <si>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</si>
  <si>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</si>
  <si>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</si>
  <si>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</si>
  <si>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</si>
  <si>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</si>
  <si>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</si>
  <si>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</si>
  <si>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</si>
  <si>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</si>
  <si>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</si>
  <si>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</si>
  <si>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</si>
  <si>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</si>
  <si>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</si>
  <si>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</si>
  <si>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</si>
  <si>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</si>
  <si>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</si>
  <si>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</si>
  <si>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</si>
  <si>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</si>
  <si>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</si>
  <si>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</si>
  <si>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</si>
  <si>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</si>
  <si>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</si>
  <si>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</si>
  <si>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</si>
  <si>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</si>
  <si>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</si>
  <si>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</si>
  <si>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</si>
  <si>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</si>
  <si>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</si>
  <si>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</si>
  <si>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</si>
  <si>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</si>
  <si>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</si>
  <si>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</si>
  <si>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</si>
  <si>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</si>
  <si>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</si>
  <si>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</si>
  <si>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</si>
  <si>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</si>
  <si>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</si>
  <si>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</si>
  <si>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</si>
  <si>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</si>
  <si>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</si>
  <si>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</si>
  <si>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</si>
  <si>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</si>
  <si>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</si>
  <si>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</si>
  <si>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</si>
  <si>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</si>
  <si>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</si>
  <si>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</si>
  <si>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</si>
  <si>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</si>
  <si>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</si>
  <si>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</si>
  <si>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</si>
  <si>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</si>
  <si>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</si>
  <si>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</si>
  <si>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</si>
  <si>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</si>
  <si>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</si>
  <si>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</si>
  <si>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</si>
  <si>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</si>
  <si>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</si>
  <si>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</si>
  <si>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</si>
  <si>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</si>
  <si>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</si>
  <si>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</si>
  <si>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</si>
  <si>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</si>
  <si>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</si>
  <si>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</si>
  <si>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</si>
  <si>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Baranya Vármegyei Tenisz Diákolimpia - A kategória</t>
  </si>
  <si>
    <t>2025.05.06-07.</t>
  </si>
  <si>
    <t>Pécs</t>
  </si>
  <si>
    <t>Nagyistók-Nádasi Judit</t>
  </si>
  <si>
    <t>Koncz Zsolt</t>
  </si>
  <si>
    <t>A-U11-L-III.kcs-Zöld</t>
  </si>
  <si>
    <t>A-U11-F-III.kcs-Zöld</t>
  </si>
  <si>
    <t xml:space="preserve">Patkó </t>
  </si>
  <si>
    <t>Janka</t>
  </si>
  <si>
    <t xml:space="preserve">Tóth </t>
  </si>
  <si>
    <t>Réka</t>
  </si>
  <si>
    <t xml:space="preserve">Benovics </t>
  </si>
  <si>
    <t>Hanna Mária</t>
  </si>
  <si>
    <t>Pécsi Református</t>
  </si>
  <si>
    <t>Pécsi Árpád Fejedelem</t>
  </si>
  <si>
    <t>Miroslav Krleza - Pécs</t>
  </si>
  <si>
    <t xml:space="preserve">Simon </t>
  </si>
  <si>
    <t>Péter</t>
  </si>
  <si>
    <t xml:space="preserve">Bányai </t>
  </si>
  <si>
    <t>Zalán</t>
  </si>
  <si>
    <t xml:space="preserve">Varga </t>
  </si>
  <si>
    <t>Barna</t>
  </si>
  <si>
    <t xml:space="preserve">Mayer </t>
  </si>
  <si>
    <t>Iván</t>
  </si>
  <si>
    <t>PTE - Pécs</t>
  </si>
  <si>
    <t>Bóly</t>
  </si>
  <si>
    <t>A-U16-F-VI.kcs</t>
  </si>
  <si>
    <t>A-U18-F-VII.kcs</t>
  </si>
  <si>
    <t>A-U14-F-V.kcs</t>
  </si>
  <si>
    <t xml:space="preserve">Schillinger </t>
  </si>
  <si>
    <t>Marcell</t>
  </si>
  <si>
    <t>Gábor</t>
  </si>
  <si>
    <t xml:space="preserve">Gömöry </t>
  </si>
  <si>
    <t>Dávid</t>
  </si>
  <si>
    <t>Janus -Pécs</t>
  </si>
  <si>
    <t>Koch V. - Pécs</t>
  </si>
  <si>
    <t>Szent Mór - Pécs</t>
  </si>
  <si>
    <t>Áron</t>
  </si>
  <si>
    <t xml:space="preserve">Maják </t>
  </si>
  <si>
    <t>Miklós</t>
  </si>
  <si>
    <t>Maják</t>
  </si>
  <si>
    <t>János</t>
  </si>
  <si>
    <t>Pécsi Illyés Gyula</t>
  </si>
  <si>
    <t xml:space="preserve">Dudás </t>
  </si>
  <si>
    <t>Milán</t>
  </si>
  <si>
    <t>140307</t>
  </si>
  <si>
    <t>150114</t>
  </si>
  <si>
    <t>150703</t>
  </si>
  <si>
    <t>100419</t>
  </si>
  <si>
    <t>090723</t>
  </si>
  <si>
    <t>100615</t>
  </si>
  <si>
    <t>100908</t>
  </si>
  <si>
    <t>070108</t>
  </si>
  <si>
    <t>071214</t>
  </si>
  <si>
    <t>070914</t>
  </si>
  <si>
    <t>111125</t>
  </si>
  <si>
    <t>150508</t>
  </si>
  <si>
    <t>150824</t>
  </si>
  <si>
    <t>A-U12-L-IV.kcs</t>
  </si>
  <si>
    <t>Hanna Lilien</t>
  </si>
  <si>
    <t xml:space="preserve">Fáskerti </t>
  </si>
  <si>
    <t>Lujza</t>
  </si>
  <si>
    <t>Sztárai Mihály - Pécs</t>
  </si>
  <si>
    <t>130520</t>
  </si>
  <si>
    <t>130612</t>
  </si>
  <si>
    <t>121105</t>
  </si>
  <si>
    <t xml:space="preserve">Reisz </t>
  </si>
  <si>
    <t>Kende</t>
  </si>
  <si>
    <t>171026</t>
  </si>
  <si>
    <t xml:space="preserve">Szabó </t>
  </si>
  <si>
    <t>Barnabás</t>
  </si>
  <si>
    <t>180127</t>
  </si>
  <si>
    <t xml:space="preserve">Pongrácz </t>
  </si>
  <si>
    <t>Nándor</t>
  </si>
  <si>
    <t>170708</t>
  </si>
  <si>
    <t xml:space="preserve">Papp-Hoffer </t>
  </si>
  <si>
    <t>Bence</t>
  </si>
  <si>
    <t>170522</t>
  </si>
  <si>
    <t xml:space="preserve">Móricz </t>
  </si>
  <si>
    <t>Vilmos Gergely</t>
  </si>
  <si>
    <t>170216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</si>
  <si>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</si>
  <si>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</si>
  <si>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</si>
  <si>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</si>
  <si>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</si>
  <si>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</si>
  <si>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</si>
  <si>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</si>
  <si>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PONGRÁCZ</t>
  </si>
  <si>
    <t>Dóra Emili</t>
  </si>
  <si>
    <t>Sztárai - Pécs</t>
  </si>
  <si>
    <t>180118</t>
  </si>
  <si>
    <t xml:space="preserve">Ambrus </t>
  </si>
  <si>
    <t>Kíra Dóra</t>
  </si>
  <si>
    <t>170420</t>
  </si>
  <si>
    <t xml:space="preserve">Jagic </t>
  </si>
  <si>
    <t>Hanna Mila</t>
  </si>
  <si>
    <t>Jókai - Pécs</t>
  </si>
  <si>
    <t>170319</t>
  </si>
  <si>
    <t xml:space="preserve">Li Wu </t>
  </si>
  <si>
    <t>Abigel</t>
  </si>
  <si>
    <t>180717</t>
  </si>
  <si>
    <t xml:space="preserve">Zámbó </t>
  </si>
  <si>
    <t>Zénó</t>
  </si>
  <si>
    <t>161102</t>
  </si>
  <si>
    <t xml:space="preserve">Szebényi </t>
  </si>
  <si>
    <t>Alexander</t>
  </si>
  <si>
    <t>161002</t>
  </si>
  <si>
    <t xml:space="preserve">Kottász </t>
  </si>
  <si>
    <t>Dalma</t>
  </si>
  <si>
    <t>PTE-II.Gyakorló-Pécs</t>
  </si>
  <si>
    <t>160320</t>
  </si>
  <si>
    <t xml:space="preserve">Illés </t>
  </si>
  <si>
    <t>Emma</t>
  </si>
  <si>
    <t>160811</t>
  </si>
  <si>
    <t xml:space="preserve">Harmatha-Komáromi </t>
  </si>
  <si>
    <t>Abigél</t>
  </si>
  <si>
    <t>160302</t>
  </si>
  <si>
    <t xml:space="preserve">Polyák </t>
  </si>
  <si>
    <t>Park U.-Mohács</t>
  </si>
  <si>
    <t>141127</t>
  </si>
  <si>
    <t xml:space="preserve">Magyarosi </t>
  </si>
  <si>
    <t>Krisztián</t>
  </si>
  <si>
    <t>140221</t>
  </si>
  <si>
    <t xml:space="preserve">Féth </t>
  </si>
  <si>
    <t>151102</t>
  </si>
  <si>
    <t xml:space="preserve">Noszlopy </t>
  </si>
  <si>
    <t>Noel</t>
  </si>
  <si>
    <t>Mohács Térségi</t>
  </si>
  <si>
    <t>140827</t>
  </si>
  <si>
    <t xml:space="preserve">Simon-Harangozó </t>
  </si>
  <si>
    <t>Ervin</t>
  </si>
  <si>
    <t>Kozármisleny</t>
  </si>
  <si>
    <t>151126</t>
  </si>
  <si>
    <t>Flórián</t>
  </si>
  <si>
    <t>141112</t>
  </si>
  <si>
    <t xml:space="preserve">Demhardt </t>
  </si>
  <si>
    <t>Flórián Ádám</t>
  </si>
  <si>
    <t>150204</t>
  </si>
  <si>
    <t xml:space="preserve">Till </t>
  </si>
  <si>
    <t>Aurél</t>
  </si>
  <si>
    <t>140207</t>
  </si>
  <si>
    <t xml:space="preserve">Horvát </t>
  </si>
  <si>
    <t>Botond</t>
  </si>
  <si>
    <t>140707</t>
  </si>
  <si>
    <t xml:space="preserve">Arnold </t>
  </si>
  <si>
    <t>Benedek</t>
  </si>
  <si>
    <t>150524</t>
  </si>
  <si>
    <t>141118</t>
  </si>
  <si>
    <t xml:space="preserve">Walter </t>
  </si>
  <si>
    <t>Gergely</t>
  </si>
  <si>
    <t>150426</t>
  </si>
  <si>
    <t xml:space="preserve">Rábai </t>
  </si>
  <si>
    <t>Nándor Áron</t>
  </si>
  <si>
    <t>150807</t>
  </si>
  <si>
    <t xml:space="preserve">Csere </t>
  </si>
  <si>
    <t xml:space="preserve">Vilmos Tamás </t>
  </si>
  <si>
    <t>140526</t>
  </si>
  <si>
    <t xml:space="preserve">Kati </t>
  </si>
  <si>
    <t xml:space="preserve">Richárd Máté </t>
  </si>
  <si>
    <t>150514</t>
  </si>
  <si>
    <t xml:space="preserve">Gernedl </t>
  </si>
  <si>
    <t>Ádám Márk</t>
  </si>
  <si>
    <t>151214</t>
  </si>
  <si>
    <t xml:space="preserve">Fehér  </t>
  </si>
  <si>
    <t>Bendegúz</t>
  </si>
  <si>
    <t xml:space="preserve">Szomor </t>
  </si>
  <si>
    <t>Máté</t>
  </si>
  <si>
    <t>Pécsi Belvárosi</t>
  </si>
  <si>
    <t>140127</t>
  </si>
  <si>
    <t>1-2. csoport</t>
  </si>
  <si>
    <t>E - F</t>
  </si>
  <si>
    <t>F - D</t>
  </si>
  <si>
    <t>F</t>
  </si>
  <si>
    <t>Döntő</t>
  </si>
  <si>
    <t>vs.</t>
  </si>
  <si>
    <t>3. hely</t>
  </si>
  <si>
    <t>5. hely</t>
  </si>
  <si>
    <t>3-4.csoport</t>
  </si>
  <si>
    <t>D - G</t>
  </si>
  <si>
    <t>G - E</t>
  </si>
  <si>
    <t>F - E</t>
  </si>
  <si>
    <t>G</t>
  </si>
  <si>
    <t>5-6.csoport</t>
  </si>
  <si>
    <t>F - G</t>
  </si>
  <si>
    <t>E - H</t>
  </si>
  <si>
    <t>H - F</t>
  </si>
  <si>
    <t>G - H</t>
  </si>
  <si>
    <t>FEHÉR</t>
  </si>
  <si>
    <t>SZOMOR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</si>
  <si>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</si>
  <si>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</si>
  <si>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</si>
  <si>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</si>
  <si>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</si>
  <si>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</si>
  <si>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</si>
  <si>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</si>
  <si>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>B-U11-L-III.kcs</t>
  </si>
  <si>
    <t xml:space="preserve">Moszbacher </t>
  </si>
  <si>
    <t>Anna</t>
  </si>
  <si>
    <t>Park Utcai - Mohács</t>
  </si>
  <si>
    <t>141225</t>
  </si>
  <si>
    <t>Inez</t>
  </si>
  <si>
    <t>141105</t>
  </si>
  <si>
    <t xml:space="preserve">Hottó </t>
  </si>
  <si>
    <t xml:space="preserve">Olivia Hannah </t>
  </si>
  <si>
    <t>150625</t>
  </si>
  <si>
    <t xml:space="preserve">Gász </t>
  </si>
  <si>
    <t>141228</t>
  </si>
  <si>
    <t>HOTTÓ</t>
  </si>
  <si>
    <t>Olívia Hannah</t>
  </si>
  <si>
    <t>Koch V. Pécs</t>
  </si>
  <si>
    <t>MOSZBACHER</t>
  </si>
  <si>
    <t>Park Utcai Mohács</t>
  </si>
  <si>
    <t>REISZ</t>
  </si>
  <si>
    <t>GÁSZ</t>
  </si>
  <si>
    <t>B-U12-F-IV.kcs</t>
  </si>
  <si>
    <t xml:space="preserve">Lindenlaub </t>
  </si>
  <si>
    <t>130123</t>
  </si>
  <si>
    <t xml:space="preserve">Régaisz </t>
  </si>
  <si>
    <t>Viktor</t>
  </si>
  <si>
    <t>131018</t>
  </si>
  <si>
    <t xml:space="preserve">Magyar </t>
  </si>
  <si>
    <t>Zétény</t>
  </si>
  <si>
    <t>Boldog G. - Mohács</t>
  </si>
  <si>
    <t xml:space="preserve">Rétházi </t>
  </si>
  <si>
    <t>Márk</t>
  </si>
  <si>
    <t>130830</t>
  </si>
  <si>
    <t>LINDENLAUB</t>
  </si>
  <si>
    <t>MAGYAR</t>
  </si>
  <si>
    <t>Boldog G. Mohács</t>
  </si>
  <si>
    <t>RÉTHÁZI</t>
  </si>
  <si>
    <t>RÉGAISZ</t>
  </si>
  <si>
    <t>B-U12-L-IV.kcs</t>
  </si>
  <si>
    <t xml:space="preserve">Hasanovic </t>
  </si>
  <si>
    <t>Leila</t>
  </si>
  <si>
    <t>130225</t>
  </si>
  <si>
    <t>Kovács</t>
  </si>
  <si>
    <t>Júlia</t>
  </si>
  <si>
    <t>131112</t>
  </si>
  <si>
    <t>B-U12_L-IV.kcs</t>
  </si>
  <si>
    <t>HASANOVIC</t>
  </si>
  <si>
    <t>KOVÁCS</t>
  </si>
  <si>
    <t>B-U14-L-IV.kcs</t>
  </si>
  <si>
    <t xml:space="preserve">Rapajkó </t>
  </si>
  <si>
    <t>Luca</t>
  </si>
  <si>
    <t>120428</t>
  </si>
  <si>
    <t>Vadas</t>
  </si>
  <si>
    <t>Vanda</t>
  </si>
  <si>
    <t>120427</t>
  </si>
  <si>
    <t>RAPAJKÓ</t>
  </si>
  <si>
    <t>VADAS</t>
  </si>
  <si>
    <t xml:space="preserve">Müller  </t>
  </si>
  <si>
    <t>Dávid Máté</t>
  </si>
  <si>
    <t>110718</t>
  </si>
  <si>
    <t xml:space="preserve">Wimmert </t>
  </si>
  <si>
    <t>Robin</t>
  </si>
  <si>
    <t>120210</t>
  </si>
  <si>
    <t xml:space="preserve">Horváth </t>
  </si>
  <si>
    <t>120217</t>
  </si>
  <si>
    <t>Park Utcai-Mohács</t>
  </si>
  <si>
    <t>110523</t>
  </si>
  <si>
    <t>Boldog G.-Mohács</t>
  </si>
  <si>
    <t>120103</t>
  </si>
  <si>
    <t xml:space="preserve">Szalai </t>
  </si>
  <si>
    <t>Benett</t>
  </si>
  <si>
    <t>Pécsi Bártfa</t>
  </si>
  <si>
    <t>121120</t>
  </si>
  <si>
    <t xml:space="preserve">Sulyok </t>
  </si>
  <si>
    <t>Balázs</t>
  </si>
  <si>
    <t>120131</t>
  </si>
  <si>
    <t xml:space="preserve">Tóka </t>
  </si>
  <si>
    <t>110102</t>
  </si>
  <si>
    <t xml:space="preserve">Schmidt </t>
  </si>
  <si>
    <t>Róbert</t>
  </si>
  <si>
    <t>121021</t>
  </si>
  <si>
    <t xml:space="preserve">Vörös </t>
  </si>
  <si>
    <t>Móric</t>
  </si>
  <si>
    <t>Kodály  Gimn.- Pécs</t>
  </si>
  <si>
    <t>110604</t>
  </si>
  <si>
    <t xml:space="preserve">Bodor </t>
  </si>
  <si>
    <t>Levente</t>
  </si>
  <si>
    <t>Pécsi Mezőszél</t>
  </si>
  <si>
    <t>120721</t>
  </si>
  <si>
    <t xml:space="preserve">Guoth </t>
  </si>
  <si>
    <t>Bertalan</t>
  </si>
  <si>
    <t>110826</t>
  </si>
  <si>
    <t>CU</t>
  </si>
  <si>
    <t>Elődöntők</t>
  </si>
  <si>
    <t>a</t>
  </si>
  <si>
    <t>x</t>
  </si>
  <si>
    <t>b</t>
  </si>
  <si>
    <t xml:space="preserve">Berta </t>
  </si>
  <si>
    <t>PTE Babits - Pécs</t>
  </si>
  <si>
    <t>090803</t>
  </si>
  <si>
    <t>Sillye</t>
  </si>
  <si>
    <t>Imre Botond</t>
  </si>
  <si>
    <t>100226</t>
  </si>
  <si>
    <t xml:space="preserve">Petrinovics </t>
  </si>
  <si>
    <t>Milán Pál</t>
  </si>
  <si>
    <t>102002</t>
  </si>
  <si>
    <t>100526</t>
  </si>
  <si>
    <t xml:space="preserve">Rákóczi </t>
  </si>
  <si>
    <t>101118</t>
  </si>
  <si>
    <t>101031</t>
  </si>
  <si>
    <t xml:space="preserve">Prantner </t>
  </si>
  <si>
    <t>Zipernowsky - Pécs</t>
  </si>
  <si>
    <t>091130</t>
  </si>
  <si>
    <t xml:space="preserve">Szántó </t>
  </si>
  <si>
    <t>Péter Benedek</t>
  </si>
  <si>
    <t>090920</t>
  </si>
  <si>
    <t xml:space="preserve">Ternbach </t>
  </si>
  <si>
    <t>Albert</t>
  </si>
  <si>
    <t>091113</t>
  </si>
  <si>
    <t xml:space="preserve">Várnagy </t>
  </si>
  <si>
    <t>Péter Ádám</t>
  </si>
  <si>
    <t>Janus - Pécs</t>
  </si>
  <si>
    <t>091227</t>
  </si>
  <si>
    <t>PRANTMER</t>
  </si>
  <si>
    <t>RÁKÓCZI</t>
  </si>
  <si>
    <t>Baranya Vármegyyei Tenisz Diákolimpia - B kategória</t>
  </si>
  <si>
    <t>B-U16-L-VI.kcs</t>
  </si>
  <si>
    <t>Nagyistók-Nádas Judt</t>
  </si>
  <si>
    <t xml:space="preserve">Cservenka </t>
  </si>
  <si>
    <t>100609</t>
  </si>
  <si>
    <t xml:space="preserve">Megyeri </t>
  </si>
  <si>
    <t>Hanna</t>
  </si>
  <si>
    <t>101017</t>
  </si>
  <si>
    <t xml:space="preserve">Péter </t>
  </si>
  <si>
    <t>Nóra</t>
  </si>
  <si>
    <t xml:space="preserve">Pécsi Református </t>
  </si>
  <si>
    <t>100126</t>
  </si>
  <si>
    <t xml:space="preserve">Havasi </t>
  </si>
  <si>
    <t>Léna</t>
  </si>
  <si>
    <t>Ciszterci Nagy Lajos - Pécs</t>
  </si>
  <si>
    <t>090512</t>
  </si>
  <si>
    <t xml:space="preserve">Hornyák </t>
  </si>
  <si>
    <t>Hajnal Lenke</t>
  </si>
  <si>
    <t>091005</t>
  </si>
  <si>
    <t>Zsdrál</t>
  </si>
  <si>
    <t>Viktória</t>
  </si>
  <si>
    <t>100205</t>
  </si>
  <si>
    <t>Baranya Vármegyei Tenisz Diákolimpia - B kategória</t>
  </si>
  <si>
    <t>Nagyisstók-Nádasi Judit</t>
  </si>
  <si>
    <t>B-U18-F-VII.kcs</t>
  </si>
  <si>
    <t xml:space="preserve">B. Garai </t>
  </si>
  <si>
    <t>Lehel</t>
  </si>
  <si>
    <t>080807</t>
  </si>
  <si>
    <t xml:space="preserve">Vass </t>
  </si>
  <si>
    <t>080618</t>
  </si>
  <si>
    <t xml:space="preserve">Gyenis </t>
  </si>
  <si>
    <t>060205</t>
  </si>
  <si>
    <t xml:space="preserve">Jauck </t>
  </si>
  <si>
    <t>060621</t>
  </si>
  <si>
    <t xml:space="preserve">Szundi </t>
  </si>
  <si>
    <t>Endre György</t>
  </si>
  <si>
    <t>070625</t>
  </si>
  <si>
    <t>Szalai Benett</t>
  </si>
  <si>
    <t>Magyar Zalán</t>
  </si>
  <si>
    <t>Schmidt Róbert</t>
  </si>
  <si>
    <t>Bodor Levente</t>
  </si>
  <si>
    <t>Horváth Áron</t>
  </si>
  <si>
    <t>Sulyok Balázs</t>
  </si>
  <si>
    <t>Horváth Máté</t>
  </si>
  <si>
    <t>Petrinovics Milán Pál</t>
  </si>
  <si>
    <t>Prantner Milán</t>
  </si>
  <si>
    <t>Rákóczi Zalán</t>
  </si>
  <si>
    <t>Berta Botond</t>
  </si>
  <si>
    <t>Szalai Barna</t>
  </si>
  <si>
    <t>Ternbach Albert</t>
  </si>
  <si>
    <t>Bodor Zétény</t>
  </si>
  <si>
    <t>Szántó Péter Benedek</t>
  </si>
  <si>
    <t>Várnagy Péter Ádám</t>
  </si>
  <si>
    <t>Rapajkó Luca</t>
  </si>
  <si>
    <t>Vadas Vanda</t>
  </si>
  <si>
    <t>Megyeri Hanna</t>
  </si>
  <si>
    <t>Péter Nóra</t>
  </si>
  <si>
    <t>Gyenis Máté</t>
  </si>
  <si>
    <t>Jauck Péter</t>
  </si>
  <si>
    <t>Havasi Léna</t>
  </si>
  <si>
    <t>Cservenka Luca</t>
  </si>
  <si>
    <t>Szundi Endre György</t>
  </si>
  <si>
    <t>Vass Bertalan</t>
  </si>
  <si>
    <t>Szabó Barnabás</t>
  </si>
  <si>
    <t>Papp-Hoffer Bence</t>
  </si>
  <si>
    <t>Reisz Kende</t>
  </si>
  <si>
    <t>Varga Flórián</t>
  </si>
  <si>
    <t>Walter Gergely</t>
  </si>
  <si>
    <t>Jagic Hanna Mila</t>
  </si>
  <si>
    <t>Varga Dóra Emili</t>
  </si>
  <si>
    <t>Pongrácz Nándor</t>
  </si>
  <si>
    <t>Till Aurél</t>
  </si>
  <si>
    <t>Rábai Nándor Áron</t>
  </si>
  <si>
    <t>Simon-Harangozó Ervin</t>
  </si>
  <si>
    <t>Gernedl Ádám Márk</t>
  </si>
  <si>
    <t>Szomor Máté</t>
  </si>
  <si>
    <t>Papp-Hoffer Kende</t>
  </si>
  <si>
    <t>Polyák Marcell</t>
  </si>
  <si>
    <t>Noszlopy Noel</t>
  </si>
  <si>
    <t>Kottász Dalma</t>
  </si>
  <si>
    <t>Illés Emma</t>
  </si>
  <si>
    <t>Magyarosi Krisztián</t>
  </si>
  <si>
    <t>Horvát Botond</t>
  </si>
  <si>
    <t>Arnold Benedek</t>
  </si>
  <si>
    <t>Féth Péter</t>
  </si>
  <si>
    <t>Gász Emma</t>
  </si>
  <si>
    <t>Moszbacher Anna</t>
  </si>
  <si>
    <t>Reisz Inez</t>
  </si>
  <si>
    <t>Hasanovic Leila</t>
  </si>
  <si>
    <t>Kovács Júlia</t>
  </si>
  <si>
    <t>Régaisz Viktor</t>
  </si>
  <si>
    <t>Magyar Zétény</t>
  </si>
  <si>
    <t>Rétházi Márk</t>
  </si>
  <si>
    <t>Lindenlaub Péter</t>
  </si>
  <si>
    <t>Patkó Janka</t>
  </si>
  <si>
    <t>Maják Miklós</t>
  </si>
  <si>
    <t>Tóth Réka</t>
  </si>
  <si>
    <t>Varga Hanna Lilien</t>
  </si>
  <si>
    <t>Varga Barna</t>
  </si>
  <si>
    <t>Bányai Zalán</t>
  </si>
  <si>
    <t>Mayer Iván</t>
  </si>
  <si>
    <t>Simon Péter</t>
  </si>
  <si>
    <t>Gömöry Dávid</t>
  </si>
  <si>
    <t>Schillinger Marcell</t>
  </si>
  <si>
    <t>Varga Gábor</t>
  </si>
  <si>
    <t>Megyei szervezet</t>
  </si>
  <si>
    <t>DSB szervezet</t>
  </si>
  <si>
    <t>Versenykiírás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</si>
  <si>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</si>
  <si>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</si>
  <si>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</si>
  <si>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</si>
  <si>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</si>
  <si>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</si>
  <si>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</si>
  <si>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</si>
  <si>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Baranya Vármegyei Diáksport Egyesület</t>
  </si>
  <si>
    <t>Mohács Körzeti Diáksport Bizottság</t>
  </si>
  <si>
    <t>Tenisz Diákolimpia</t>
  </si>
  <si>
    <t>Tenisz</t>
  </si>
  <si>
    <t>I.kcs Tenisz U8 piros labdával, P+S szabály</t>
  </si>
  <si>
    <t>Bólyi Általános Iskola és Alapfokú Művészeti Iskola</t>
  </si>
  <si>
    <t>Horváthné Horváth Mária Magdolna</t>
  </si>
  <si>
    <t>Pécsi Körzeti DSB/ Pécsi Sport Nonprofit Zrt.</t>
  </si>
  <si>
    <t>Koch Valéria Gimnázium, Általános Iskola, Óvoda és Kollégium</t>
  </si>
  <si>
    <t>Szelle Krisztián</t>
  </si>
  <si>
    <t>Móricz Vilmos Gergely</t>
  </si>
  <si>
    <t>L</t>
  </si>
  <si>
    <t>Sztárai Mihály Általános Iskola, Óvoda és Alapfokú Művészeti Iskola</t>
  </si>
  <si>
    <t>Horváthné Komáromy Éva</t>
  </si>
  <si>
    <t>Spitl Tamás</t>
  </si>
  <si>
    <t>Ambrus Kíra Dóra</t>
  </si>
  <si>
    <t>Pécsi Jókai Mór Általános Iskola</t>
  </si>
  <si>
    <t>Pozsgai Tamás Gábor</t>
  </si>
  <si>
    <t>Li Wu Abigel</t>
  </si>
  <si>
    <t>Boldog Gizella Katolikus Általános Iskola és Óvoda</t>
  </si>
  <si>
    <t>Mohács</t>
  </si>
  <si>
    <t>Csikós Marcell</t>
  </si>
  <si>
    <t>Ginderné Czimmer Eszter</t>
  </si>
  <si>
    <t>II.kcs Tenisz U9 narancs labdával, P+S szabály</t>
  </si>
  <si>
    <t>Zámbó Zénó</t>
  </si>
  <si>
    <t>Szebényi Alexander</t>
  </si>
  <si>
    <t>Pécsi Tudományegyetem Gyakorló Általános Iskola, Gimnázium és Óvoda</t>
  </si>
  <si>
    <t>Tóvári Ágnes</t>
  </si>
  <si>
    <t>Harmatha-Komáromi Abigél</t>
  </si>
  <si>
    <t>Cserepka János Magyar-Angol Két Tanítási Nyelvű Baptista Sportiskola, Általános Iskola és Gimnázium</t>
  </si>
  <si>
    <t>Takács Zara</t>
  </si>
  <si>
    <t>SZIKSZAI ZSOLT</t>
  </si>
  <si>
    <t xml:space="preserve">III.kcs Tenisz U11 zöld labdával, P+S szabály </t>
  </si>
  <si>
    <t>Park Utcai Katolikus Általános Iskola és Óvoda</t>
  </si>
  <si>
    <t>Verőci Lídia</t>
  </si>
  <si>
    <t>Cseténé Máy Zsuzsanna</t>
  </si>
  <si>
    <t>Mohács Térségi Általános Iskola</t>
  </si>
  <si>
    <t>Lakatos Gábor</t>
  </si>
  <si>
    <t xml:space="preserve">Kozármislenyi Janikovszky Éva Általános Iskola </t>
  </si>
  <si>
    <t>Pusztai-Hosszu  Boglárka</t>
  </si>
  <si>
    <t>Demhardt Flórián Ádám</t>
  </si>
  <si>
    <t xml:space="preserve">Csere Vilmos Tamás </t>
  </si>
  <si>
    <t xml:space="preserve">Kati Richárd Máté </t>
  </si>
  <si>
    <t xml:space="preserve">Fehér Bendegúz </t>
  </si>
  <si>
    <t>Pécsi Belvárosi Általános Iskola</t>
  </si>
  <si>
    <t>Pokol Lajos</t>
  </si>
  <si>
    <t xml:space="preserve">Hottó Olivia Hannah </t>
  </si>
  <si>
    <t>Varga Áron</t>
  </si>
  <si>
    <t>Várhalmi-Hujber Éva</t>
  </si>
  <si>
    <t>Pécsi Illyés Gyula Általános Iskola</t>
  </si>
  <si>
    <t>Nánási Dániel</t>
  </si>
  <si>
    <t>Pécsi Református Kollégium Gimnáziuma, Technikuma, Szakképző Iskolája,  Általános Iskolája, Óvodája, Alapfokú Művészeti Iskolája és Diákotthona</t>
  </si>
  <si>
    <t>Milotta Péter</t>
  </si>
  <si>
    <t>Sáros Zoltán</t>
  </si>
  <si>
    <t>Pécsi Árpád Fejedelem Gimnázium és Általános Iskola</t>
  </si>
  <si>
    <t>Markó Borbála</t>
  </si>
  <si>
    <t>Miroslav Krleža Horvát Óvoda, Általános Iskola, Gimnázium és Kollégium</t>
  </si>
  <si>
    <t>Benovics Hanna Mária</t>
  </si>
  <si>
    <t>Istókovics Miklós</t>
  </si>
  <si>
    <t>IV.kcs Tenisz U12</t>
  </si>
  <si>
    <t>Schmidt Zsolt</t>
  </si>
  <si>
    <t>Sziebert Imre</t>
  </si>
  <si>
    <t>Schwarzkopf Tamás</t>
  </si>
  <si>
    <t>Ritter Ákos</t>
  </si>
  <si>
    <t>Kovács Zsolt</t>
  </si>
  <si>
    <t>Li Yutian Benjamin</t>
  </si>
  <si>
    <t>Guoth Ambrus</t>
  </si>
  <si>
    <t>Fáskerti Lujza</t>
  </si>
  <si>
    <t>Laskay Szilvia</t>
  </si>
  <si>
    <t>V.kcs Tenisz U14</t>
  </si>
  <si>
    <t xml:space="preserve">Müller Dávid Máté </t>
  </si>
  <si>
    <t>Lantosné Csősz Edit</t>
  </si>
  <si>
    <t>Wimmert Robin</t>
  </si>
  <si>
    <t>Pfeil Imre</t>
  </si>
  <si>
    <t>Pécsi Bártfa Utcai Általános Iskola</t>
  </si>
  <si>
    <t>Horváth Tamás</t>
  </si>
  <si>
    <t>Tóka Áron</t>
  </si>
  <si>
    <t>Pécsi Kodály Zoltán Gimnázium</t>
  </si>
  <si>
    <t>Vörös Móric</t>
  </si>
  <si>
    <t>Gyöngyösi Zoltán</t>
  </si>
  <si>
    <t>Pécsi Mezőszél Utcai Általános Iskola</t>
  </si>
  <si>
    <t>Árki Mária</t>
  </si>
  <si>
    <t>Guoth Bertalan</t>
  </si>
  <si>
    <t>Maják János</t>
  </si>
  <si>
    <t>Angyal Ákos</t>
  </si>
  <si>
    <t>Garai Dénes</t>
  </si>
  <si>
    <t>Benovics Málna</t>
  </si>
  <si>
    <t>VI.kcs Tenisz U16</t>
  </si>
  <si>
    <t>Gáspár  Gábor</t>
  </si>
  <si>
    <t>Sillye imre Botond</t>
  </si>
  <si>
    <t>Baranya Vármegyei SZC Zipernowsky Károly Műszaki Technikum</t>
  </si>
  <si>
    <t>Szendrő Donát Zsolt</t>
  </si>
  <si>
    <t>Haincz Krisztián</t>
  </si>
  <si>
    <t>Pécsi Janus Pannonius Gimnázium</t>
  </si>
  <si>
    <t>Szűcs Ibolya</t>
  </si>
  <si>
    <t>Ciszterci Rend Nagy Lajos Gimnáziuma és Kollégiuma</t>
  </si>
  <si>
    <t>Hornyák Hajnal Lenke</t>
  </si>
  <si>
    <t>Pintér László</t>
  </si>
  <si>
    <t>Zsdrál Viktória Andrea</t>
  </si>
  <si>
    <t>Köves Ildikó</t>
  </si>
  <si>
    <t>Pukli  Tamás Mátyás</t>
  </si>
  <si>
    <t>bedő gergely</t>
  </si>
  <si>
    <t>Pap Judit Zsuzsanna</t>
  </si>
  <si>
    <t>Fáskerti Izabella</t>
  </si>
  <si>
    <t>VII.kcs Tenisz U18</t>
  </si>
  <si>
    <t>Szent Mór Katolikus Óvoda, Általános Iskola, Alapfokú Művészeti Iskola és Gimnázium</t>
  </si>
  <si>
    <t>B. Garai Lehel</t>
  </si>
  <si>
    <t>Blatt Péterné</t>
  </si>
  <si>
    <t>Friesz Laura</t>
  </si>
  <si>
    <t>Varga Csaba Sándor</t>
  </si>
  <si>
    <t>Turi Dávid</t>
  </si>
  <si>
    <t>Pécsi Leőwey Klára Gimnázium</t>
  </si>
  <si>
    <t>Dudás Pálma</t>
  </si>
  <si>
    <t>Szander Anita</t>
  </si>
  <si>
    <t>VIII.kcs Tenisz U18+</t>
  </si>
  <si>
    <t>5/4(4)</t>
  </si>
  <si>
    <t>I.</t>
  </si>
  <si>
    <t>II.</t>
  </si>
  <si>
    <t>2/4</t>
  </si>
  <si>
    <t>0/4</t>
  </si>
  <si>
    <t>4/2</t>
  </si>
  <si>
    <t>4/0</t>
  </si>
  <si>
    <t>III.</t>
  </si>
  <si>
    <t>4/5</t>
  </si>
  <si>
    <t>4/0 4/1</t>
  </si>
  <si>
    <t>0/4 1/4</t>
  </si>
  <si>
    <t xml:space="preserve">I. </t>
  </si>
  <si>
    <t xml:space="preserve">II. </t>
  </si>
  <si>
    <t>4/2 5/4(1)</t>
  </si>
  <si>
    <t>2/4 4/5</t>
  </si>
  <si>
    <t>2/4 5/3 7/10</t>
  </si>
  <si>
    <t>4/2 3/5 10/7</t>
  </si>
  <si>
    <t>jn.</t>
  </si>
  <si>
    <t>-</t>
  </si>
  <si>
    <t>4/0 4/0</t>
  </si>
  <si>
    <t>0/4 0/4</t>
  </si>
  <si>
    <t>4/2 5/4(3)</t>
  </si>
  <si>
    <t>5/15</t>
  </si>
  <si>
    <t>16/14</t>
  </si>
  <si>
    <t>15/6</t>
  </si>
  <si>
    <t>15/5</t>
  </si>
  <si>
    <t>14/16</t>
  </si>
  <si>
    <t>6/15</t>
  </si>
  <si>
    <t>12/15</t>
  </si>
  <si>
    <t>3/15</t>
  </si>
  <si>
    <t>15/12</t>
  </si>
  <si>
    <t>10/15</t>
  </si>
  <si>
    <t>15/10</t>
  </si>
  <si>
    <t>15/3</t>
  </si>
  <si>
    <t>4.</t>
  </si>
  <si>
    <t>4/15</t>
  </si>
  <si>
    <t>15/4</t>
  </si>
  <si>
    <t>8/15</t>
  </si>
  <si>
    <t>15/8</t>
  </si>
  <si>
    <t>15/2</t>
  </si>
  <si>
    <t>2/15</t>
  </si>
  <si>
    <t>5/7 3/7</t>
  </si>
  <si>
    <t>7/5 7/3</t>
  </si>
  <si>
    <t>7/2 7/2</t>
  </si>
  <si>
    <t>2/7 2/7</t>
  </si>
  <si>
    <t>1/4</t>
  </si>
  <si>
    <t>4/1</t>
  </si>
  <si>
    <t>Ármin</t>
  </si>
  <si>
    <t>7-12.</t>
  </si>
  <si>
    <t>13-15.</t>
  </si>
  <si>
    <t>7-12</t>
  </si>
  <si>
    <t>5/4(3)</t>
  </si>
  <si>
    <t>5-6.</t>
  </si>
  <si>
    <t>3-4.</t>
  </si>
  <si>
    <t>VARGA</t>
  </si>
  <si>
    <t>ARNOLD</t>
  </si>
  <si>
    <t>MAGYAROSI</t>
  </si>
  <si>
    <t xml:space="preserve">CSERE </t>
  </si>
  <si>
    <t>Vilmos Tamás</t>
  </si>
  <si>
    <t>5/3</t>
  </si>
  <si>
    <t>4/1 4/0</t>
  </si>
  <si>
    <t>1/4 0/4</t>
  </si>
  <si>
    <t>jn-</t>
  </si>
  <si>
    <t>5/4(3) 4/2</t>
  </si>
  <si>
    <t>4/2 4/0</t>
  </si>
  <si>
    <t>4/1 4/1</t>
  </si>
  <si>
    <t>3/5 2/4</t>
  </si>
  <si>
    <t>5/3 4/2</t>
  </si>
  <si>
    <t>4/2 4/1</t>
  </si>
  <si>
    <t>SZALAI</t>
  </si>
  <si>
    <t>BODOR</t>
  </si>
  <si>
    <t>PETRINOVICS</t>
  </si>
  <si>
    <t>TÓKA</t>
  </si>
  <si>
    <t>2/4 1/4</t>
  </si>
  <si>
    <t>4/0 2/4 10/8</t>
  </si>
  <si>
    <t>5/3 4/0</t>
  </si>
  <si>
    <t>4/2 4/2</t>
  </si>
  <si>
    <t>2/4 2/4</t>
  </si>
  <si>
    <t>4/1 4/2</t>
  </si>
  <si>
    <t>5/3 5/4(3)</t>
  </si>
  <si>
    <t>Baranya Vármegyei Tenisz Diákolimpia</t>
  </si>
  <si>
    <t>B-U8-F-I.kcs.-piros</t>
  </si>
  <si>
    <t>B-U8-L-I.kcs. -piros</t>
  </si>
  <si>
    <t>B-U9-F-II.kcs.-narancs</t>
  </si>
  <si>
    <t>B-U9-L-II.kcs.-narancs</t>
  </si>
  <si>
    <t>B-U11-F-zöld</t>
  </si>
  <si>
    <t>B-U11-L-III.kcs-zöld</t>
  </si>
  <si>
    <t>B-U14-F-V.kcs.</t>
  </si>
  <si>
    <t>2025.05.06-07</t>
  </si>
  <si>
    <t>B-U14-F-V.kcs.-vigasz</t>
  </si>
  <si>
    <t>B-U16-F-VI.kcs.</t>
  </si>
  <si>
    <t>B-U16-F-VI.kcs. - vigasz</t>
  </si>
  <si>
    <t>1/4 1/4</t>
  </si>
  <si>
    <t>B-U18-F-VII.kcs.</t>
  </si>
  <si>
    <t>B-U18+-F-VIII.kcs.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</si>
</sst>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.5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8.5"/>
      <name val="Arial"/>
      <family val="2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rgb="FFFF0000"/>
      <name val="Arial"/>
      <family val="2"/>
    </font>
    <font>
      <sz val="8.5"/>
      <color indexed="42"/>
      <name val="Arial"/>
      <family val="2"/>
      <charset val="238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sz val="8.5"/>
      <color indexed="9"/>
      <name val="Arial"/>
      <family val="2"/>
      <charset val="238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64" fillId="0" borderId="0"/>
  </cellStyleXfs>
  <cellXfs count="8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49" fontId="35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5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48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wrapText="1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9" fillId="2" borderId="4" xfId="0" applyNumberFormat="1" applyFont="1" applyFill="1" applyBorder="1" applyAlignment="1">
      <alignment vertical="center"/>
    </xf>
    <xf numFmtId="49" fontId="49" fillId="2" borderId="0" xfId="0" applyNumberFormat="1" applyFont="1" applyFill="1" applyAlignment="1">
      <alignment vertical="center"/>
    </xf>
    <xf numFmtId="49" fontId="50" fillId="2" borderId="0" xfId="0" applyNumberFormat="1" applyFont="1" applyFill="1" applyAlignment="1">
      <alignment horizontal="left" vertical="center"/>
    </xf>
    <xf numFmtId="0" fontId="36" fillId="2" borderId="36" xfId="0" applyFont="1" applyFill="1" applyBorder="1" applyAlignment="1">
      <alignment horizontal="center" wrapText="1"/>
    </xf>
    <xf numFmtId="0" fontId="36" fillId="5" borderId="36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9" fillId="2" borderId="0" xfId="0" applyFont="1" applyFill="1"/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52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4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8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0" fontId="53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6" fillId="6" borderId="7" xfId="0" applyFont="1" applyFill="1" applyBorder="1" applyAlignment="1">
      <alignment vertical="center"/>
    </xf>
    <xf numFmtId="0" fontId="1" fillId="2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7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7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45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3" fillId="0" borderId="0" xfId="0" applyFont="1" applyAlignment="1">
      <alignment horizontal="right" vertical="center"/>
    </xf>
    <xf numFmtId="49" fontId="44" fillId="2" borderId="26" xfId="0" applyNumberFormat="1" applyFont="1" applyFill="1" applyBorder="1" applyAlignment="1">
      <alignment horizontal="center" vertical="center"/>
    </xf>
    <xf numFmtId="49" fontId="44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1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41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6" fillId="6" borderId="25" xfId="0" applyNumberFormat="1" applyFont="1" applyFill="1" applyBorder="1" applyAlignment="1">
      <alignment horizontal="center" vertical="center"/>
    </xf>
    <xf numFmtId="49" fontId="36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7" fillId="6" borderId="7" xfId="0" applyFont="1" applyFill="1" applyBorder="1" applyAlignment="1">
      <alignment horizontal="center" vertical="center" shrinkToFit="1"/>
    </xf>
    <xf numFmtId="0" fontId="57" fillId="6" borderId="7" xfId="0" applyFont="1" applyFill="1" applyBorder="1" applyAlignment="1">
      <alignment vertical="center" shrinkToFit="1"/>
    </xf>
    <xf numFmtId="0" fontId="57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35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60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1" fillId="6" borderId="7" xfId="0" applyFont="1" applyFill="1" applyBorder="1" applyAlignment="1">
      <alignment horizontal="center"/>
    </xf>
    <xf numFmtId="0" fontId="61" fillId="6" borderId="0" xfId="0" applyFont="1" applyFill="1" applyAlignment="1">
      <alignment horizontal="center"/>
    </xf>
    <xf numFmtId="49" fontId="55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1" fillId="3" borderId="1" xfId="0" applyNumberFormat="1" applyFont="1" applyFill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51" fillId="3" borderId="2" xfId="0" applyNumberFormat="1" applyFont="1" applyFill="1" applyBorder="1" applyAlignment="1">
      <alignment vertical="center" shrinkToFit="1"/>
    </xf>
    <xf numFmtId="49" fontId="51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2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39" fillId="13" borderId="15" xfId="0" applyFont="1" applyFill="1" applyBorder="1" applyAlignment="1">
      <alignment horizontal="right" vertical="center"/>
    </xf>
    <xf numFmtId="0" fontId="0" fillId="0" borderId="25" xfId="0" applyBorder="1"/>
    <xf numFmtId="0" fontId="0" fillId="2" borderId="38" xfId="0" applyFill="1" applyBorder="1"/>
    <xf numFmtId="0" fontId="57" fillId="0" borderId="18" xfId="0" applyFont="1" applyBorder="1" applyAlignment="1">
      <alignment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0" fontId="20" fillId="0" borderId="4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39" fillId="13" borderId="47" xfId="0" applyFont="1" applyFill="1" applyBorder="1" applyAlignment="1">
      <alignment horizontal="right" vertical="center"/>
    </xf>
    <xf numFmtId="49" fontId="9" fillId="2" borderId="47" xfId="0" applyNumberFormat="1" applyFont="1" applyFill="1" applyBorder="1" applyAlignment="1">
      <alignment horizontal="center" wrapText="1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49" fontId="34" fillId="0" borderId="0" xfId="0" applyNumberFormat="1" applyFont="1" applyAlignment="1">
      <alignment vertical="top"/>
    </xf>
    <xf numFmtId="49" fontId="63" fillId="0" borderId="0" xfId="0" applyNumberFormat="1" applyFont="1" applyAlignment="1">
      <alignment vertical="top"/>
    </xf>
    <xf numFmtId="0" fontId="2" fillId="0" borderId="51" xfId="0" applyFont="1" applyBorder="1"/>
    <xf numFmtId="0" fontId="2" fillId="0" borderId="5" xfId="0" applyFont="1" applyBorder="1"/>
    <xf numFmtId="0" fontId="20" fillId="0" borderId="5" xfId="0" applyFont="1" applyBorder="1" applyAlignment="1">
      <alignment vertical="center"/>
    </xf>
    <xf numFmtId="0" fontId="0" fillId="0" borderId="51" xfId="0" applyBorder="1"/>
    <xf numFmtId="0" fontId="0" fillId="0" borderId="5" xfId="0" applyBorder="1"/>
    <xf numFmtId="49" fontId="63" fillId="0" borderId="0" xfId="3" applyNumberFormat="1" applyFont="1" applyAlignment="1">
      <alignment vertical="top"/>
    </xf>
    <xf numFmtId="49" fontId="12" fillId="0" borderId="0" xfId="3" applyNumberFormat="1" applyFont="1" applyAlignment="1">
      <alignment vertical="top"/>
    </xf>
    <xf numFmtId="49" fontId="48" fillId="0" borderId="0" xfId="3" applyNumberFormat="1" applyFont="1" applyAlignment="1">
      <alignment horizontal="center"/>
    </xf>
    <xf numFmtId="49" fontId="37" fillId="0" borderId="0" xfId="3" applyNumberFormat="1" applyFont="1" applyAlignment="1">
      <alignment horizontal="center"/>
    </xf>
    <xf numFmtId="49" fontId="37" fillId="0" borderId="0" xfId="3" applyNumberFormat="1" applyFont="1" applyAlignment="1">
      <alignment horizontal="left"/>
    </xf>
    <xf numFmtId="49" fontId="5" fillId="0" borderId="0" xfId="3" applyNumberFormat="1" applyFont="1" applyAlignment="1">
      <alignment horizontal="left" vertical="top"/>
    </xf>
    <xf numFmtId="49" fontId="15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49" fontId="8" fillId="0" borderId="0" xfId="3" applyNumberFormat="1" applyFont="1" applyAlignment="1">
      <alignment horizontal="left"/>
    </xf>
    <xf numFmtId="0" fontId="2" fillId="0" borderId="0" xfId="3"/>
    <xf numFmtId="49" fontId="14" fillId="0" borderId="0" xfId="3" applyNumberFormat="1" applyFont="1" applyAlignment="1">
      <alignment horizontal="left"/>
    </xf>
    <xf numFmtId="49" fontId="20" fillId="0" borderId="0" xfId="3" applyNumberFormat="1" applyFont="1" applyAlignment="1">
      <alignment horizontal="left"/>
    </xf>
    <xf numFmtId="49" fontId="20" fillId="0" borderId="6" xfId="3" applyNumberFormat="1" applyFont="1" applyBorder="1" applyAlignment="1">
      <alignment horizontal="left"/>
    </xf>
    <xf numFmtId="49" fontId="16" fillId="0" borderId="0" xfId="3" applyNumberFormat="1" applyFont="1" applyAlignment="1">
      <alignment horizontal="left"/>
    </xf>
    <xf numFmtId="49" fontId="2" fillId="0" borderId="0" xfId="3" applyNumberFormat="1" applyAlignment="1">
      <alignment horizontal="left"/>
    </xf>
    <xf numFmtId="49" fontId="51" fillId="3" borderId="1" xfId="3" applyNumberFormat="1" applyFont="1" applyFill="1" applyBorder="1" applyAlignment="1">
      <alignment vertical="center" shrinkToFit="1"/>
    </xf>
    <xf numFmtId="49" fontId="51" fillId="3" borderId="2" xfId="3" applyNumberFormat="1" applyFont="1" applyFill="1" applyBorder="1" applyAlignment="1">
      <alignment vertical="center" shrinkToFit="1"/>
    </xf>
    <xf numFmtId="49" fontId="51" fillId="3" borderId="36" xfId="3" applyNumberFormat="1" applyFont="1" applyFill="1" applyBorder="1" applyAlignment="1">
      <alignment vertical="center" shrinkToFit="1"/>
    </xf>
    <xf numFmtId="49" fontId="17" fillId="2" borderId="19" xfId="3" applyNumberFormat="1" applyFont="1" applyFill="1" applyBorder="1" applyAlignment="1">
      <alignment horizontal="left" vertical="center"/>
    </xf>
    <xf numFmtId="49" fontId="17" fillId="2" borderId="20" xfId="3" applyNumberFormat="1" applyFont="1" applyFill="1" applyBorder="1" applyAlignment="1">
      <alignment horizontal="right" vertical="center"/>
    </xf>
    <xf numFmtId="49" fontId="54" fillId="2" borderId="19" xfId="3" applyNumberFormat="1" applyFont="1" applyFill="1" applyBorder="1" applyAlignment="1">
      <alignment horizontal="left" vertical="center"/>
    </xf>
    <xf numFmtId="49" fontId="17" fillId="2" borderId="20" xfId="3" applyNumberFormat="1" applyFont="1" applyFill="1" applyBorder="1" applyAlignment="1">
      <alignment horizontal="left" vertical="center"/>
    </xf>
    <xf numFmtId="49" fontId="10" fillId="2" borderId="20" xfId="3" applyNumberFormat="1" applyFont="1" applyFill="1" applyBorder="1" applyAlignment="1">
      <alignment horizontal="left" vertical="center"/>
    </xf>
    <xf numFmtId="0" fontId="2" fillId="2" borderId="45" xfId="3" applyFill="1" applyBorder="1" applyAlignment="1">
      <alignment horizontal="center" vertical="center"/>
    </xf>
    <xf numFmtId="0" fontId="2" fillId="0" borderId="0" xfId="3" applyAlignment="1">
      <alignment vertical="center"/>
    </xf>
    <xf numFmtId="49" fontId="24" fillId="2" borderId="0" xfId="3" applyNumberFormat="1" applyFont="1" applyFill="1" applyAlignment="1">
      <alignment vertical="center"/>
    </xf>
    <xf numFmtId="49" fontId="24" fillId="2" borderId="0" xfId="3" applyNumberFormat="1" applyFont="1" applyFill="1" applyAlignment="1">
      <alignment horizontal="left" vertical="center"/>
    </xf>
    <xf numFmtId="49" fontId="24" fillId="2" borderId="0" xfId="3" applyNumberFormat="1" applyFont="1" applyFill="1" applyAlignment="1">
      <alignment horizontal="right" vertical="center"/>
    </xf>
    <xf numFmtId="0" fontId="24" fillId="2" borderId="0" xfId="3" applyFont="1" applyFill="1" applyAlignment="1">
      <alignment horizontal="left" vertical="center"/>
    </xf>
    <xf numFmtId="49" fontId="25" fillId="2" borderId="20" xfId="3" applyNumberFormat="1" applyFont="1" applyFill="1" applyBorder="1" applyAlignment="1">
      <alignment horizontal="right" vertical="center"/>
    </xf>
    <xf numFmtId="49" fontId="25" fillId="2" borderId="37" xfId="3" applyNumberFormat="1" applyFont="1" applyFill="1" applyBorder="1" applyAlignment="1">
      <alignment horizontal="right" vertical="center"/>
    </xf>
    <xf numFmtId="49" fontId="17" fillId="6" borderId="4" xfId="3" applyNumberFormat="1" applyFont="1" applyFill="1" applyBorder="1" applyAlignment="1">
      <alignment horizontal="left" vertical="center"/>
    </xf>
    <xf numFmtId="49" fontId="17" fillId="0" borderId="0" xfId="3" applyNumberFormat="1" applyFont="1" applyAlignment="1">
      <alignment horizontal="right" vertical="center"/>
    </xf>
    <xf numFmtId="49" fontId="10" fillId="6" borderId="0" xfId="3" applyNumberFormat="1" applyFont="1" applyFill="1" applyAlignment="1">
      <alignment horizontal="left" vertical="center"/>
    </xf>
    <xf numFmtId="0" fontId="2" fillId="6" borderId="46" xfId="3" applyFill="1" applyBorder="1" applyAlignment="1">
      <alignment horizontal="center" vertical="center"/>
    </xf>
    <xf numFmtId="14" fontId="18" fillId="0" borderId="6" xfId="3" applyNumberFormat="1" applyFont="1" applyBorder="1" applyAlignment="1">
      <alignment horizontal="left" vertical="center"/>
    </xf>
    <xf numFmtId="49" fontId="19" fillId="0" borderId="6" xfId="3" applyNumberFormat="1" applyFont="1" applyBorder="1" applyAlignment="1">
      <alignment vertical="center"/>
    </xf>
    <xf numFmtId="49" fontId="19" fillId="0" borderId="6" xfId="3" applyNumberFormat="1" applyFont="1" applyBorder="1" applyAlignment="1">
      <alignment horizontal="left" vertical="center"/>
    </xf>
    <xf numFmtId="49" fontId="29" fillId="0" borderId="6" xfId="3" applyNumberFormat="1" applyFont="1" applyBorder="1" applyAlignment="1">
      <alignment horizontal="right" vertical="center"/>
    </xf>
    <xf numFmtId="49" fontId="29" fillId="0" borderId="15" xfId="3" applyNumberFormat="1" applyFont="1" applyBorder="1" applyAlignment="1">
      <alignment horizontal="right" vertical="center"/>
    </xf>
    <xf numFmtId="49" fontId="19" fillId="0" borderId="22" xfId="3" applyNumberFormat="1" applyFont="1" applyBorder="1" applyAlignment="1">
      <alignment horizontal="left" vertical="center"/>
    </xf>
    <xf numFmtId="49" fontId="19" fillId="0" borderId="6" xfId="3" applyNumberFormat="1" applyFont="1" applyBorder="1" applyAlignment="1">
      <alignment horizontal="right" vertical="center"/>
    </xf>
    <xf numFmtId="0" fontId="39" fillId="13" borderId="47" xfId="3" applyFont="1" applyFill="1" applyBorder="1" applyAlignment="1">
      <alignment horizontal="right" vertical="center"/>
    </xf>
    <xf numFmtId="49" fontId="9" fillId="2" borderId="33" xfId="3" applyNumberFormat="1" applyFont="1" applyFill="1" applyBorder="1" applyAlignment="1">
      <alignment horizontal="center" wrapText="1"/>
    </xf>
    <xf numFmtId="49" fontId="9" fillId="2" borderId="21" xfId="3" applyNumberFormat="1" applyFont="1" applyFill="1" applyBorder="1" applyAlignment="1">
      <alignment horizontal="center" wrapText="1"/>
    </xf>
    <xf numFmtId="49" fontId="9" fillId="2" borderId="15" xfId="3" applyNumberFormat="1" applyFont="1" applyFill="1" applyBorder="1" applyAlignment="1">
      <alignment horizontal="center" wrapText="1"/>
    </xf>
    <xf numFmtId="0" fontId="9" fillId="2" borderId="1" xfId="3" applyFont="1" applyFill="1" applyBorder="1" applyAlignment="1">
      <alignment wrapText="1"/>
    </xf>
    <xf numFmtId="0" fontId="9" fillId="2" borderId="36" xfId="3" applyFont="1" applyFill="1" applyBorder="1" applyAlignment="1">
      <alignment wrapText="1"/>
    </xf>
    <xf numFmtId="49" fontId="9" fillId="5" borderId="33" xfId="3" applyNumberFormat="1" applyFont="1" applyFill="1" applyBorder="1" applyAlignment="1">
      <alignment horizontal="center" wrapText="1"/>
    </xf>
    <xf numFmtId="49" fontId="9" fillId="5" borderId="21" xfId="3" applyNumberFormat="1" applyFont="1" applyFill="1" applyBorder="1" applyAlignment="1">
      <alignment horizontal="center" wrapText="1"/>
    </xf>
    <xf numFmtId="49" fontId="9" fillId="5" borderId="34" xfId="3" applyNumberFormat="1" applyFont="1" applyFill="1" applyBorder="1" applyAlignment="1">
      <alignment horizontal="center" wrapText="1"/>
    </xf>
    <xf numFmtId="49" fontId="9" fillId="5" borderId="6" xfId="3" applyNumberFormat="1" applyFont="1" applyFill="1" applyBorder="1" applyAlignment="1">
      <alignment horizontal="center" wrapText="1"/>
    </xf>
    <xf numFmtId="49" fontId="9" fillId="2" borderId="39" xfId="3" applyNumberFormat="1" applyFont="1" applyFill="1" applyBorder="1" applyAlignment="1">
      <alignment horizontal="center" wrapText="1"/>
    </xf>
    <xf numFmtId="0" fontId="36" fillId="2" borderId="36" xfId="3" applyFont="1" applyFill="1" applyBorder="1" applyAlignment="1">
      <alignment horizontal="center" wrapText="1"/>
    </xf>
    <xf numFmtId="0" fontId="36" fillId="5" borderId="36" xfId="3" applyFont="1" applyFill="1" applyBorder="1" applyAlignment="1">
      <alignment horizontal="center" wrapText="1"/>
    </xf>
    <xf numFmtId="49" fontId="9" fillId="2" borderId="47" xfId="3" applyNumberFormat="1" applyFont="1" applyFill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2" fillId="0" borderId="5" xfId="3" applyBorder="1"/>
    <xf numFmtId="0" fontId="20" fillId="0" borderId="18" xfId="3" applyFont="1" applyBorder="1" applyAlignment="1">
      <alignment vertical="center"/>
    </xf>
    <xf numFmtId="0" fontId="20" fillId="0" borderId="18" xfId="3" applyFont="1" applyBorder="1" applyAlignment="1">
      <alignment horizontal="center" vertical="center"/>
    </xf>
    <xf numFmtId="49" fontId="20" fillId="0" borderId="12" xfId="3" applyNumberFormat="1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1" fontId="31" fillId="5" borderId="11" xfId="3" applyNumberFormat="1" applyFont="1" applyFill="1" applyBorder="1" applyAlignment="1">
      <alignment horizontal="center" vertical="center"/>
    </xf>
    <xf numFmtId="0" fontId="31" fillId="5" borderId="18" xfId="3" applyFont="1" applyFill="1" applyBorder="1" applyAlignment="1">
      <alignment horizontal="center" vertical="center"/>
    </xf>
    <xf numFmtId="1" fontId="31" fillId="5" borderId="35" xfId="3" applyNumberFormat="1" applyFont="1" applyFill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5" borderId="12" xfId="3" applyFont="1" applyFill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" fillId="13" borderId="5" xfId="3" applyFill="1" applyBorder="1"/>
    <xf numFmtId="0" fontId="20" fillId="13" borderId="18" xfId="3" applyFont="1" applyFill="1" applyBorder="1" applyAlignment="1">
      <alignment vertical="center"/>
    </xf>
    <xf numFmtId="0" fontId="20" fillId="13" borderId="18" xfId="3" applyFont="1" applyFill="1" applyBorder="1" applyAlignment="1">
      <alignment horizontal="center" vertical="center"/>
    </xf>
    <xf numFmtId="49" fontId="20" fillId="13" borderId="12" xfId="3" applyNumberFormat="1" applyFont="1" applyFill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5" borderId="24" xfId="3" applyFont="1" applyFill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31" fillId="5" borderId="7" xfId="3" applyFont="1" applyFill="1" applyBorder="1" applyAlignment="1">
      <alignment horizontal="center" vertical="center"/>
    </xf>
    <xf numFmtId="0" fontId="2" fillId="0" borderId="18" xfId="3" applyBorder="1" applyAlignment="1">
      <alignment vertical="center"/>
    </xf>
    <xf numFmtId="0" fontId="7" fillId="0" borderId="5" xfId="3" applyFont="1" applyBorder="1" applyAlignment="1">
      <alignment vertical="center"/>
    </xf>
    <xf numFmtId="0" fontId="20" fillId="0" borderId="5" xfId="3" applyFont="1" applyBorder="1" applyAlignment="1">
      <alignment vertical="center"/>
    </xf>
    <xf numFmtId="0" fontId="20" fillId="0" borderId="5" xfId="3" applyFont="1" applyBorder="1" applyAlignment="1">
      <alignment horizontal="center" vertical="center"/>
    </xf>
    <xf numFmtId="49" fontId="20" fillId="0" borderId="30" xfId="3" applyNumberFormat="1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49" fontId="2" fillId="0" borderId="12" xfId="3" applyNumberFormat="1" applyBorder="1" applyAlignment="1">
      <alignment horizontal="center" vertical="center"/>
    </xf>
    <xf numFmtId="49" fontId="20" fillId="0" borderId="12" xfId="3" applyNumberFormat="1" applyFont="1" applyBorder="1" applyAlignment="1">
      <alignment horizontal="center" vertical="center" wrapText="1"/>
    </xf>
    <xf numFmtId="0" fontId="20" fillId="5" borderId="41" xfId="3" applyFont="1" applyFill="1" applyBorder="1" applyAlignment="1">
      <alignment horizontal="center" vertical="center"/>
    </xf>
    <xf numFmtId="0" fontId="2" fillId="0" borderId="0" xfId="3" applyAlignment="1">
      <alignment horizontal="center"/>
    </xf>
    <xf numFmtId="49" fontId="2" fillId="0" borderId="0" xfId="3" applyNumberFormat="1" applyAlignment="1">
      <alignment horizontal="center"/>
    </xf>
    <xf numFmtId="165" fontId="2" fillId="0" borderId="0" xfId="3" applyNumberFormat="1" applyAlignment="1">
      <alignment horizontal="center"/>
    </xf>
    <xf numFmtId="49" fontId="5" fillId="6" borderId="0" xfId="3" applyNumberFormat="1" applyFont="1" applyFill="1" applyAlignment="1">
      <alignment vertical="top"/>
    </xf>
    <xf numFmtId="49" fontId="37" fillId="6" borderId="0" xfId="3" applyNumberFormat="1" applyFont="1" applyFill="1" applyAlignment="1">
      <alignment horizontal="center"/>
    </xf>
    <xf numFmtId="49" fontId="48" fillId="6" borderId="0" xfId="3" applyNumberFormat="1" applyFont="1" applyFill="1" applyAlignment="1">
      <alignment vertical="top"/>
    </xf>
    <xf numFmtId="49" fontId="32" fillId="6" borderId="0" xfId="3" applyNumberFormat="1" applyFont="1" applyFill="1" applyAlignment="1">
      <alignment vertical="top"/>
    </xf>
    <xf numFmtId="49" fontId="37" fillId="6" borderId="0" xfId="3" applyNumberFormat="1" applyFont="1" applyFill="1" applyAlignment="1">
      <alignment horizontal="left"/>
    </xf>
    <xf numFmtId="49" fontId="15" fillId="6" borderId="0" xfId="3" applyNumberFormat="1" applyFont="1" applyFill="1" applyAlignment="1">
      <alignment horizontal="left"/>
    </xf>
    <xf numFmtId="49" fontId="32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60" fillId="11" borderId="0" xfId="3" applyFont="1" applyFill="1" applyAlignment="1">
      <alignment horizontal="center" vertical="center"/>
    </xf>
    <xf numFmtId="0" fontId="33" fillId="6" borderId="0" xfId="3" applyFont="1" applyFill="1"/>
    <xf numFmtId="49" fontId="14" fillId="6" borderId="0" xfId="3" applyNumberFormat="1" applyFont="1" applyFill="1" applyAlignment="1">
      <alignment horizontal="left"/>
    </xf>
    <xf numFmtId="49" fontId="33" fillId="6" borderId="0" xfId="3" applyNumberFormat="1" applyFont="1" applyFill="1"/>
    <xf numFmtId="49" fontId="20" fillId="6" borderId="0" xfId="3" applyNumberFormat="1" applyFont="1" applyFill="1"/>
    <xf numFmtId="49" fontId="16" fillId="6" borderId="0" xfId="3" applyNumberFormat="1" applyFont="1" applyFill="1"/>
    <xf numFmtId="49" fontId="16" fillId="0" borderId="0" xfId="3" applyNumberFormat="1" applyFont="1"/>
    <xf numFmtId="49" fontId="20" fillId="0" borderId="0" xfId="3" applyNumberFormat="1" applyFont="1"/>
    <xf numFmtId="49" fontId="2" fillId="3" borderId="0" xfId="3" applyNumberFormat="1" applyFill="1"/>
    <xf numFmtId="0" fontId="2" fillId="3" borderId="0" xfId="3" applyFill="1"/>
    <xf numFmtId="0" fontId="2" fillId="3" borderId="0" xfId="3" applyFill="1" applyAlignment="1">
      <alignment horizontal="center"/>
    </xf>
    <xf numFmtId="49" fontId="35" fillId="2" borderId="0" xfId="3" applyNumberFormat="1" applyFont="1" applyFill="1" applyAlignment="1">
      <alignment vertical="center"/>
    </xf>
    <xf numFmtId="49" fontId="25" fillId="2" borderId="0" xfId="3" applyNumberFormat="1" applyFont="1" applyFill="1" applyAlignment="1">
      <alignment horizontal="right" vertical="center"/>
    </xf>
    <xf numFmtId="49" fontId="35" fillId="0" borderId="0" xfId="3" applyNumberFormat="1" applyFont="1" applyAlignment="1">
      <alignment vertical="center"/>
    </xf>
    <xf numFmtId="49" fontId="24" fillId="0" borderId="0" xfId="3" applyNumberFormat="1" applyFont="1" applyAlignment="1">
      <alignment vertical="center"/>
    </xf>
    <xf numFmtId="49" fontId="25" fillId="0" borderId="0" xfId="3" applyNumberFormat="1" applyFont="1" applyAlignment="1">
      <alignment horizontal="right" vertical="center"/>
    </xf>
    <xf numFmtId="14" fontId="18" fillId="6" borderId="6" xfId="3" applyNumberFormat="1" applyFont="1" applyFill="1" applyBorder="1" applyAlignment="1">
      <alignment horizontal="left" vertical="center"/>
    </xf>
    <xf numFmtId="49" fontId="18" fillId="6" borderId="6" xfId="3" applyNumberFormat="1" applyFont="1" applyFill="1" applyBorder="1" applyAlignment="1">
      <alignment vertical="center"/>
    </xf>
    <xf numFmtId="49" fontId="42" fillId="6" borderId="6" xfId="3" applyNumberFormat="1" applyFont="1" applyFill="1" applyBorder="1" applyAlignment="1">
      <alignment vertical="center"/>
    </xf>
    <xf numFmtId="49" fontId="19" fillId="6" borderId="6" xfId="3" applyNumberFormat="1" applyFont="1" applyFill="1" applyBorder="1" applyAlignment="1">
      <alignment horizontal="right" vertical="center"/>
    </xf>
    <xf numFmtId="49" fontId="42" fillId="0" borderId="0" xfId="3" applyNumberFormat="1" applyFont="1" applyAlignment="1">
      <alignment vertical="center"/>
    </xf>
    <xf numFmtId="49" fontId="18" fillId="0" borderId="0" xfId="3" applyNumberFormat="1" applyFont="1" applyAlignment="1">
      <alignment vertical="center"/>
    </xf>
    <xf numFmtId="49" fontId="20" fillId="3" borderId="0" xfId="3" applyNumberFormat="1" applyFont="1" applyFill="1"/>
    <xf numFmtId="0" fontId="2" fillId="2" borderId="0" xfId="3" applyFill="1"/>
    <xf numFmtId="0" fontId="58" fillId="2" borderId="0" xfId="3" applyFont="1" applyFill="1" applyAlignment="1">
      <alignment horizontal="center" shrinkToFit="1"/>
    </xf>
    <xf numFmtId="49" fontId="20" fillId="4" borderId="0" xfId="3" applyNumberFormat="1" applyFont="1" applyFill="1"/>
    <xf numFmtId="0" fontId="2" fillId="4" borderId="0" xfId="3" applyFill="1" applyAlignment="1">
      <alignment horizontal="center"/>
    </xf>
    <xf numFmtId="0" fontId="2" fillId="6" borderId="0" xfId="3" applyFill="1"/>
    <xf numFmtId="49" fontId="20" fillId="8" borderId="0" xfId="3" applyNumberFormat="1" applyFont="1" applyFill="1"/>
    <xf numFmtId="0" fontId="2" fillId="8" borderId="0" xfId="3" applyFill="1" applyAlignment="1">
      <alignment horizontal="center"/>
    </xf>
    <xf numFmtId="0" fontId="2" fillId="6" borderId="0" xfId="3" applyFill="1" applyAlignment="1">
      <alignment horizontal="center"/>
    </xf>
    <xf numFmtId="0" fontId="59" fillId="7" borderId="0" xfId="3" applyFont="1" applyFill="1"/>
    <xf numFmtId="0" fontId="2" fillId="6" borderId="7" xfId="3" applyFill="1" applyBorder="1" applyAlignment="1">
      <alignment horizontal="center" vertical="center" shrinkToFit="1"/>
    </xf>
    <xf numFmtId="0" fontId="2" fillId="6" borderId="7" xfId="3" applyFill="1" applyBorder="1" applyAlignment="1">
      <alignment vertical="center" shrinkToFit="1"/>
    </xf>
    <xf numFmtId="0" fontId="2" fillId="7" borderId="7" xfId="3" applyFill="1" applyBorder="1" applyAlignment="1">
      <alignment horizontal="center"/>
    </xf>
    <xf numFmtId="0" fontId="2" fillId="9" borderId="35" xfId="3" applyFill="1" applyBorder="1" applyAlignment="1">
      <alignment horizontal="center"/>
    </xf>
    <xf numFmtId="0" fontId="61" fillId="6" borderId="7" xfId="3" applyFont="1" applyFill="1" applyBorder="1" applyAlignment="1">
      <alignment horizontal="center"/>
    </xf>
    <xf numFmtId="0" fontId="59" fillId="6" borderId="0" xfId="3" applyFont="1" applyFill="1"/>
    <xf numFmtId="0" fontId="2" fillId="6" borderId="0" xfId="3" applyFill="1" applyAlignment="1">
      <alignment shrinkToFit="1"/>
    </xf>
    <xf numFmtId="0" fontId="61" fillId="6" borderId="0" xfId="3" applyFont="1" applyFill="1" applyAlignment="1">
      <alignment horizontal="center"/>
    </xf>
    <xf numFmtId="0" fontId="2" fillId="10" borderId="0" xfId="3" applyFill="1"/>
    <xf numFmtId="0" fontId="2" fillId="6" borderId="5" xfId="3" applyFill="1" applyBorder="1" applyAlignment="1">
      <alignment horizontal="center" vertical="center"/>
    </xf>
    <xf numFmtId="0" fontId="2" fillId="6" borderId="7" xfId="3" applyFill="1" applyBorder="1"/>
    <xf numFmtId="0" fontId="30" fillId="2" borderId="23" xfId="3" applyFont="1" applyFill="1" applyBorder="1" applyAlignment="1">
      <alignment vertical="center"/>
    </xf>
    <xf numFmtId="0" fontId="30" fillId="2" borderId="24" xfId="3" applyFont="1" applyFill="1" applyBorder="1" applyAlignment="1">
      <alignment vertical="center"/>
    </xf>
    <xf numFmtId="0" fontId="30" fillId="2" borderId="38" xfId="3" applyFont="1" applyFill="1" applyBorder="1" applyAlignment="1">
      <alignment vertical="center"/>
    </xf>
    <xf numFmtId="49" fontId="44" fillId="2" borderId="26" xfId="3" applyNumberFormat="1" applyFont="1" applyFill="1" applyBorder="1" applyAlignment="1">
      <alignment horizontal="center" vertical="center"/>
    </xf>
    <xf numFmtId="49" fontId="44" fillId="2" borderId="26" xfId="3" applyNumberFormat="1" applyFont="1" applyFill="1" applyBorder="1" applyAlignment="1">
      <alignment vertical="center"/>
    </xf>
    <xf numFmtId="0" fontId="2" fillId="2" borderId="24" xfId="3" applyFill="1" applyBorder="1"/>
    <xf numFmtId="49" fontId="45" fillId="2" borderId="26" xfId="3" applyNumberFormat="1" applyFont="1" applyFill="1" applyBorder="1" applyAlignment="1">
      <alignment vertical="center"/>
    </xf>
    <xf numFmtId="49" fontId="30" fillId="2" borderId="26" xfId="3" applyNumberFormat="1" applyFont="1" applyFill="1" applyBorder="1" applyAlignment="1">
      <alignment horizontal="left" vertical="center"/>
    </xf>
    <xf numFmtId="49" fontId="30" fillId="0" borderId="0" xfId="3" applyNumberFormat="1" applyFont="1" applyAlignment="1">
      <alignment horizontal="left" vertical="center"/>
    </xf>
    <xf numFmtId="49" fontId="45" fillId="0" borderId="0" xfId="3" applyNumberFormat="1" applyFont="1" applyAlignment="1">
      <alignment vertical="center"/>
    </xf>
    <xf numFmtId="49" fontId="9" fillId="6" borderId="30" xfId="3" applyNumberFormat="1" applyFont="1" applyFill="1" applyBorder="1" applyAlignment="1">
      <alignment vertical="center"/>
    </xf>
    <xf numFmtId="49" fontId="9" fillId="6" borderId="26" xfId="3" applyNumberFormat="1" applyFont="1" applyFill="1" applyBorder="1" applyAlignment="1">
      <alignment vertical="center"/>
    </xf>
    <xf numFmtId="49" fontId="9" fillId="6" borderId="31" xfId="3" applyNumberFormat="1" applyFont="1" applyFill="1" applyBorder="1" applyAlignment="1">
      <alignment horizontal="right" vertical="center"/>
    </xf>
    <xf numFmtId="49" fontId="9" fillId="6" borderId="30" xfId="3" applyNumberFormat="1" applyFont="1" applyFill="1" applyBorder="1" applyAlignment="1">
      <alignment horizontal="center" vertical="center"/>
    </xf>
    <xf numFmtId="49" fontId="36" fillId="6" borderId="30" xfId="3" applyNumberFormat="1" applyFont="1" applyFill="1" applyBorder="1" applyAlignment="1">
      <alignment horizontal="center" vertical="center"/>
    </xf>
    <xf numFmtId="49" fontId="41" fillId="6" borderId="26" xfId="3" applyNumberFormat="1" applyFont="1" applyFill="1" applyBorder="1" applyAlignment="1">
      <alignment vertical="center"/>
    </xf>
    <xf numFmtId="49" fontId="9" fillId="6" borderId="31" xfId="3" applyNumberFormat="1" applyFont="1" applyFill="1" applyBorder="1" applyAlignment="1">
      <alignment vertical="center"/>
    </xf>
    <xf numFmtId="49" fontId="30" fillId="6" borderId="30" xfId="3" applyNumberFormat="1" applyFont="1" applyFill="1" applyBorder="1" applyAlignment="1">
      <alignment vertical="center"/>
    </xf>
    <xf numFmtId="0" fontId="2" fillId="6" borderId="26" xfId="3" applyFill="1" applyBorder="1"/>
    <xf numFmtId="0" fontId="2" fillId="6" borderId="31" xfId="3" applyFill="1" applyBorder="1"/>
    <xf numFmtId="49" fontId="30" fillId="0" borderId="0" xfId="3" applyNumberFormat="1" applyFont="1" applyAlignment="1">
      <alignment vertical="center"/>
    </xf>
    <xf numFmtId="49" fontId="41" fillId="0" borderId="0" xfId="3" applyNumberFormat="1" applyFont="1" applyAlignment="1">
      <alignment vertical="center"/>
    </xf>
    <xf numFmtId="49" fontId="9" fillId="6" borderId="27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vertical="center"/>
    </xf>
    <xf numFmtId="49" fontId="9" fillId="6" borderId="18" xfId="3" applyNumberFormat="1" applyFont="1" applyFill="1" applyBorder="1" applyAlignment="1">
      <alignment horizontal="right" vertical="center"/>
    </xf>
    <xf numFmtId="49" fontId="9" fillId="6" borderId="25" xfId="3" applyNumberFormat="1" applyFont="1" applyFill="1" applyBorder="1" applyAlignment="1">
      <alignment horizontal="center" vertical="center"/>
    </xf>
    <xf numFmtId="49" fontId="36" fillId="6" borderId="25" xfId="3" applyNumberFormat="1" applyFont="1" applyFill="1" applyBorder="1" applyAlignment="1">
      <alignment horizontal="center" vertical="center"/>
    </xf>
    <xf numFmtId="49" fontId="9" fillId="6" borderId="0" xfId="3" applyNumberFormat="1" applyFont="1" applyFill="1" applyAlignment="1">
      <alignment vertical="center"/>
    </xf>
    <xf numFmtId="49" fontId="41" fillId="6" borderId="0" xfId="3" applyNumberFormat="1" applyFont="1" applyFill="1" applyAlignment="1">
      <alignment vertical="center"/>
    </xf>
    <xf numFmtId="49" fontId="9" fillId="6" borderId="17" xfId="3" applyNumberFormat="1" applyFont="1" applyFill="1" applyBorder="1" applyAlignment="1">
      <alignment vertical="center"/>
    </xf>
    <xf numFmtId="0" fontId="9" fillId="6" borderId="27" xfId="3" applyFont="1" applyFill="1" applyBorder="1" applyAlignment="1">
      <alignment vertical="center"/>
    </xf>
    <xf numFmtId="0" fontId="2" fillId="6" borderId="18" xfId="3" applyFill="1" applyBorder="1"/>
    <xf numFmtId="49" fontId="9" fillId="0" borderId="0" xfId="3" applyNumberFormat="1" applyFont="1" applyAlignment="1">
      <alignment vertical="center"/>
    </xf>
    <xf numFmtId="49" fontId="9" fillId="2" borderId="30" xfId="3" applyNumberFormat="1" applyFont="1" applyFill="1" applyBorder="1" applyAlignment="1">
      <alignment vertical="center"/>
    </xf>
    <xf numFmtId="49" fontId="9" fillId="2" borderId="26" xfId="3" applyNumberFormat="1" applyFont="1" applyFill="1" applyBorder="1" applyAlignment="1">
      <alignment vertical="center"/>
    </xf>
    <xf numFmtId="49" fontId="9" fillId="2" borderId="31" xfId="3" applyNumberFormat="1" applyFont="1" applyFill="1" applyBorder="1" applyAlignment="1">
      <alignment horizontal="right" vertical="center"/>
    </xf>
    <xf numFmtId="0" fontId="9" fillId="6" borderId="0" xfId="3" applyFont="1" applyFill="1" applyAlignment="1">
      <alignment vertical="center"/>
    </xf>
    <xf numFmtId="0" fontId="9" fillId="2" borderId="25" xfId="3" applyFont="1" applyFill="1" applyBorder="1" applyAlignment="1">
      <alignment vertical="center"/>
    </xf>
    <xf numFmtId="49" fontId="9" fillId="2" borderId="0" xfId="3" applyNumberFormat="1" applyFont="1" applyFill="1" applyAlignment="1">
      <alignment horizontal="right" vertical="center"/>
    </xf>
    <xf numFmtId="49" fontId="9" fillId="2" borderId="17" xfId="3" applyNumberFormat="1" applyFont="1" applyFill="1" applyBorder="1" applyAlignment="1">
      <alignment horizontal="right" vertical="center"/>
    </xf>
    <xf numFmtId="49" fontId="9" fillId="6" borderId="25" xfId="3" applyNumberFormat="1" applyFont="1" applyFill="1" applyBorder="1" applyAlignment="1">
      <alignment vertical="center"/>
    </xf>
    <xf numFmtId="0" fontId="2" fillId="6" borderId="17" xfId="3" applyFill="1" applyBorder="1"/>
    <xf numFmtId="0" fontId="30" fillId="2" borderId="25" xfId="3" applyFont="1" applyFill="1" applyBorder="1" applyAlignment="1">
      <alignment vertical="center"/>
    </xf>
    <xf numFmtId="0" fontId="30" fillId="2" borderId="0" xfId="3" applyFont="1" applyFill="1" applyAlignment="1">
      <alignment vertical="center"/>
    </xf>
    <xf numFmtId="0" fontId="30" fillId="2" borderId="17" xfId="3" applyFont="1" applyFill="1" applyBorder="1" applyAlignment="1">
      <alignment vertical="center"/>
    </xf>
    <xf numFmtId="49" fontId="9" fillId="2" borderId="25" xfId="3" applyNumberFormat="1" applyFont="1" applyFill="1" applyBorder="1" applyAlignment="1">
      <alignment vertical="center"/>
    </xf>
    <xf numFmtId="49" fontId="9" fillId="2" borderId="0" xfId="3" applyNumberFormat="1" applyFont="1" applyFill="1" applyAlignment="1">
      <alignment vertical="center"/>
    </xf>
    <xf numFmtId="0" fontId="9" fillId="2" borderId="17" xfId="3" applyFont="1" applyFill="1" applyBorder="1" applyAlignment="1">
      <alignment horizontal="right" vertical="center"/>
    </xf>
    <xf numFmtId="49" fontId="9" fillId="2" borderId="27" xfId="3" applyNumberFormat="1" applyFont="1" applyFill="1" applyBorder="1" applyAlignment="1">
      <alignment vertical="center"/>
    </xf>
    <xf numFmtId="49" fontId="9" fillId="2" borderId="7" xfId="3" applyNumberFormat="1" applyFont="1" applyFill="1" applyBorder="1" applyAlignment="1">
      <alignment vertical="center"/>
    </xf>
    <xf numFmtId="0" fontId="9" fillId="2" borderId="18" xfId="3" applyFont="1" applyFill="1" applyBorder="1" applyAlignment="1">
      <alignment horizontal="right" vertical="center"/>
    </xf>
    <xf numFmtId="49" fontId="9" fillId="6" borderId="27" xfId="3" applyNumberFormat="1" applyFont="1" applyFill="1" applyBorder="1" applyAlignment="1">
      <alignment horizontal="center" vertical="center"/>
    </xf>
    <xf numFmtId="0" fontId="9" fillId="6" borderId="7" xfId="3" applyFont="1" applyFill="1" applyBorder="1" applyAlignment="1">
      <alignment vertical="center"/>
    </xf>
    <xf numFmtId="49" fontId="36" fillId="6" borderId="27" xfId="3" applyNumberFormat="1" applyFont="1" applyFill="1" applyBorder="1" applyAlignment="1">
      <alignment horizontal="center" vertical="center"/>
    </xf>
    <xf numFmtId="49" fontId="41" fillId="6" borderId="7" xfId="3" applyNumberFormat="1" applyFont="1" applyFill="1" applyBorder="1" applyAlignment="1">
      <alignment vertical="center"/>
    </xf>
    <xf numFmtId="49" fontId="9" fillId="6" borderId="18" xfId="3" applyNumberFormat="1" applyFont="1" applyFill="1" applyBorder="1" applyAlignment="1">
      <alignment vertical="center"/>
    </xf>
    <xf numFmtId="0" fontId="43" fillId="0" borderId="0" xfId="3" applyFont="1" applyAlignment="1">
      <alignment horizontal="right" vertical="center"/>
    </xf>
    <xf numFmtId="0" fontId="33" fillId="0" borderId="0" xfId="3" applyFont="1" applyAlignment="1">
      <alignment horizontal="left"/>
    </xf>
    <xf numFmtId="0" fontId="2" fillId="2" borderId="37" xfId="3" applyFill="1" applyBorder="1" applyAlignment="1">
      <alignment horizontal="center" vertical="center"/>
    </xf>
    <xf numFmtId="0" fontId="2" fillId="6" borderId="9" xfId="3" applyFill="1" applyBorder="1" applyAlignment="1">
      <alignment horizontal="center" vertical="center"/>
    </xf>
    <xf numFmtId="0" fontId="39" fillId="13" borderId="15" xfId="3" applyFont="1" applyFill="1" applyBorder="1" applyAlignment="1">
      <alignment horizontal="right" vertical="center"/>
    </xf>
    <xf numFmtId="0" fontId="2" fillId="0" borderId="51" xfId="3" applyBorder="1"/>
    <xf numFmtId="0" fontId="20" fillId="0" borderId="43" xfId="3" applyFont="1" applyBorder="1" applyAlignment="1">
      <alignment horizontal="center" vertical="center"/>
    </xf>
    <xf numFmtId="0" fontId="14" fillId="6" borderId="0" xfId="3" applyFont="1" applyFill="1" applyAlignment="1">
      <alignment horizontal="left"/>
    </xf>
    <xf numFmtId="0" fontId="2" fillId="0" borderId="6" xfId="3" applyBorder="1"/>
    <xf numFmtId="49" fontId="34" fillId="0" borderId="0" xfId="3" applyNumberFormat="1" applyFont="1" applyAlignment="1">
      <alignment vertical="top"/>
    </xf>
    <xf numFmtId="0" fontId="56" fillId="6" borderId="7" xfId="3" applyFont="1" applyFill="1" applyBorder="1" applyAlignment="1">
      <alignment horizontal="center" vertical="center" shrinkToFit="1"/>
    </xf>
    <xf numFmtId="0" fontId="56" fillId="6" borderId="7" xfId="3" applyFont="1" applyFill="1" applyBorder="1" applyAlignment="1">
      <alignment vertical="center"/>
    </xf>
    <xf numFmtId="0" fontId="2" fillId="2" borderId="38" xfId="3" applyFill="1" applyBorder="1"/>
    <xf numFmtId="0" fontId="2" fillId="0" borderId="25" xfId="3" applyBorder="1"/>
    <xf numFmtId="0" fontId="14" fillId="0" borderId="0" xfId="3" applyFont="1" applyAlignment="1">
      <alignment horizontal="left" vertical="center"/>
    </xf>
    <xf numFmtId="0" fontId="34" fillId="6" borderId="0" xfId="3" applyFont="1" applyFill="1" applyAlignment="1">
      <alignment horizontal="center"/>
    </xf>
    <xf numFmtId="0" fontId="65" fillId="6" borderId="7" xfId="3" applyFont="1" applyFill="1" applyBorder="1" applyAlignment="1">
      <alignment vertical="center"/>
    </xf>
    <xf numFmtId="0" fontId="34" fillId="6" borderId="7" xfId="3" applyFont="1" applyFill="1" applyBorder="1"/>
    <xf numFmtId="0" fontId="66" fillId="6" borderId="0" xfId="3" applyFont="1" applyFill="1" applyAlignment="1">
      <alignment horizontal="center"/>
    </xf>
    <xf numFmtId="0" fontId="66" fillId="7" borderId="0" xfId="3" applyFont="1" applyFill="1" applyAlignment="1">
      <alignment horizontal="center"/>
    </xf>
    <xf numFmtId="0" fontId="2" fillId="6" borderId="5" xfId="3" applyFill="1" applyBorder="1"/>
    <xf numFmtId="0" fontId="34" fillId="7" borderId="5" xfId="3" applyFont="1" applyFill="1" applyBorder="1" applyAlignment="1">
      <alignment horizontal="center" vertical="center"/>
    </xf>
    <xf numFmtId="0" fontId="2" fillId="6" borderId="0" xfId="3" applyFill="1" applyAlignment="1">
      <alignment horizontal="center" vertical="center"/>
    </xf>
    <xf numFmtId="0" fontId="2" fillId="6" borderId="0" xfId="3" applyFill="1" applyAlignment="1">
      <alignment horizontal="right" vertical="center" shrinkToFit="1"/>
    </xf>
    <xf numFmtId="0" fontId="34" fillId="6" borderId="0" xfId="3" applyFont="1" applyFill="1" applyAlignment="1">
      <alignment horizontal="center" vertical="center"/>
    </xf>
    <xf numFmtId="0" fontId="67" fillId="7" borderId="0" xfId="3" applyFont="1" applyFill="1" applyAlignment="1">
      <alignment horizontal="center"/>
    </xf>
    <xf numFmtId="0" fontId="65" fillId="6" borderId="7" xfId="3" applyFont="1" applyFill="1" applyBorder="1" applyAlignment="1">
      <alignment horizontal="center" vertical="center" shrinkToFit="1"/>
    </xf>
    <xf numFmtId="49" fontId="15" fillId="6" borderId="0" xfId="3" applyNumberFormat="1" applyFont="1" applyFill="1" applyAlignment="1">
      <alignment vertical="top"/>
    </xf>
    <xf numFmtId="49" fontId="12" fillId="6" borderId="0" xfId="3" applyNumberFormat="1" applyFont="1" applyFill="1" applyAlignment="1">
      <alignment vertical="top"/>
    </xf>
    <xf numFmtId="0" fontId="5" fillId="0" borderId="0" xfId="3" applyFont="1" applyAlignment="1">
      <alignment vertical="top"/>
    </xf>
    <xf numFmtId="0" fontId="5" fillId="6" borderId="0" xfId="3" applyFont="1" applyFill="1" applyAlignment="1">
      <alignment vertical="top"/>
    </xf>
    <xf numFmtId="0" fontId="20" fillId="0" borderId="0" xfId="3" applyFont="1"/>
    <xf numFmtId="0" fontId="20" fillId="6" borderId="0" xfId="3" applyFont="1" applyFill="1"/>
    <xf numFmtId="0" fontId="24" fillId="2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6" borderId="0" xfId="3" applyFont="1" applyFill="1" applyAlignment="1">
      <alignment vertical="center"/>
    </xf>
    <xf numFmtId="49" fontId="2" fillId="6" borderId="6" xfId="3" applyNumberFormat="1" applyFill="1" applyBorder="1" applyAlignment="1">
      <alignment vertical="center"/>
    </xf>
    <xf numFmtId="0" fontId="19" fillId="6" borderId="6" xfId="3" applyFont="1" applyFill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18" fillId="6" borderId="0" xfId="3" applyFont="1" applyFill="1" applyAlignment="1">
      <alignment vertical="center"/>
    </xf>
    <xf numFmtId="49" fontId="9" fillId="2" borderId="0" xfId="3" applyNumberFormat="1" applyFont="1" applyFill="1" applyAlignment="1">
      <alignment horizontal="center" vertical="center"/>
    </xf>
    <xf numFmtId="49" fontId="9" fillId="2" borderId="0" xfId="3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left" vertical="center"/>
    </xf>
    <xf numFmtId="49" fontId="41" fillId="2" borderId="0" xfId="3" applyNumberFormat="1" applyFont="1" applyFill="1" applyAlignment="1">
      <alignment horizontal="center" vertical="center"/>
    </xf>
    <xf numFmtId="49" fontId="41" fillId="2" borderId="0" xfId="3" applyNumberFormat="1" applyFont="1" applyFill="1" applyAlignment="1">
      <alignment vertical="center"/>
    </xf>
    <xf numFmtId="0" fontId="63" fillId="2" borderId="0" xfId="3" applyFont="1" applyFill="1" applyAlignment="1">
      <alignment horizontal="right" vertical="center"/>
    </xf>
    <xf numFmtId="0" fontId="63" fillId="2" borderId="0" xfId="3" applyFont="1" applyFill="1" applyAlignment="1">
      <alignment horizontal="center" vertical="center"/>
    </xf>
    <xf numFmtId="0" fontId="63" fillId="2" borderId="0" xfId="3" applyFont="1" applyFill="1" applyAlignment="1">
      <alignment horizontal="left" vertical="center"/>
    </xf>
    <xf numFmtId="0" fontId="63" fillId="2" borderId="0" xfId="3" applyFont="1" applyFill="1" applyAlignment="1">
      <alignment vertical="center"/>
    </xf>
    <xf numFmtId="0" fontId="68" fillId="2" borderId="0" xfId="3" applyFont="1" applyFill="1" applyAlignment="1">
      <alignment horizontal="center" vertical="center"/>
    </xf>
    <xf numFmtId="0" fontId="68" fillId="2" borderId="0" xfId="3" applyFont="1" applyFill="1" applyAlignment="1">
      <alignment vertical="center"/>
    </xf>
    <xf numFmtId="0" fontId="63" fillId="0" borderId="0" xfId="3" applyFont="1" applyAlignment="1">
      <alignment vertical="center"/>
    </xf>
    <xf numFmtId="0" fontId="63" fillId="6" borderId="0" xfId="3" applyFont="1" applyFill="1" applyAlignment="1">
      <alignment vertical="center"/>
    </xf>
    <xf numFmtId="0" fontId="63" fillId="3" borderId="0" xfId="3" applyFont="1" applyFill="1"/>
    <xf numFmtId="0" fontId="63" fillId="3" borderId="0" xfId="3" applyFont="1" applyFill="1" applyAlignment="1">
      <alignment horizontal="center"/>
    </xf>
    <xf numFmtId="0" fontId="63" fillId="6" borderId="0" xfId="3" applyFont="1" applyFill="1"/>
    <xf numFmtId="49" fontId="69" fillId="2" borderId="0" xfId="3" applyNumberFormat="1" applyFont="1" applyFill="1" applyAlignment="1">
      <alignment horizontal="center" vertical="center"/>
    </xf>
    <xf numFmtId="0" fontId="56" fillId="6" borderId="7" xfId="3" applyFont="1" applyFill="1" applyBorder="1" applyAlignment="1">
      <alignment horizontal="center" vertical="center"/>
    </xf>
    <xf numFmtId="0" fontId="70" fillId="6" borderId="7" xfId="3" applyFont="1" applyFill="1" applyBorder="1" applyAlignment="1">
      <alignment horizontal="center" vertical="center"/>
    </xf>
    <xf numFmtId="0" fontId="71" fillId="6" borderId="7" xfId="3" applyFont="1" applyFill="1" applyBorder="1" applyAlignment="1">
      <alignment horizontal="center" vertical="center"/>
    </xf>
    <xf numFmtId="0" fontId="71" fillId="6" borderId="0" xfId="3" applyFont="1" applyFill="1" applyAlignment="1">
      <alignment vertical="center"/>
    </xf>
    <xf numFmtId="0" fontId="72" fillId="6" borderId="0" xfId="3" applyFont="1" applyFill="1" applyAlignment="1">
      <alignment vertical="center"/>
    </xf>
    <xf numFmtId="0" fontId="73" fillId="6" borderId="0" xfId="3" applyFont="1" applyFill="1" applyAlignment="1">
      <alignment vertical="center"/>
    </xf>
    <xf numFmtId="49" fontId="72" fillId="6" borderId="0" xfId="3" applyNumberFormat="1" applyFont="1" applyFill="1" applyAlignment="1">
      <alignment vertical="center"/>
    </xf>
    <xf numFmtId="49" fontId="73" fillId="6" borderId="0" xfId="3" applyNumberFormat="1" applyFont="1" applyFill="1" applyAlignment="1">
      <alignment vertical="center"/>
    </xf>
    <xf numFmtId="0" fontId="20" fillId="6" borderId="0" xfId="3" applyFont="1" applyFill="1" applyAlignment="1">
      <alignment vertical="center"/>
    </xf>
    <xf numFmtId="0" fontId="20" fillId="6" borderId="10" xfId="3" applyFont="1" applyFill="1" applyBorder="1" applyAlignment="1">
      <alignment vertical="center"/>
    </xf>
    <xf numFmtId="0" fontId="20" fillId="0" borderId="0" xfId="3" applyFont="1" applyAlignment="1">
      <alignment vertical="center"/>
    </xf>
    <xf numFmtId="49" fontId="72" fillId="2" borderId="0" xfId="3" applyNumberFormat="1" applyFont="1" applyFill="1" applyAlignment="1">
      <alignment horizontal="center" vertical="center"/>
    </xf>
    <xf numFmtId="0" fontId="56" fillId="6" borderId="0" xfId="3" applyFont="1" applyFill="1" applyAlignment="1">
      <alignment horizontal="center" vertical="center"/>
    </xf>
    <xf numFmtId="0" fontId="56" fillId="6" borderId="0" xfId="3" applyFont="1" applyFill="1" applyAlignment="1">
      <alignment horizontal="center" vertical="center" shrinkToFit="1"/>
    </xf>
    <xf numFmtId="0" fontId="72" fillId="6" borderId="0" xfId="3" applyFont="1" applyFill="1" applyAlignment="1">
      <alignment horizontal="center" vertical="center"/>
    </xf>
    <xf numFmtId="0" fontId="74" fillId="6" borderId="0" xfId="3" applyFont="1" applyFill="1" applyAlignment="1">
      <alignment vertical="center"/>
    </xf>
    <xf numFmtId="0" fontId="75" fillId="6" borderId="0" xfId="3" applyFont="1" applyFill="1" applyAlignment="1">
      <alignment vertical="center"/>
    </xf>
    <xf numFmtId="0" fontId="76" fillId="6" borderId="0" xfId="3" applyFont="1" applyFill="1" applyAlignment="1">
      <alignment horizontal="right" vertical="center"/>
    </xf>
    <xf numFmtId="0" fontId="43" fillId="14" borderId="31" xfId="3" applyFont="1" applyFill="1" applyBorder="1" applyAlignment="1">
      <alignment horizontal="right" vertical="center"/>
    </xf>
    <xf numFmtId="0" fontId="71" fillId="6" borderId="7" xfId="3" applyFont="1" applyFill="1" applyBorder="1" applyAlignment="1">
      <alignment vertical="center"/>
    </xf>
    <xf numFmtId="0" fontId="20" fillId="6" borderId="13" xfId="3" applyFont="1" applyFill="1" applyBorder="1" applyAlignment="1">
      <alignment vertical="center"/>
    </xf>
    <xf numFmtId="0" fontId="77" fillId="6" borderId="7" xfId="3" applyFont="1" applyFill="1" applyBorder="1" applyAlignment="1">
      <alignment horizontal="center" vertical="center"/>
    </xf>
    <xf numFmtId="0" fontId="71" fillId="6" borderId="18" xfId="3" applyFont="1" applyFill="1" applyBorder="1" applyAlignment="1">
      <alignment horizontal="center" vertical="center"/>
    </xf>
    <xf numFmtId="0" fontId="71" fillId="6" borderId="17" xfId="3" applyFont="1" applyFill="1" applyBorder="1" applyAlignment="1">
      <alignment horizontal="left" vertical="center"/>
    </xf>
    <xf numFmtId="0" fontId="77" fillId="6" borderId="0" xfId="3" applyFont="1" applyFill="1" applyAlignment="1">
      <alignment horizontal="center" vertical="center"/>
    </xf>
    <xf numFmtId="0" fontId="71" fillId="6" borderId="0" xfId="3" applyFont="1" applyFill="1" applyAlignment="1">
      <alignment horizontal="center" vertical="center"/>
    </xf>
    <xf numFmtId="0" fontId="43" fillId="14" borderId="17" xfId="3" applyFont="1" applyFill="1" applyBorder="1" applyAlignment="1">
      <alignment horizontal="right" vertical="center"/>
    </xf>
    <xf numFmtId="49" fontId="71" fillId="6" borderId="7" xfId="3" applyNumberFormat="1" applyFont="1" applyFill="1" applyBorder="1" applyAlignment="1">
      <alignment vertical="center"/>
    </xf>
    <xf numFmtId="49" fontId="71" fillId="6" borderId="0" xfId="3" applyNumberFormat="1" applyFont="1" applyFill="1" applyAlignment="1">
      <alignment vertical="center"/>
    </xf>
    <xf numFmtId="0" fontId="71" fillId="6" borderId="17" xfId="3" applyFont="1" applyFill="1" applyBorder="1" applyAlignment="1">
      <alignment vertical="center"/>
    </xf>
    <xf numFmtId="49" fontId="71" fillId="6" borderId="17" xfId="3" applyNumberFormat="1" applyFont="1" applyFill="1" applyBorder="1" applyAlignment="1">
      <alignment vertical="center"/>
    </xf>
    <xf numFmtId="0" fontId="71" fillId="6" borderId="18" xfId="3" applyFont="1" applyFill="1" applyBorder="1" applyAlignment="1">
      <alignment vertical="center"/>
    </xf>
    <xf numFmtId="0" fontId="78" fillId="6" borderId="18" xfId="3" applyFont="1" applyFill="1" applyBorder="1" applyAlignment="1">
      <alignment horizontal="center" vertical="center"/>
    </xf>
    <xf numFmtId="49" fontId="56" fillId="2" borderId="0" xfId="3" applyNumberFormat="1" applyFont="1" applyFill="1" applyAlignment="1">
      <alignment horizontal="center" vertical="center"/>
    </xf>
    <xf numFmtId="0" fontId="78" fillId="6" borderId="7" xfId="3" applyFont="1" applyFill="1" applyBorder="1" applyAlignment="1">
      <alignment horizontal="center" vertical="center"/>
    </xf>
    <xf numFmtId="0" fontId="20" fillId="6" borderId="16" xfId="3" applyFont="1" applyFill="1" applyBorder="1" applyAlignment="1">
      <alignment vertical="center"/>
    </xf>
    <xf numFmtId="49" fontId="71" fillId="6" borderId="18" xfId="3" applyNumberFormat="1" applyFont="1" applyFill="1" applyBorder="1" applyAlignment="1">
      <alignment vertical="center"/>
    </xf>
    <xf numFmtId="49" fontId="65" fillId="2" borderId="0" xfId="3" applyNumberFormat="1" applyFont="1" applyFill="1" applyAlignment="1">
      <alignment horizontal="center" vertical="center"/>
    </xf>
    <xf numFmtId="49" fontId="69" fillId="6" borderId="0" xfId="3" applyNumberFormat="1" applyFont="1" applyFill="1" applyAlignment="1">
      <alignment horizontal="center" vertical="center"/>
    </xf>
    <xf numFmtId="49" fontId="72" fillId="6" borderId="0" xfId="3" applyNumberFormat="1" applyFont="1" applyFill="1" applyAlignment="1">
      <alignment horizontal="center" vertical="center"/>
    </xf>
    <xf numFmtId="0" fontId="9" fillId="6" borderId="0" xfId="3" applyFont="1" applyFill="1" applyAlignment="1">
      <alignment horizontal="right" vertical="center"/>
    </xf>
    <xf numFmtId="0" fontId="72" fillId="6" borderId="0" xfId="3" applyFont="1" applyFill="1" applyAlignment="1">
      <alignment horizontal="left" vertical="center"/>
    </xf>
    <xf numFmtId="49" fontId="20" fillId="6" borderId="0" xfId="3" applyNumberFormat="1" applyFont="1" applyFill="1" applyAlignment="1">
      <alignment vertical="center"/>
    </xf>
    <xf numFmtId="0" fontId="2" fillId="6" borderId="0" xfId="3" applyFill="1" applyAlignment="1">
      <alignment vertical="center"/>
    </xf>
    <xf numFmtId="0" fontId="79" fillId="6" borderId="0" xfId="3" applyFont="1" applyFill="1" applyAlignment="1">
      <alignment vertical="center"/>
    </xf>
    <xf numFmtId="0" fontId="80" fillId="6" borderId="0" xfId="3" applyFont="1" applyFill="1" applyAlignment="1">
      <alignment vertical="center"/>
    </xf>
    <xf numFmtId="0" fontId="72" fillId="13" borderId="0" xfId="3" applyFont="1" applyFill="1" applyAlignment="1">
      <alignment vertical="center"/>
    </xf>
    <xf numFmtId="49" fontId="81" fillId="6" borderId="0" xfId="3" applyNumberFormat="1" applyFont="1" applyFill="1" applyAlignment="1">
      <alignment horizontal="center" vertical="center"/>
    </xf>
    <xf numFmtId="49" fontId="82" fillId="13" borderId="0" xfId="3" applyNumberFormat="1" applyFont="1" applyFill="1" applyAlignment="1">
      <alignment vertical="center"/>
    </xf>
    <xf numFmtId="49" fontId="83" fillId="0" borderId="0" xfId="3" applyNumberFormat="1" applyFont="1" applyAlignment="1">
      <alignment horizontal="center" vertical="center"/>
    </xf>
    <xf numFmtId="49" fontId="82" fillId="6" borderId="0" xfId="3" applyNumberFormat="1" applyFont="1" applyFill="1" applyAlignment="1">
      <alignment vertical="center"/>
    </xf>
    <xf numFmtId="49" fontId="83" fillId="6" borderId="0" xfId="3" applyNumberFormat="1" applyFont="1" applyFill="1" applyAlignment="1">
      <alignment vertical="center"/>
    </xf>
    <xf numFmtId="49" fontId="44" fillId="2" borderId="24" xfId="3" applyNumberFormat="1" applyFont="1" applyFill="1" applyBorder="1" applyAlignment="1">
      <alignment horizontal="center" vertical="center"/>
    </xf>
    <xf numFmtId="49" fontId="44" fillId="2" borderId="24" xfId="3" applyNumberFormat="1" applyFont="1" applyFill="1" applyBorder="1" applyAlignment="1">
      <alignment vertical="center"/>
    </xf>
    <xf numFmtId="49" fontId="44" fillId="2" borderId="24" xfId="3" applyNumberFormat="1" applyFont="1" applyFill="1" applyBorder="1" applyAlignment="1">
      <alignment horizontal="centerContinuous" vertical="center"/>
    </xf>
    <xf numFmtId="49" fontId="44" fillId="2" borderId="38" xfId="3" applyNumberFormat="1" applyFont="1" applyFill="1" applyBorder="1" applyAlignment="1">
      <alignment horizontal="centerContinuous" vertical="center"/>
    </xf>
    <xf numFmtId="49" fontId="45" fillId="2" borderId="24" xfId="3" applyNumberFormat="1" applyFont="1" applyFill="1" applyBorder="1" applyAlignment="1">
      <alignment vertical="center"/>
    </xf>
    <xf numFmtId="49" fontId="45" fillId="2" borderId="38" xfId="3" applyNumberFormat="1" applyFont="1" applyFill="1" applyBorder="1" applyAlignment="1">
      <alignment vertical="center"/>
    </xf>
    <xf numFmtId="49" fontId="30" fillId="2" borderId="24" xfId="3" applyNumberFormat="1" applyFont="1" applyFill="1" applyBorder="1" applyAlignment="1">
      <alignment horizontal="left" vertical="center"/>
    </xf>
    <xf numFmtId="49" fontId="30" fillId="0" borderId="24" xfId="3" applyNumberFormat="1" applyFont="1" applyBorder="1" applyAlignment="1">
      <alignment horizontal="left" vertical="center"/>
    </xf>
    <xf numFmtId="49" fontId="45" fillId="6" borderId="38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62" fillId="6" borderId="0" xfId="3" applyFont="1" applyFill="1" applyAlignment="1">
      <alignment vertical="center"/>
    </xf>
    <xf numFmtId="49" fontId="9" fillId="6" borderId="26" xfId="3" applyNumberFormat="1" applyFont="1" applyFill="1" applyBorder="1" applyAlignment="1">
      <alignment horizontal="right" vertical="center"/>
    </xf>
    <xf numFmtId="49" fontId="9" fillId="6" borderId="0" xfId="3" applyNumberFormat="1" applyFont="1" applyFill="1" applyAlignment="1">
      <alignment horizontal="center" vertical="center"/>
    </xf>
    <xf numFmtId="49" fontId="36" fillId="6" borderId="0" xfId="3" applyNumberFormat="1" applyFont="1" applyFill="1" applyAlignment="1">
      <alignment horizontal="center" vertical="center"/>
    </xf>
    <xf numFmtId="49" fontId="41" fillId="6" borderId="17" xfId="3" applyNumberFormat="1" applyFont="1" applyFill="1" applyBorder="1" applyAlignment="1">
      <alignment vertical="center"/>
    </xf>
    <xf numFmtId="49" fontId="30" fillId="6" borderId="26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horizontal="right" vertical="center"/>
    </xf>
    <xf numFmtId="49" fontId="41" fillId="6" borderId="18" xfId="3" applyNumberFormat="1" applyFont="1" applyFill="1" applyBorder="1" applyAlignment="1">
      <alignment vertical="center"/>
    </xf>
    <xf numFmtId="49" fontId="9" fillId="2" borderId="26" xfId="3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right" vertical="center"/>
    </xf>
    <xf numFmtId="0" fontId="9" fillId="2" borderId="7" xfId="3" applyFont="1" applyFill="1" applyBorder="1" applyAlignment="1">
      <alignment horizontal="right" vertical="center"/>
    </xf>
    <xf numFmtId="49" fontId="9" fillId="6" borderId="7" xfId="3" applyNumberFormat="1" applyFont="1" applyFill="1" applyBorder="1" applyAlignment="1">
      <alignment horizontal="center" vertical="center"/>
    </xf>
    <xf numFmtId="49" fontId="36" fillId="6" borderId="7" xfId="3" applyNumberFormat="1" applyFont="1" applyFill="1" applyBorder="1" applyAlignment="1">
      <alignment horizontal="center" vertical="center"/>
    </xf>
    <xf numFmtId="0" fontId="43" fillId="14" borderId="18" xfId="3" applyFont="1" applyFill="1" applyBorder="1" applyAlignment="1">
      <alignment horizontal="right" vertical="center"/>
    </xf>
    <xf numFmtId="0" fontId="41" fillId="0" borderId="0" xfId="3" applyFont="1"/>
    <xf numFmtId="0" fontId="16" fillId="0" borderId="0" xfId="3" applyFont="1"/>
    <xf numFmtId="49" fontId="13" fillId="0" borderId="0" xfId="3" applyNumberFormat="1" applyFont="1" applyAlignment="1">
      <alignment vertical="top"/>
    </xf>
    <xf numFmtId="49" fontId="48" fillId="0" borderId="0" xfId="3" applyNumberFormat="1" applyFont="1" applyAlignment="1">
      <alignment vertical="top"/>
    </xf>
    <xf numFmtId="0" fontId="33" fillId="0" borderId="0" xfId="3" applyFont="1"/>
    <xf numFmtId="49" fontId="33" fillId="0" borderId="0" xfId="3" applyNumberFormat="1" applyFont="1"/>
    <xf numFmtId="49" fontId="18" fillId="0" borderId="6" xfId="3" applyNumberFormat="1" applyFont="1" applyBorder="1" applyAlignment="1">
      <alignment vertical="center"/>
    </xf>
    <xf numFmtId="49" fontId="2" fillId="0" borderId="6" xfId="3" applyNumberFormat="1" applyBorder="1" applyAlignment="1">
      <alignment vertical="center"/>
    </xf>
    <xf numFmtId="49" fontId="42" fillId="0" borderId="6" xfId="3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3" applyFont="1" applyBorder="1" applyAlignment="1">
      <alignment horizontal="left" vertical="center"/>
    </xf>
    <xf numFmtId="49" fontId="63" fillId="2" borderId="0" xfId="3" applyNumberFormat="1" applyFont="1" applyFill="1" applyAlignment="1">
      <alignment horizontal="right" vertical="center"/>
    </xf>
    <xf numFmtId="0" fontId="63" fillId="0" borderId="0" xfId="3" applyFont="1"/>
    <xf numFmtId="0" fontId="56" fillId="0" borderId="7" xfId="3" applyFont="1" applyBorder="1" applyAlignment="1">
      <alignment horizontal="center" vertical="center"/>
    </xf>
    <xf numFmtId="0" fontId="56" fillId="0" borderId="7" xfId="3" applyFont="1" applyBorder="1" applyAlignment="1">
      <alignment horizontal="center" vertical="center" shrinkToFit="1"/>
    </xf>
    <xf numFmtId="0" fontId="70" fillId="15" borderId="7" xfId="3" applyFont="1" applyFill="1" applyBorder="1" applyAlignment="1">
      <alignment horizontal="center" vertical="center"/>
    </xf>
    <xf numFmtId="0" fontId="69" fillId="0" borderId="7" xfId="3" applyFont="1" applyBorder="1" applyAlignment="1">
      <alignment vertical="center"/>
    </xf>
    <xf numFmtId="0" fontId="71" fillId="0" borderId="7" xfId="3" applyFont="1" applyBorder="1" applyAlignment="1">
      <alignment horizontal="center" vertical="center"/>
    </xf>
    <xf numFmtId="0" fontId="71" fillId="0" borderId="0" xfId="3" applyFont="1" applyAlignment="1">
      <alignment vertical="center"/>
    </xf>
    <xf numFmtId="0" fontId="56" fillId="0" borderId="0" xfId="3" applyFont="1" applyAlignment="1">
      <alignment horizontal="center" vertical="center"/>
    </xf>
    <xf numFmtId="0" fontId="56" fillId="0" borderId="0" xfId="3" applyFont="1" applyAlignment="1">
      <alignment horizontal="center" vertical="center" shrinkToFit="1"/>
    </xf>
    <xf numFmtId="0" fontId="72" fillId="0" borderId="0" xfId="3" applyFont="1" applyAlignment="1">
      <alignment horizontal="center" vertical="center"/>
    </xf>
    <xf numFmtId="0" fontId="74" fillId="0" borderId="0" xfId="3" applyFont="1" applyAlignment="1">
      <alignment vertical="center"/>
    </xf>
    <xf numFmtId="0" fontId="75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71" fillId="0" borderId="7" xfId="3" applyFont="1" applyBorder="1" applyAlignment="1">
      <alignment vertical="center"/>
    </xf>
    <xf numFmtId="0" fontId="20" fillId="0" borderId="13" xfId="3" applyFont="1" applyBorder="1" applyAlignment="1">
      <alignment vertical="center"/>
    </xf>
    <xf numFmtId="0" fontId="72" fillId="0" borderId="7" xfId="3" applyFont="1" applyBorder="1" applyAlignment="1">
      <alignment vertical="center"/>
    </xf>
    <xf numFmtId="0" fontId="71" fillId="0" borderId="18" xfId="3" applyFont="1" applyBorder="1" applyAlignment="1">
      <alignment horizontal="center" vertical="center"/>
    </xf>
    <xf numFmtId="0" fontId="71" fillId="0" borderId="17" xfId="3" applyFont="1" applyBorder="1" applyAlignment="1">
      <alignment horizontal="left" vertical="center"/>
    </xf>
    <xf numFmtId="0" fontId="70" fillId="0" borderId="0" xfId="3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41" fillId="0" borderId="0" xfId="3" applyFont="1" applyAlignment="1">
      <alignment horizontal="right" vertical="center"/>
    </xf>
    <xf numFmtId="49" fontId="71" fillId="0" borderId="7" xfId="3" applyNumberFormat="1" applyFont="1" applyBorder="1" applyAlignment="1">
      <alignment vertical="center"/>
    </xf>
    <xf numFmtId="49" fontId="71" fillId="0" borderId="0" xfId="3" applyNumberFormat="1" applyFont="1" applyAlignment="1">
      <alignment vertical="center"/>
    </xf>
    <xf numFmtId="0" fontId="71" fillId="0" borderId="17" xfId="3" applyFont="1" applyBorder="1" applyAlignment="1">
      <alignment vertical="center"/>
    </xf>
    <xf numFmtId="49" fontId="71" fillId="0" borderId="17" xfId="3" applyNumberFormat="1" applyFont="1" applyBorder="1" applyAlignment="1">
      <alignment vertical="center"/>
    </xf>
    <xf numFmtId="0" fontId="71" fillId="0" borderId="18" xfId="3" applyFont="1" applyBorder="1" applyAlignment="1">
      <alignment vertical="center"/>
    </xf>
    <xf numFmtId="0" fontId="78" fillId="0" borderId="18" xfId="3" applyFont="1" applyBorder="1" applyAlignment="1">
      <alignment horizontal="center" vertical="center"/>
    </xf>
    <xf numFmtId="0" fontId="28" fillId="0" borderId="0" xfId="3" applyFont="1" applyAlignment="1">
      <alignment vertical="center"/>
    </xf>
    <xf numFmtId="0" fontId="79" fillId="0" borderId="0" xfId="3" applyFont="1" applyAlignment="1">
      <alignment vertical="center"/>
    </xf>
    <xf numFmtId="0" fontId="78" fillId="0" borderId="7" xfId="3" applyFont="1" applyBorder="1" applyAlignment="1">
      <alignment horizontal="center" vertical="center"/>
    </xf>
    <xf numFmtId="0" fontId="20" fillId="0" borderId="16" xfId="3" applyFont="1" applyBorder="1" applyAlignment="1">
      <alignment vertical="center"/>
    </xf>
    <xf numFmtId="49" fontId="71" fillId="0" borderId="18" xfId="3" applyNumberFormat="1" applyFont="1" applyBorder="1" applyAlignment="1">
      <alignment vertical="center"/>
    </xf>
    <xf numFmtId="0" fontId="80" fillId="0" borderId="0" xfId="3" applyFont="1" applyAlignment="1">
      <alignment vertical="center"/>
    </xf>
    <xf numFmtId="49" fontId="72" fillId="0" borderId="0" xfId="3" applyNumberFormat="1" applyFont="1" applyAlignment="1">
      <alignment horizontal="center" vertical="center"/>
    </xf>
    <xf numFmtId="49" fontId="69" fillId="0" borderId="0" xfId="3" applyNumberFormat="1" applyFont="1" applyAlignment="1">
      <alignment horizontal="center" vertical="center"/>
    </xf>
    <xf numFmtId="0" fontId="72" fillId="0" borderId="0" xfId="3" applyFont="1" applyAlignment="1">
      <alignment vertical="center"/>
    </xf>
    <xf numFmtId="49" fontId="72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72" fillId="0" borderId="0" xfId="3" applyFont="1" applyAlignment="1">
      <alignment horizontal="left" vertical="center"/>
    </xf>
    <xf numFmtId="49" fontId="82" fillId="0" borderId="0" xfId="3" applyNumberFormat="1" applyFont="1" applyAlignment="1">
      <alignment vertical="center"/>
    </xf>
    <xf numFmtId="49" fontId="9" fillId="0" borderId="30" xfId="3" applyNumberFormat="1" applyFont="1" applyBorder="1" applyAlignment="1">
      <alignment vertical="center"/>
    </xf>
    <xf numFmtId="49" fontId="9" fillId="0" borderId="26" xfId="3" applyNumberFormat="1" applyFont="1" applyBorder="1" applyAlignment="1">
      <alignment vertical="center"/>
    </xf>
    <xf numFmtId="49" fontId="9" fillId="0" borderId="26" xfId="3" applyNumberFormat="1" applyFont="1" applyBorder="1" applyAlignment="1">
      <alignment horizontal="right" vertical="center"/>
    </xf>
    <xf numFmtId="49" fontId="9" fillId="0" borderId="31" xfId="3" applyNumberFormat="1" applyFont="1" applyBorder="1" applyAlignment="1">
      <alignment horizontal="right" vertical="center"/>
    </xf>
    <xf numFmtId="49" fontId="9" fillId="0" borderId="0" xfId="3" applyNumberFormat="1" applyFont="1" applyAlignment="1">
      <alignment horizontal="center" vertical="center"/>
    </xf>
    <xf numFmtId="49" fontId="36" fillId="0" borderId="0" xfId="3" applyNumberFormat="1" applyFont="1" applyAlignment="1">
      <alignment horizontal="center" vertical="center"/>
    </xf>
    <xf numFmtId="49" fontId="41" fillId="0" borderId="17" xfId="3" applyNumberFormat="1" applyFont="1" applyBorder="1" applyAlignment="1">
      <alignment vertical="center"/>
    </xf>
    <xf numFmtId="49" fontId="30" fillId="2" borderId="30" xfId="3" applyNumberFormat="1" applyFont="1" applyFill="1" applyBorder="1" applyAlignment="1">
      <alignment vertical="center"/>
    </xf>
    <xf numFmtId="49" fontId="30" fillId="2" borderId="26" xfId="3" applyNumberFormat="1" applyFont="1" applyFill="1" applyBorder="1" applyAlignment="1">
      <alignment vertical="center"/>
    </xf>
    <xf numFmtId="49" fontId="41" fillId="2" borderId="17" xfId="3" applyNumberFormat="1" applyFont="1" applyFill="1" applyBorder="1" applyAlignment="1">
      <alignment vertical="center"/>
    </xf>
    <xf numFmtId="49" fontId="9" fillId="0" borderId="27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right" vertical="center"/>
    </xf>
    <xf numFmtId="49" fontId="9" fillId="0" borderId="18" xfId="3" applyNumberFormat="1" applyFont="1" applyBorder="1" applyAlignment="1">
      <alignment horizontal="right" vertical="center"/>
    </xf>
    <xf numFmtId="0" fontId="9" fillId="0" borderId="7" xfId="3" applyFont="1" applyBorder="1" applyAlignment="1">
      <alignment vertical="center"/>
    </xf>
    <xf numFmtId="49" fontId="41" fillId="0" borderId="7" xfId="3" applyNumberFormat="1" applyFont="1" applyBorder="1" applyAlignment="1">
      <alignment vertical="center"/>
    </xf>
    <xf numFmtId="49" fontId="41" fillId="0" borderId="18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center" vertical="center"/>
    </xf>
    <xf numFmtId="49" fontId="36" fillId="0" borderId="7" xfId="3" applyNumberFormat="1" applyFont="1" applyBorder="1" applyAlignment="1">
      <alignment horizontal="center" vertical="center"/>
    </xf>
    <xf numFmtId="49" fontId="15" fillId="0" borderId="0" xfId="3" applyNumberFormat="1" applyFont="1" applyAlignment="1">
      <alignment vertical="top"/>
    </xf>
    <xf numFmtId="0" fontId="14" fillId="0" borderId="0" xfId="3" applyFont="1" applyAlignment="1">
      <alignment horizontal="left"/>
    </xf>
    <xf numFmtId="49" fontId="84" fillId="0" borderId="0" xfId="3" applyNumberFormat="1" applyFont="1" applyAlignment="1">
      <alignment vertical="top"/>
    </xf>
    <xf numFmtId="49" fontId="11" fillId="0" borderId="0" xfId="3" applyNumberFormat="1" applyFont="1" applyAlignment="1">
      <alignment vertical="top"/>
    </xf>
    <xf numFmtId="0" fontId="85" fillId="0" borderId="0" xfId="0" applyFont="1" applyAlignment="1">
      <alignment wrapText="1"/>
    </xf>
    <xf numFmtId="0" fontId="2" fillId="7" borderId="7" xfId="0" applyFont="1" applyFill="1" applyBorder="1" applyAlignment="1">
      <alignment horizontal="center"/>
    </xf>
    <xf numFmtId="0" fontId="66" fillId="7" borderId="0" xfId="3" applyFont="1" applyFill="1"/>
    <xf numFmtId="0" fontId="34" fillId="6" borderId="7" xfId="3" applyFont="1" applyFill="1" applyBorder="1" applyAlignment="1">
      <alignment horizontal="center" vertical="center" shrinkToFit="1"/>
    </xf>
    <xf numFmtId="0" fontId="34" fillId="6" borderId="7" xfId="3" applyFont="1" applyFill="1" applyBorder="1" applyAlignment="1">
      <alignment vertical="center" shrinkToFit="1"/>
    </xf>
    <xf numFmtId="0" fontId="34" fillId="6" borderId="0" xfId="3" applyFont="1" applyFill="1"/>
    <xf numFmtId="0" fontId="34" fillId="7" borderId="7" xfId="3" applyFont="1" applyFill="1" applyBorder="1" applyAlignment="1">
      <alignment horizontal="center"/>
    </xf>
    <xf numFmtId="0" fontId="34" fillId="9" borderId="35" xfId="3" applyFont="1" applyFill="1" applyBorder="1" applyAlignment="1">
      <alignment horizontal="center"/>
    </xf>
    <xf numFmtId="0" fontId="34" fillId="0" borderId="0" xfId="3" applyFont="1"/>
    <xf numFmtId="0" fontId="34" fillId="3" borderId="0" xfId="3" applyFont="1" applyFill="1"/>
    <xf numFmtId="0" fontId="34" fillId="10" borderId="0" xfId="3" applyFont="1" applyFill="1"/>
    <xf numFmtId="0" fontId="34" fillId="3" borderId="0" xfId="3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0" fontId="66" fillId="7" borderId="0" xfId="0" applyFont="1" applyFill="1"/>
    <xf numFmtId="0" fontId="65" fillId="6" borderId="7" xfId="0" applyFont="1" applyFill="1" applyBorder="1" applyAlignment="1">
      <alignment horizontal="center" vertical="center" shrinkToFit="1"/>
    </xf>
    <xf numFmtId="0" fontId="65" fillId="6" borderId="7" xfId="0" applyFont="1" applyFill="1" applyBorder="1" applyAlignment="1">
      <alignment vertical="center"/>
    </xf>
    <xf numFmtId="0" fontId="34" fillId="6" borderId="7" xfId="0" applyFont="1" applyFill="1" applyBorder="1"/>
    <xf numFmtId="0" fontId="34" fillId="6" borderId="0" xfId="0" applyFont="1" applyFill="1"/>
    <xf numFmtId="0" fontId="34" fillId="7" borderId="7" xfId="0" applyFont="1" applyFill="1" applyBorder="1" applyAlignment="1">
      <alignment horizontal="center"/>
    </xf>
    <xf numFmtId="0" fontId="34" fillId="9" borderId="35" xfId="0" applyFont="1" applyFill="1" applyBorder="1" applyAlignment="1">
      <alignment horizontal="center"/>
    </xf>
    <xf numFmtId="0" fontId="34" fillId="0" borderId="0" xfId="0" applyFont="1"/>
    <xf numFmtId="0" fontId="34" fillId="3" borderId="0" xfId="0" applyFont="1" applyFill="1"/>
    <xf numFmtId="0" fontId="34" fillId="3" borderId="0" xfId="0" applyFont="1" applyFill="1" applyAlignment="1">
      <alignment horizontal="center"/>
    </xf>
    <xf numFmtId="0" fontId="66" fillId="6" borderId="0" xfId="0" applyFont="1" applyFill="1"/>
    <xf numFmtId="0" fontId="34" fillId="6" borderId="7" xfId="0" applyFont="1" applyFill="1" applyBorder="1" applyAlignment="1">
      <alignment horizontal="center" vertical="center" shrinkToFit="1"/>
    </xf>
    <xf numFmtId="0" fontId="34" fillId="6" borderId="7" xfId="0" applyFont="1" applyFill="1" applyBorder="1" applyAlignment="1">
      <alignment vertical="center" shrinkToFit="1"/>
    </xf>
    <xf numFmtId="0" fontId="34" fillId="6" borderId="0" xfId="0" applyFont="1" applyFill="1" applyAlignment="1">
      <alignment shrinkToFit="1"/>
    </xf>
    <xf numFmtId="49" fontId="34" fillId="3" borderId="0" xfId="3" applyNumberFormat="1" applyFont="1" applyFill="1"/>
    <xf numFmtId="0" fontId="66" fillId="6" borderId="0" xfId="3" applyFont="1" applyFill="1"/>
    <xf numFmtId="0" fontId="34" fillId="6" borderId="0" xfId="3" applyFont="1" applyFill="1" applyAlignment="1">
      <alignment shrinkToFit="1"/>
    </xf>
    <xf numFmtId="49" fontId="34" fillId="4" borderId="0" xfId="3" applyNumberFormat="1" applyFont="1" applyFill="1"/>
    <xf numFmtId="0" fontId="34" fillId="4" borderId="0" xfId="3" applyFont="1" applyFill="1" applyAlignment="1">
      <alignment horizontal="center"/>
    </xf>
    <xf numFmtId="49" fontId="2" fillId="6" borderId="0" xfId="3" applyNumberFormat="1" applyFill="1"/>
    <xf numFmtId="0" fontId="2" fillId="7" borderId="0" xfId="3" applyFill="1" applyAlignment="1">
      <alignment horizontal="center"/>
    </xf>
    <xf numFmtId="0" fontId="90" fillId="6" borderId="7" xfId="3" applyFont="1" applyFill="1" applyBorder="1" applyAlignment="1">
      <alignment horizontal="center"/>
    </xf>
    <xf numFmtId="49" fontId="2" fillId="8" borderId="0" xfId="3" applyNumberFormat="1" applyFill="1"/>
    <xf numFmtId="49" fontId="2" fillId="7" borderId="7" xfId="3" applyNumberFormat="1" applyFill="1" applyBorder="1" applyAlignment="1">
      <alignment horizontal="center"/>
    </xf>
    <xf numFmtId="49" fontId="2" fillId="9" borderId="35" xfId="3" applyNumberFormat="1" applyFill="1" applyBorder="1" applyAlignment="1">
      <alignment horizontal="center"/>
    </xf>
    <xf numFmtId="49" fontId="2" fillId="6" borderId="0" xfId="3" applyNumberFormat="1" applyFill="1" applyAlignment="1">
      <alignment horizontal="center"/>
    </xf>
    <xf numFmtId="0" fontId="89" fillId="7" borderId="0" xfId="3" applyFont="1" applyFill="1" applyAlignment="1">
      <alignment horizontal="center"/>
    </xf>
    <xf numFmtId="49" fontId="34" fillId="7" borderId="7" xfId="3" applyNumberFormat="1" applyFont="1" applyFill="1" applyBorder="1" applyAlignment="1">
      <alignment horizontal="center"/>
    </xf>
    <xf numFmtId="49" fontId="34" fillId="9" borderId="35" xfId="3" applyNumberFormat="1" applyFont="1" applyFill="1" applyBorder="1" applyAlignment="1">
      <alignment horizontal="center"/>
    </xf>
    <xf numFmtId="0" fontId="74" fillId="6" borderId="7" xfId="3" applyFont="1" applyFill="1" applyBorder="1" applyAlignment="1">
      <alignment horizontal="center" vertical="center"/>
    </xf>
    <xf numFmtId="0" fontId="56" fillId="6" borderId="0" xfId="3" applyFont="1" applyFill="1" applyAlignment="1">
      <alignment vertical="center"/>
    </xf>
    <xf numFmtId="0" fontId="91" fillId="6" borderId="0" xfId="3" applyFont="1" applyFill="1" applyAlignment="1">
      <alignment vertical="center"/>
    </xf>
    <xf numFmtId="49" fontId="56" fillId="6" borderId="0" xfId="3" applyNumberFormat="1" applyFont="1" applyFill="1" applyAlignment="1">
      <alignment vertical="center"/>
    </xf>
    <xf numFmtId="49" fontId="91" fillId="6" borderId="0" xfId="3" applyNumberFormat="1" applyFont="1" applyFill="1" applyAlignment="1">
      <alignment vertical="center"/>
    </xf>
    <xf numFmtId="0" fontId="2" fillId="6" borderId="10" xfId="3" applyFill="1" applyBorder="1" applyAlignment="1">
      <alignment vertical="center"/>
    </xf>
    <xf numFmtId="0" fontId="74" fillId="6" borderId="18" xfId="3" applyFont="1" applyFill="1" applyBorder="1" applyAlignment="1">
      <alignment horizontal="center" vertical="center"/>
    </xf>
    <xf numFmtId="49" fontId="74" fillId="6" borderId="0" xfId="3" applyNumberFormat="1" applyFont="1" applyFill="1" applyAlignment="1">
      <alignment vertical="center"/>
    </xf>
    <xf numFmtId="49" fontId="71" fillId="6" borderId="0" xfId="3" applyNumberFormat="1" applyFont="1" applyFill="1" applyAlignment="1">
      <alignment horizontal="right" vertical="center"/>
    </xf>
    <xf numFmtId="0" fontId="77" fillId="15" borderId="7" xfId="3" applyFont="1" applyFill="1" applyBorder="1" applyAlignment="1">
      <alignment horizontal="center" vertical="center"/>
    </xf>
    <xf numFmtId="0" fontId="56" fillId="0" borderId="7" xfId="3" applyFont="1" applyBorder="1" applyAlignment="1">
      <alignment vertical="center"/>
    </xf>
    <xf numFmtId="0" fontId="74" fillId="0" borderId="7" xfId="3" applyFont="1" applyBorder="1" applyAlignment="1">
      <alignment horizontal="center" vertical="center"/>
    </xf>
    <xf numFmtId="0" fontId="2" fillId="0" borderId="10" xfId="3" applyBorder="1" applyAlignment="1">
      <alignment vertical="center"/>
    </xf>
    <xf numFmtId="49" fontId="74" fillId="0" borderId="17" xfId="3" applyNumberFormat="1" applyFont="1" applyBorder="1" applyAlignment="1">
      <alignment vertical="center"/>
    </xf>
    <xf numFmtId="0" fontId="2" fillId="0" borderId="13" xfId="3" applyBorder="1" applyAlignment="1">
      <alignment vertical="center"/>
    </xf>
    <xf numFmtId="0" fontId="74" fillId="0" borderId="18" xfId="3" applyFont="1" applyBorder="1" applyAlignment="1">
      <alignment horizontal="center" vertical="center"/>
    </xf>
    <xf numFmtId="49" fontId="74" fillId="0" borderId="0" xfId="3" applyNumberFormat="1" applyFont="1" applyAlignment="1">
      <alignment vertical="center"/>
    </xf>
    <xf numFmtId="0" fontId="71" fillId="0" borderId="0" xfId="3" applyFont="1" applyAlignment="1">
      <alignment horizontal="right" vertical="center"/>
    </xf>
    <xf numFmtId="0" fontId="74" fillId="0" borderId="0" xfId="3" applyFont="1" applyAlignment="1">
      <alignment horizontal="right" vertical="center"/>
    </xf>
    <xf numFmtId="0" fontId="71" fillId="6" borderId="0" xfId="3" applyFont="1" applyFill="1" applyAlignment="1">
      <alignment horizontal="right" vertical="center"/>
    </xf>
    <xf numFmtId="49" fontId="1" fillId="7" borderId="7" xfId="3" applyNumberFormat="1" applyFont="1" applyFill="1" applyBorder="1" applyAlignment="1">
      <alignment horizontal="center"/>
    </xf>
    <xf numFmtId="49" fontId="34" fillId="6" borderId="0" xfId="3" applyNumberFormat="1" applyFont="1" applyFill="1"/>
    <xf numFmtId="49" fontId="13" fillId="6" borderId="0" xfId="3" applyNumberFormat="1" applyFont="1" applyFill="1" applyAlignment="1">
      <alignment vertical="top"/>
    </xf>
    <xf numFmtId="49" fontId="92" fillId="6" borderId="0" xfId="3" applyNumberFormat="1" applyFont="1" applyFill="1" applyAlignment="1">
      <alignment vertical="top"/>
    </xf>
    <xf numFmtId="0" fontId="1" fillId="6" borderId="7" xfId="3" applyFont="1" applyFill="1" applyBorder="1"/>
    <xf numFmtId="0" fontId="34" fillId="7" borderId="0" xfId="3" applyFont="1" applyFill="1" applyAlignment="1">
      <alignment horizontal="center"/>
    </xf>
    <xf numFmtId="14" fontId="26" fillId="2" borderId="26" xfId="0" applyNumberFormat="1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0" fillId="12" borderId="5" xfId="0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49" fontId="34" fillId="0" borderId="5" xfId="0" applyNumberFormat="1" applyFont="1" applyBorder="1" applyAlignment="1">
      <alignment horizontal="center" vertical="center"/>
    </xf>
    <xf numFmtId="49" fontId="0" fillId="12" borderId="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4" fillId="6" borderId="7" xfId="0" applyFont="1" applyFill="1" applyBorder="1" applyAlignment="1">
      <alignment vertical="center" shrinkToFit="1"/>
    </xf>
    <xf numFmtId="0" fontId="57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9" fillId="6" borderId="26" xfId="3" applyFont="1" applyFill="1" applyBorder="1" applyAlignment="1">
      <alignment horizontal="left" vertical="center"/>
    </xf>
    <xf numFmtId="0" fontId="9" fillId="6" borderId="0" xfId="3" applyFont="1" applyFill="1" applyAlignment="1">
      <alignment horizontal="left" vertical="center"/>
    </xf>
    <xf numFmtId="0" fontId="2" fillId="0" borderId="5" xfId="3" applyBorder="1" applyAlignment="1">
      <alignment horizontal="right" vertical="center" shrinkToFit="1"/>
    </xf>
    <xf numFmtId="49" fontId="2" fillId="0" borderId="5" xfId="3" applyNumberFormat="1" applyBorder="1" applyAlignment="1">
      <alignment horizontal="center" vertical="center"/>
    </xf>
    <xf numFmtId="49" fontId="2" fillId="0" borderId="5" xfId="3" applyNumberFormat="1" applyBorder="1" applyAlignment="1">
      <alignment horizontal="center" vertical="center" shrinkToFit="1"/>
    </xf>
    <xf numFmtId="49" fontId="2" fillId="12" borderId="5" xfId="3" applyNumberFormat="1" applyFill="1" applyBorder="1" applyAlignment="1">
      <alignment horizontal="center" vertical="center"/>
    </xf>
    <xf numFmtId="49" fontId="34" fillId="0" borderId="5" xfId="3" applyNumberFormat="1" applyFont="1" applyBorder="1" applyAlignment="1">
      <alignment horizontal="center" vertical="center"/>
    </xf>
    <xf numFmtId="49" fontId="34" fillId="0" borderId="5" xfId="3" applyNumberFormat="1" applyFont="1" applyBorder="1" applyAlignment="1">
      <alignment horizontal="center" vertical="center" shrinkToFit="1"/>
    </xf>
    <xf numFmtId="0" fontId="2" fillId="2" borderId="5" xfId="3" applyFill="1" applyBorder="1" applyAlignment="1">
      <alignment vertical="center"/>
    </xf>
    <xf numFmtId="0" fontId="2" fillId="0" borderId="5" xfId="3" applyBorder="1" applyAlignment="1">
      <alignment horizontal="center" vertical="center" shrinkToFit="1"/>
    </xf>
    <xf numFmtId="0" fontId="2" fillId="6" borderId="7" xfId="3" applyFill="1" applyBorder="1" applyAlignment="1">
      <alignment vertical="center" shrinkToFit="1"/>
    </xf>
    <xf numFmtId="49" fontId="12" fillId="6" borderId="0" xfId="3" applyNumberFormat="1" applyFont="1" applyFill="1" applyAlignment="1">
      <alignment vertical="top" shrinkToFit="1"/>
    </xf>
    <xf numFmtId="14" fontId="18" fillId="6" borderId="6" xfId="3" applyNumberFormat="1" applyFont="1" applyFill="1" applyBorder="1" applyAlignment="1">
      <alignment horizontal="left" vertical="center"/>
    </xf>
    <xf numFmtId="0" fontId="34" fillId="6" borderId="7" xfId="3" applyFont="1" applyFill="1" applyBorder="1" applyAlignment="1">
      <alignment vertical="center" shrinkToFit="1"/>
    </xf>
    <xf numFmtId="0" fontId="2" fillId="12" borderId="5" xfId="3" applyFill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2" fillId="16" borderId="23" xfId="3" applyFill="1" applyBorder="1" applyAlignment="1">
      <alignment horizontal="center"/>
    </xf>
    <xf numFmtId="0" fontId="2" fillId="16" borderId="38" xfId="3" applyFill="1" applyBorder="1" applyAlignment="1">
      <alignment horizontal="center"/>
    </xf>
    <xf numFmtId="0" fontId="2" fillId="6" borderId="23" xfId="3" applyFill="1" applyBorder="1" applyAlignment="1">
      <alignment horizontal="center"/>
    </xf>
    <xf numFmtId="0" fontId="2" fillId="6" borderId="38" xfId="3" applyFill="1" applyBorder="1" applyAlignment="1">
      <alignment horizontal="center"/>
    </xf>
    <xf numFmtId="49" fontId="2" fillId="6" borderId="23" xfId="3" applyNumberFormat="1" applyFill="1" applyBorder="1" applyAlignment="1">
      <alignment horizontal="center"/>
    </xf>
    <xf numFmtId="49" fontId="2" fillId="6" borderId="38" xfId="3" applyNumberFormat="1" applyFill="1" applyBorder="1" applyAlignment="1">
      <alignment horizontal="center"/>
    </xf>
    <xf numFmtId="0" fontId="2" fillId="6" borderId="7" xfId="3" applyFill="1" applyBorder="1" applyAlignment="1">
      <alignment horizontal="center"/>
    </xf>
    <xf numFmtId="49" fontId="2" fillId="13" borderId="5" xfId="3" applyNumberFormat="1" applyFill="1" applyBorder="1" applyAlignment="1">
      <alignment horizontal="center" vertical="center"/>
    </xf>
    <xf numFmtId="49" fontId="2" fillId="12" borderId="23" xfId="3" applyNumberFormat="1" applyFill="1" applyBorder="1" applyAlignment="1">
      <alignment horizontal="center" vertical="center"/>
    </xf>
    <xf numFmtId="49" fontId="2" fillId="12" borderId="38" xfId="3" applyNumberFormat="1" applyFill="1" applyBorder="1" applyAlignment="1">
      <alignment horizontal="center" vertical="center"/>
    </xf>
    <xf numFmtId="49" fontId="2" fillId="0" borderId="23" xfId="3" applyNumberFormat="1" applyBorder="1" applyAlignment="1">
      <alignment horizontal="center" vertical="center"/>
    </xf>
    <xf numFmtId="49" fontId="2" fillId="0" borderId="38" xfId="3" applyNumberFormat="1" applyBorder="1" applyAlignment="1">
      <alignment horizontal="center" vertical="center"/>
    </xf>
    <xf numFmtId="0" fontId="2" fillId="0" borderId="23" xfId="3" applyBorder="1" applyAlignment="1">
      <alignment horizontal="center" vertical="center" shrinkToFit="1"/>
    </xf>
    <xf numFmtId="0" fontId="2" fillId="0" borderId="38" xfId="3" applyBorder="1" applyAlignment="1">
      <alignment horizontal="center" vertical="center" shrinkToFit="1"/>
    </xf>
    <xf numFmtId="49" fontId="2" fillId="0" borderId="23" xfId="3" applyNumberFormat="1" applyBorder="1" applyAlignment="1">
      <alignment horizontal="center" vertical="center" shrinkToFit="1"/>
    </xf>
    <xf numFmtId="49" fontId="2" fillId="0" borderId="38" xfId="3" applyNumberFormat="1" applyBorder="1" applyAlignment="1">
      <alignment horizontal="center" vertical="center" shrinkToFit="1"/>
    </xf>
    <xf numFmtId="0" fontId="2" fillId="0" borderId="23" xfId="3" applyBorder="1" applyAlignment="1">
      <alignment horizontal="right" vertical="center" shrinkToFit="1"/>
    </xf>
    <xf numFmtId="0" fontId="2" fillId="0" borderId="38" xfId="3" applyBorder="1" applyAlignment="1">
      <alignment horizontal="right" vertical="center" shrinkToFit="1"/>
    </xf>
    <xf numFmtId="14" fontId="18" fillId="0" borderId="6" xfId="3" applyNumberFormat="1" applyFont="1" applyBorder="1" applyAlignment="1">
      <alignment horizontal="left" vertical="center"/>
    </xf>
    <xf numFmtId="0" fontId="1" fillId="0" borderId="5" xfId="3" applyFont="1" applyBorder="1" applyAlignment="1">
      <alignment horizontal="center" vertical="center"/>
    </xf>
  </cellXfs>
  <cellStyles count="5">
    <cellStyle name="Hivatkozás" xfId="1" builtinId="8"/>
    <cellStyle name="Normál" xfId="0" builtinId="0"/>
    <cellStyle name="Normál 2" xfId="3" xr:uid="{C5AB927B-FD1E-452B-97F7-6C94523DB7C7}"/>
    <cellStyle name="Normál 3" xfId="4" xr:uid="{FEAB7A55-49CC-4366-BD7A-ED8BDB79535D}"/>
    <cellStyle name="Pénznem" xfId="2" builtinId="4"/>
  </cellStyles>
  <dxfs count="547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91" name="Kép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46527" name="Kép 2">
          <a:extLst>
            <a:ext uri="{FF2B5EF4-FFF2-40B4-BE49-F238E27FC236}">
              <a16:creationId xmlns:a16="http://schemas.microsoft.com/office/drawing/2014/main" id="{00000000-0008-0000-0A00-00001F6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B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650275" name="Kép 2">
          <a:extLst>
            <a:ext uri="{FF2B5EF4-FFF2-40B4-BE49-F238E27FC236}">
              <a16:creationId xmlns:a16="http://schemas.microsoft.com/office/drawing/2014/main" id="{00000000-0008-0000-0B00-000023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660512" name="Kép 2">
          <a:extLst>
            <a:ext uri="{FF2B5EF4-FFF2-40B4-BE49-F238E27FC236}">
              <a16:creationId xmlns:a16="http://schemas.microsoft.com/office/drawing/2014/main" id="{00000000-0008-0000-0C00-000020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D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144780</xdr:rowOff>
    </xdr:to>
    <xdr:pic>
      <xdr:nvPicPr>
        <xdr:cNvPr id="688162" name="Kép 2">
          <a:extLst>
            <a:ext uri="{FF2B5EF4-FFF2-40B4-BE49-F238E27FC236}">
              <a16:creationId xmlns:a16="http://schemas.microsoft.com/office/drawing/2014/main" id="{00000000-0008-0000-0D00-000022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723999" name="Kép 2">
          <a:extLst>
            <a:ext uri="{FF2B5EF4-FFF2-40B4-BE49-F238E27FC236}">
              <a16:creationId xmlns:a16="http://schemas.microsoft.com/office/drawing/2014/main" id="{00000000-0008-0000-0E00-00001F0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9809" name="Button 1" hidden="1">
              <a:extLst>
                <a:ext uri="{63B3BB69-23CF-44E3-9099-C40C66FF867C}">
                  <a14:compatExt spid="_x0000_s759809"/>
                </a:ext>
                <a:ext uri="{FF2B5EF4-FFF2-40B4-BE49-F238E27FC236}">
                  <a16:creationId xmlns:a16="http://schemas.microsoft.com/office/drawing/2014/main" id="{00000000-0008-0000-0F00-0000019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1857" name="Button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11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3905" name="Button 1" hidden="1">
              <a:extLst>
                <a:ext uri="{63B3BB69-23CF-44E3-9099-C40C66FF867C}">
                  <a14:compatExt spid="_x0000_s763905"/>
                </a:ext>
                <a:ext uri="{FF2B5EF4-FFF2-40B4-BE49-F238E27FC236}">
                  <a16:creationId xmlns:a16="http://schemas.microsoft.com/office/drawing/2014/main" id="{00000000-0008-0000-1300-00000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8" name="Picture 23">
          <a:extLst>
            <a:ext uri="{FF2B5EF4-FFF2-40B4-BE49-F238E27FC236}">
              <a16:creationId xmlns:a16="http://schemas.microsoft.com/office/drawing/2014/main" id="{00000000-0008-0000-0100-00007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15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68001" name="Button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17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541020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638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</xdr:colOff>
      <xdr:row>0</xdr:row>
      <xdr:rowOff>0</xdr:rowOff>
    </xdr:from>
    <xdr:to>
      <xdr:col>13</xdr:col>
      <xdr:colOff>7620</xdr:colOff>
      <xdr:row>1</xdr:row>
      <xdr:rowOff>129540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0"/>
          <a:ext cx="571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525780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1B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72098" name="Button 2" hidden="1">
              <a:extLst>
                <a:ext uri="{63B3BB69-23CF-44E3-9099-C40C66FF867C}">
                  <a14:compatExt spid="_x0000_s772098"/>
                </a:ext>
                <a:ext uri="{FF2B5EF4-FFF2-40B4-BE49-F238E27FC236}">
                  <a16:creationId xmlns:a16="http://schemas.microsoft.com/office/drawing/2014/main" id="{00000000-0008-0000-1B00-00000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266700</xdr:colOff>
      <xdr:row>0</xdr:row>
      <xdr:rowOff>0</xdr:rowOff>
    </xdr:from>
    <xdr:to>
      <xdr:col>17</xdr:col>
      <xdr:colOff>76200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3121" name="Button 1" hidden="1">
              <a:extLst>
                <a:ext uri="{63B3BB69-23CF-44E3-9099-C40C66FF867C}">
                  <a14:compatExt spid="_x0000_s773121"/>
                </a:ext>
                <a:ext uri="{FF2B5EF4-FFF2-40B4-BE49-F238E27FC236}">
                  <a16:creationId xmlns:a16="http://schemas.microsoft.com/office/drawing/2014/main" id="{00000000-0008-0000-1C00-00000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724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60960</xdr:rowOff>
    </xdr:from>
    <xdr:to>
      <xdr:col>12</xdr:col>
      <xdr:colOff>495300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60960"/>
          <a:ext cx="5181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3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701474" name="Kép 2">
          <a:extLst>
            <a:ext uri="{FF2B5EF4-FFF2-40B4-BE49-F238E27FC236}">
              <a16:creationId xmlns:a16="http://schemas.microsoft.com/office/drawing/2014/main" id="{00000000-0008-0000-0300-000022B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5169" name="Button 1" hidden="1">
              <a:extLst>
                <a:ext uri="{63B3BB69-23CF-44E3-9099-C40C66FF867C}">
                  <a14:compatExt spid="_x0000_s775169"/>
                </a:ext>
                <a:ext uri="{FF2B5EF4-FFF2-40B4-BE49-F238E27FC236}">
                  <a16:creationId xmlns:a16="http://schemas.microsoft.com/office/drawing/2014/main" id="{00000000-0008-0000-1E00-00000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60960</xdr:rowOff>
    </xdr:from>
    <xdr:to>
      <xdr:col>12</xdr:col>
      <xdr:colOff>495300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60960"/>
          <a:ext cx="5181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7217" name="Button 1" hidden="1">
              <a:extLst>
                <a:ext uri="{63B3BB69-23CF-44E3-9099-C40C66FF867C}">
                  <a14:compatExt spid="_x0000_s777217"/>
                </a:ext>
                <a:ext uri="{FF2B5EF4-FFF2-40B4-BE49-F238E27FC236}">
                  <a16:creationId xmlns:a16="http://schemas.microsoft.com/office/drawing/2014/main" id="{00000000-0008-0000-2000-00000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9265" name="Button 1" hidden="1">
              <a:extLst>
                <a:ext uri="{63B3BB69-23CF-44E3-9099-C40C66FF867C}">
                  <a14:compatExt spid="_x0000_s779265"/>
                </a:ext>
                <a:ext uri="{FF2B5EF4-FFF2-40B4-BE49-F238E27FC236}">
                  <a16:creationId xmlns:a16="http://schemas.microsoft.com/office/drawing/2014/main" id="{00000000-0008-0000-2200-00000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1313" name="Button 1" hidden="1">
              <a:extLst>
                <a:ext uri="{63B3BB69-23CF-44E3-9099-C40C66FF867C}">
                  <a14:compatExt spid="_x0000_s781313"/>
                </a:ext>
                <a:ext uri="{FF2B5EF4-FFF2-40B4-BE49-F238E27FC236}">
                  <a16:creationId xmlns:a16="http://schemas.microsoft.com/office/drawing/2014/main" id="{00000000-0008-0000-2400-000001E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82337" name="Button 1" hidden="1">
              <a:extLst>
                <a:ext uri="{63B3BB69-23CF-44E3-9099-C40C66FF867C}">
                  <a14:compatExt spid="_x0000_s782337"/>
                </a:ext>
                <a:ext uri="{FF2B5EF4-FFF2-40B4-BE49-F238E27FC236}">
                  <a16:creationId xmlns:a16="http://schemas.microsoft.com/office/drawing/2014/main" id="{00000000-0008-0000-2500-000001F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82338" name="Button 2" hidden="1">
              <a:extLst>
                <a:ext uri="{63B3BB69-23CF-44E3-9099-C40C66FF867C}">
                  <a14:compatExt spid="_x0000_s782338"/>
                </a:ext>
                <a:ext uri="{FF2B5EF4-FFF2-40B4-BE49-F238E27FC236}">
                  <a16:creationId xmlns:a16="http://schemas.microsoft.com/office/drawing/2014/main" id="{00000000-0008-0000-2500-000002F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380" y="0"/>
          <a:ext cx="548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83361" name="Button 1" hidden="1">
              <a:extLst>
                <a:ext uri="{63B3BB69-23CF-44E3-9099-C40C66FF867C}">
                  <a14:compatExt spid="_x0000_s783361"/>
                </a:ext>
                <a:ext uri="{FF2B5EF4-FFF2-40B4-BE49-F238E27FC236}">
                  <a16:creationId xmlns:a16="http://schemas.microsoft.com/office/drawing/2014/main" id="{00000000-0008-0000-2600-000001F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83362" name="Button 2" hidden="1">
              <a:extLst>
                <a:ext uri="{63B3BB69-23CF-44E3-9099-C40C66FF867C}">
                  <a14:compatExt spid="_x0000_s783362"/>
                </a:ext>
                <a:ext uri="{FF2B5EF4-FFF2-40B4-BE49-F238E27FC236}">
                  <a16:creationId xmlns:a16="http://schemas.microsoft.com/office/drawing/2014/main" id="{00000000-0008-0000-2600-000002F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4385" name="Button 1" hidden="1">
              <a:extLst>
                <a:ext uri="{63B3BB69-23CF-44E3-9099-C40C66FF867C}">
                  <a14:compatExt spid="_x0000_s784385"/>
                </a:ext>
                <a:ext uri="{FF2B5EF4-FFF2-40B4-BE49-F238E27FC236}">
                  <a16:creationId xmlns:a16="http://schemas.microsoft.com/office/drawing/2014/main" id="{00000000-0008-0000-2700-000001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735263" name="Kép 2">
          <a:extLst>
            <a:ext uri="{FF2B5EF4-FFF2-40B4-BE49-F238E27FC236}">
              <a16:creationId xmlns:a16="http://schemas.microsoft.com/office/drawing/2014/main" id="{00000000-0008-0000-0400-00001F3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85409" name="Button 1" hidden="1">
              <a:extLst>
                <a:ext uri="{63B3BB69-23CF-44E3-9099-C40C66FF867C}">
                  <a14:compatExt spid="_x0000_s785409"/>
                </a:ext>
                <a:ext uri="{FF2B5EF4-FFF2-40B4-BE49-F238E27FC236}">
                  <a16:creationId xmlns:a16="http://schemas.microsoft.com/office/drawing/2014/main" id="{00000000-0008-0000-2800-000001F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85410" name="Button 2" hidden="1">
              <a:extLst>
                <a:ext uri="{63B3BB69-23CF-44E3-9099-C40C66FF867C}">
                  <a14:compatExt spid="_x0000_s785410"/>
                </a:ext>
                <a:ext uri="{FF2B5EF4-FFF2-40B4-BE49-F238E27FC236}">
                  <a16:creationId xmlns:a16="http://schemas.microsoft.com/office/drawing/2014/main" id="{00000000-0008-0000-2800-000002F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86433" name="Button 1" hidden="1">
              <a:extLst>
                <a:ext uri="{63B3BB69-23CF-44E3-9099-C40C66FF867C}">
                  <a14:compatExt spid="_x0000_s786433"/>
                </a:ext>
                <a:ext uri="{FF2B5EF4-FFF2-40B4-BE49-F238E27FC236}">
                  <a16:creationId xmlns:a16="http://schemas.microsoft.com/office/drawing/2014/main" id="{00000000-0008-0000-2900-0000010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86434" name="Button 2" hidden="1">
              <a:extLst>
                <a:ext uri="{63B3BB69-23CF-44E3-9099-C40C66FF867C}">
                  <a14:compatExt spid="_x0000_s786434"/>
                </a:ext>
                <a:ext uri="{FF2B5EF4-FFF2-40B4-BE49-F238E27FC236}">
                  <a16:creationId xmlns:a16="http://schemas.microsoft.com/office/drawing/2014/main" id="{00000000-0008-0000-2900-0000020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7457" name="Button 1" hidden="1">
              <a:extLst>
                <a:ext uri="{63B3BB69-23CF-44E3-9099-C40C66FF867C}">
                  <a14:compatExt spid="_x0000_s787457"/>
                </a:ext>
                <a:ext uri="{FF2B5EF4-FFF2-40B4-BE49-F238E27FC236}">
                  <a16:creationId xmlns:a16="http://schemas.microsoft.com/office/drawing/2014/main" id="{00000000-0008-0000-2A00-0000010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9505" name="Button 1" hidden="1">
              <a:extLst>
                <a:ext uri="{63B3BB69-23CF-44E3-9099-C40C66FF867C}">
                  <a14:compatExt spid="_x0000_s789505"/>
                </a:ext>
                <a:ext uri="{FF2B5EF4-FFF2-40B4-BE49-F238E27FC236}">
                  <a16:creationId xmlns:a16="http://schemas.microsoft.com/office/drawing/2014/main" id="{00000000-0008-0000-2C00-0000010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1553" name="Button 1" hidden="1">
              <a:extLst>
                <a:ext uri="{63B3BB69-23CF-44E3-9099-C40C66FF867C}">
                  <a14:compatExt spid="_x0000_s791553"/>
                </a:ext>
                <a:ext uri="{FF2B5EF4-FFF2-40B4-BE49-F238E27FC236}">
                  <a16:creationId xmlns:a16="http://schemas.microsoft.com/office/drawing/2014/main" id="{00000000-0008-0000-2E00-0000011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5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102516" name="Kép 2">
          <a:extLst>
            <a:ext uri="{FF2B5EF4-FFF2-40B4-BE49-F238E27FC236}">
              <a16:creationId xmlns:a16="http://schemas.microsoft.com/office/drawing/2014/main" id="{00000000-0008-0000-0500-000074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32" name="Kép 2">
          <a:extLst>
            <a:ext uri="{FF2B5EF4-FFF2-40B4-BE49-F238E27FC236}">
              <a16:creationId xmlns:a16="http://schemas.microsoft.com/office/drawing/2014/main" id="{00000000-0008-0000-0600-000060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7761" name="Button 1" hidden="1">
              <a:extLst>
                <a:ext uri="{63B3BB69-23CF-44E3-9099-C40C66FF867C}">
                  <a14:compatExt spid="_x0000_s757761"/>
                </a:ext>
                <a:ext uri="{FF2B5EF4-FFF2-40B4-BE49-F238E27FC236}">
                  <a16:creationId xmlns:a16="http://schemas.microsoft.com/office/drawing/2014/main" id="{00000000-0008-0000-0700-0000019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57765" name="Kép 2">
          <a:extLst>
            <a:ext uri="{FF2B5EF4-FFF2-40B4-BE49-F238E27FC236}">
              <a16:creationId xmlns:a16="http://schemas.microsoft.com/office/drawing/2014/main" id="{00000000-0008-0000-0700-0000059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58786" name="Kép 2">
          <a:extLst>
            <a:ext uri="{FF2B5EF4-FFF2-40B4-BE49-F238E27FC236}">
              <a16:creationId xmlns:a16="http://schemas.microsoft.com/office/drawing/2014/main" id="{00000000-0008-0000-0800-0000029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09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14786" name="Kép 2">
          <a:extLst>
            <a:ext uri="{FF2B5EF4-FFF2-40B4-BE49-F238E27FC236}">
              <a16:creationId xmlns:a16="http://schemas.microsoft.com/office/drawing/2014/main" id="{00000000-0008-0000-0900-000022E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Baranya%20v&#225;rmegye%20-%20Solymos%20Vilmos/Baranya_V&#225;rmegyei_Tenisz_DO_B_kateg&#243;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Baranya%20v&#225;rmegye%20-%20Solymos%20Vilmos/Baranya_V&#225;rmegyei_Tenisz_DO_B_kateg&#243;ria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Baranya%20v&#225;rmegye%20-%20Solymos%20Vilmos/verseny_jo20180225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B-U8-F-I.kcs elo"/>
      <sheetName val="B-U8-F-I.kcs"/>
      <sheetName val="B-U8-L-I.kcs elo"/>
      <sheetName val="B-U8-L-I.kcs"/>
      <sheetName val="B-U9-F-II.kcs elo"/>
      <sheetName val="B-U9-F-II.kcs"/>
      <sheetName val="B-U9-L-II.kcs elo"/>
      <sheetName val="B-U9-L-II.kcs"/>
      <sheetName val="B-U11-F-III.kcs elo"/>
      <sheetName val="B-U11-F-1-2.csop"/>
      <sheetName val="B-U11-F-3-4.csop"/>
      <sheetName val="B-U11-F-5-6.csop."/>
      <sheetName val="B-U11-F-döntő"/>
      <sheetName val="B-U11-L-III.kcs elo "/>
      <sheetName val="B-U11-L-III.kcs"/>
      <sheetName val="B-U12-F-IV.kcs elo"/>
      <sheetName val="B-U12-F-IV.kcs"/>
      <sheetName val="B-U12-L-IV.kcs elo"/>
      <sheetName val="B-U12-L-IV.kcs"/>
      <sheetName val="B-U14-L-V.kcs elo"/>
      <sheetName val="B-U14_L-V.kcs"/>
      <sheetName val="Baranya_Vármegyei_Tenisz_DO_B_k"/>
    </sheetNames>
    <definedNames>
      <definedName name="egyeni_fotabla_sorsolasi_ranglista"/>
      <definedName name="Jun_Hide_CU"/>
      <definedName name="Jun_Show_CU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B-U14-F-V.kcs elo"/>
      <sheetName val="B-U14-F-V.kcs"/>
      <sheetName val="B-U14-F-vigasz"/>
      <sheetName val="B-U16-F-VI.kcs elo"/>
      <sheetName val="B-U16-F-VI.kcs"/>
      <sheetName val="B-U16-F-vigasz"/>
      <sheetName val="B-U16-L-VI.kcs elo"/>
      <sheetName val="B-U16-L-VI.kcs"/>
      <sheetName val="B-U18-F-VII.kcs elo"/>
      <sheetName val="B-U18-F-VII.kcs"/>
      <sheetName val="B-U18+-F-VIII.kcs elo"/>
      <sheetName val="B-U18+-F-VIII.kcs"/>
      <sheetName val="Baranya_Vármegyei_Tenisz_DO_B_k"/>
    </sheetNames>
    <definedNames>
      <definedName name="egyeni_fotabla_sorsolasi_ranglista"/>
      <definedName name="Jun_Hide_CU"/>
      <definedName name="Jun_Show_CU"/>
    </defined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  <sheetName val="verseny_jo20180225_sablon"/>
    </sheetNames>
    <definedNames>
      <definedName name="egyeni_fotabla_sorsolasi_ranglista"/>
      <definedName name="Jun_Hide_CU"/>
      <definedName name="Jun_Show_CU"/>
    </defined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8.xml"/><Relationship Id="rId4" Type="http://schemas.openxmlformats.org/officeDocument/2006/relationships/ctrlProp" Target="../ctrlProps/ctrlProp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6" Type="http://schemas.openxmlformats.org/officeDocument/2006/relationships/comments" Target="../comments12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13.xml"/><Relationship Id="rId4" Type="http://schemas.openxmlformats.org/officeDocument/2006/relationships/ctrlProp" Target="../ctrlProps/ctrlProp15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5" Type="http://schemas.openxmlformats.org/officeDocument/2006/relationships/comments" Target="../comments14.xml"/><Relationship Id="rId4" Type="http://schemas.openxmlformats.org/officeDocument/2006/relationships/ctrlProp" Target="../ctrlProps/ctrlProp1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17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6.xml"/><Relationship Id="rId4" Type="http://schemas.openxmlformats.org/officeDocument/2006/relationships/ctrlProp" Target="../ctrlProps/ctrlProp18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5" Type="http://schemas.openxmlformats.org/officeDocument/2006/relationships/comments" Target="../comments17.xml"/><Relationship Id="rId4" Type="http://schemas.openxmlformats.org/officeDocument/2006/relationships/ctrlProp" Target="../ctrlProps/ctrlProp1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6" Type="http://schemas.openxmlformats.org/officeDocument/2006/relationships/comments" Target="../comments18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6" Type="http://schemas.openxmlformats.org/officeDocument/2006/relationships/comments" Target="../comments19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5" Type="http://schemas.openxmlformats.org/officeDocument/2006/relationships/comments" Target="../comments20.xml"/><Relationship Id="rId4" Type="http://schemas.openxmlformats.org/officeDocument/2006/relationships/ctrlProp" Target="../ctrlProps/ctrlProp2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6" Type="http://schemas.openxmlformats.org/officeDocument/2006/relationships/comments" Target="../comments21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6" Type="http://schemas.openxmlformats.org/officeDocument/2006/relationships/comments" Target="../comments22.xml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5" Type="http://schemas.openxmlformats.org/officeDocument/2006/relationships/comments" Target="../comments23.xml"/><Relationship Id="rId4" Type="http://schemas.openxmlformats.org/officeDocument/2006/relationships/ctrlProp" Target="../ctrlProps/ctrlProp29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5" Type="http://schemas.openxmlformats.org/officeDocument/2006/relationships/comments" Target="../comments24.xml"/><Relationship Id="rId4" Type="http://schemas.openxmlformats.org/officeDocument/2006/relationships/ctrlProp" Target="../ctrlProps/ctrlProp30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5" Type="http://schemas.openxmlformats.org/officeDocument/2006/relationships/comments" Target="../comments25.xml"/><Relationship Id="rId4" Type="http://schemas.openxmlformats.org/officeDocument/2006/relationships/ctrlProp" Target="../ctrlProps/ctrlProp31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F0AD-0FF3-4FEB-A0AB-ADEE86A394DB}">
  <sheetPr codeName="Sheet1"/>
  <dimension ref="A1:G18"/>
  <sheetViews>
    <sheetView showGridLines="0" showZeros="0" workbookViewId="0">
      <selection activeCell="E9" sqref="E9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2" t="s">
        <v>87</v>
      </c>
      <c r="B1" s="3"/>
      <c r="C1" s="3"/>
      <c r="D1" s="123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47" t="s">
        <v>17</v>
      </c>
      <c r="B5" s="20"/>
      <c r="C5" s="20"/>
      <c r="D5" s="20"/>
      <c r="E5" s="260"/>
      <c r="F5" s="21"/>
      <c r="G5" s="22"/>
    </row>
    <row r="6" spans="1:7" s="2" customFormat="1" ht="24.6" x14ac:dyDescent="0.25">
      <c r="A6" s="288" t="s">
        <v>94</v>
      </c>
      <c r="B6" s="261"/>
      <c r="C6" s="23"/>
      <c r="D6" s="24"/>
      <c r="E6" s="25"/>
      <c r="F6" s="5"/>
      <c r="G6" s="5"/>
    </row>
    <row r="7" spans="1:7" s="18" customFormat="1" ht="15" customHeight="1" x14ac:dyDescent="0.25">
      <c r="A7" s="148" t="s">
        <v>88</v>
      </c>
      <c r="B7" s="148" t="s">
        <v>89</v>
      </c>
      <c r="C7" s="148" t="s">
        <v>90</v>
      </c>
      <c r="D7" s="148" t="s">
        <v>91</v>
      </c>
      <c r="E7" s="148" t="s">
        <v>92</v>
      </c>
      <c r="F7" s="21"/>
      <c r="G7" s="22"/>
    </row>
    <row r="8" spans="1:7" s="2" customFormat="1" ht="16.5" customHeight="1" x14ac:dyDescent="0.25">
      <c r="A8" s="167" t="s">
        <v>99</v>
      </c>
      <c r="B8" s="167" t="s">
        <v>120</v>
      </c>
      <c r="C8" s="167" t="s">
        <v>121</v>
      </c>
      <c r="D8" s="167" t="s">
        <v>100</v>
      </c>
      <c r="E8" s="167" t="s">
        <v>122</v>
      </c>
      <c r="F8" s="5"/>
      <c r="G8" s="5"/>
    </row>
    <row r="9" spans="1:7" s="2" customFormat="1" ht="15" customHeight="1" x14ac:dyDescent="0.25">
      <c r="A9" s="147" t="s">
        <v>18</v>
      </c>
      <c r="B9" s="20"/>
      <c r="C9" s="148" t="s">
        <v>19</v>
      </c>
      <c r="D9" s="148"/>
      <c r="E9" s="149" t="s">
        <v>20</v>
      </c>
      <c r="F9" s="5"/>
      <c r="G9" s="5"/>
    </row>
    <row r="10" spans="1:7" s="2" customFormat="1" x14ac:dyDescent="0.25">
      <c r="A10" s="27" t="s">
        <v>95</v>
      </c>
      <c r="B10" s="28"/>
      <c r="C10" s="29" t="s">
        <v>96</v>
      </c>
      <c r="D10" s="148" t="s">
        <v>56</v>
      </c>
      <c r="E10" s="254" t="s">
        <v>97</v>
      </c>
      <c r="F10" s="5"/>
      <c r="G10" s="5"/>
    </row>
    <row r="11" spans="1:7" x14ac:dyDescent="0.25">
      <c r="A11" s="19"/>
      <c r="B11" s="20"/>
      <c r="C11" s="161" t="s">
        <v>54</v>
      </c>
      <c r="D11" s="161" t="s">
        <v>84</v>
      </c>
      <c r="E11" s="161" t="s">
        <v>85</v>
      </c>
      <c r="F11" s="31"/>
      <c r="G11" s="31"/>
    </row>
    <row r="12" spans="1:7" s="2" customFormat="1" x14ac:dyDescent="0.25">
      <c r="A12" s="124"/>
      <c r="B12" s="5"/>
      <c r="C12" s="168"/>
      <c r="D12" s="168"/>
      <c r="E12" s="168" t="s">
        <v>98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0"/>
      <c r="F16" s="31"/>
      <c r="G16" s="31"/>
    </row>
    <row r="17" spans="1:7" ht="12.75" customHeight="1" x14ac:dyDescent="0.25">
      <c r="A17" s="36"/>
      <c r="B17" s="249"/>
      <c r="C17" s="125"/>
      <c r="D17" s="37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6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E0D2-79DE-465F-9007-E56864F09573}">
  <sheetPr codeName="Sheet19">
    <tabColor indexed="42"/>
  </sheetPr>
  <dimension ref="A1:Q156"/>
  <sheetViews>
    <sheetView showGridLines="0" showZeros="0" workbookViewId="0">
      <pane ySplit="6" topLeftCell="A11" activePane="bottomLeft" state="frozen"/>
      <selection activeCell="S13" sqref="S13"/>
      <selection pane="bottomLeft" activeCell="S13" sqref="S13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5.5546875" style="38" bestFit="1" customWidth="1"/>
    <col min="5" max="5" width="9.33203125" style="275" customWidth="1"/>
    <col min="6" max="6" width="6.109375" style="87" hidden="1" customWidth="1"/>
    <col min="7" max="7" width="33.8867187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9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162" t="str">
        <f>Altalanos!$E$8</f>
        <v>A-U14-F-V.kcs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153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104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80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96" t="s">
        <v>37</v>
      </c>
    </row>
    <row r="7" spans="1:17" s="11" customFormat="1" ht="18.899999999999999" customHeight="1" x14ac:dyDescent="0.25">
      <c r="A7" s="142">
        <v>1</v>
      </c>
      <c r="B7" s="89" t="s">
        <v>134</v>
      </c>
      <c r="C7" s="89" t="s">
        <v>135</v>
      </c>
      <c r="D7" s="90" t="s">
        <v>136</v>
      </c>
      <c r="E7" s="155" t="s">
        <v>149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91"/>
    </row>
    <row r="8" spans="1:17" s="11" customFormat="1" ht="18.899999999999999" customHeight="1" x14ac:dyDescent="0.25">
      <c r="A8" s="142">
        <v>2</v>
      </c>
      <c r="B8" s="89" t="s">
        <v>137</v>
      </c>
      <c r="C8" s="89" t="s">
        <v>138</v>
      </c>
      <c r="D8" s="90" t="s">
        <v>118</v>
      </c>
      <c r="E8" s="155" t="s">
        <v>159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91"/>
    </row>
    <row r="9" spans="1:17" s="11" customFormat="1" ht="18.899999999999999" customHeight="1" x14ac:dyDescent="0.25">
      <c r="A9" s="142">
        <v>3</v>
      </c>
      <c r="B9" s="89"/>
      <c r="C9" s="89"/>
      <c r="D9" s="90"/>
      <c r="E9" s="155"/>
      <c r="F9" s="265"/>
      <c r="G9" s="164"/>
      <c r="H9" s="90"/>
      <c r="I9" s="90"/>
      <c r="J9" s="139"/>
      <c r="K9" s="137"/>
      <c r="L9" s="141"/>
      <c r="M9" s="137"/>
      <c r="N9" s="135"/>
      <c r="O9" s="90"/>
      <c r="P9" s="274"/>
      <c r="Q9" s="160"/>
    </row>
    <row r="10" spans="1:17" s="11" customFormat="1" ht="18.899999999999999" customHeight="1" x14ac:dyDescent="0.25">
      <c r="A10" s="142">
        <v>4</v>
      </c>
      <c r="B10" s="89"/>
      <c r="C10" s="89"/>
      <c r="D10" s="90"/>
      <c r="E10" s="155"/>
      <c r="F10" s="265"/>
      <c r="G10" s="164"/>
      <c r="H10" s="90"/>
      <c r="I10" s="90"/>
      <c r="J10" s="139"/>
      <c r="K10" s="137"/>
      <c r="L10" s="141"/>
      <c r="M10" s="137"/>
      <c r="N10" s="135"/>
      <c r="O10" s="90"/>
      <c r="P10" s="273"/>
      <c r="Q10" s="271"/>
    </row>
    <row r="11" spans="1:17" s="11" customFormat="1" ht="18.899999999999999" customHeight="1" x14ac:dyDescent="0.25">
      <c r="A11" s="142">
        <v>5</v>
      </c>
      <c r="B11" s="89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90"/>
      <c r="P11" s="273"/>
      <c r="Q11" s="271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90"/>
      <c r="P12" s="273"/>
      <c r="Q12" s="271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90"/>
      <c r="P13" s="273"/>
      <c r="Q13" s="271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90"/>
      <c r="P14" s="273"/>
      <c r="Q14" s="271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103" si="0">IF(Q40="",999,Q40)</f>
        <v>999</v>
      </c>
      <c r="M40" s="163">
        <f t="shared" ref="M40:M103" si="1">IF(P40=999,999,1)</f>
        <v>999</v>
      </c>
      <c r="N40" s="160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si="0"/>
        <v>999</v>
      </c>
      <c r="M72" s="163">
        <f t="shared" si="1"/>
        <v>999</v>
      </c>
      <c r="N72" s="160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0"/>
        <v>999</v>
      </c>
      <c r="M73" s="163">
        <f t="shared" si="1"/>
        <v>999</v>
      </c>
      <c r="N73" s="160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0"/>
        <v>999</v>
      </c>
      <c r="M74" s="163">
        <f t="shared" si="1"/>
        <v>999</v>
      </c>
      <c r="N74" s="160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0"/>
        <v>999</v>
      </c>
      <c r="M75" s="163">
        <f t="shared" si="1"/>
        <v>999</v>
      </c>
      <c r="N75" s="160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0"/>
        <v>999</v>
      </c>
      <c r="M76" s="163">
        <f t="shared" si="1"/>
        <v>999</v>
      </c>
      <c r="N76" s="160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0"/>
        <v>999</v>
      </c>
      <c r="M77" s="163">
        <f t="shared" si="1"/>
        <v>999</v>
      </c>
      <c r="N77" s="160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0"/>
        <v>999</v>
      </c>
      <c r="M78" s="163">
        <f t="shared" si="1"/>
        <v>999</v>
      </c>
      <c r="N78" s="160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0"/>
        <v>999</v>
      </c>
      <c r="M79" s="163">
        <f t="shared" si="1"/>
        <v>999</v>
      </c>
      <c r="N79" s="160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0"/>
        <v>999</v>
      </c>
      <c r="M80" s="163">
        <f t="shared" si="1"/>
        <v>999</v>
      </c>
      <c r="N80" s="160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0"/>
        <v>999</v>
      </c>
      <c r="M81" s="163">
        <f t="shared" si="1"/>
        <v>999</v>
      </c>
      <c r="N81" s="160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0"/>
        <v>999</v>
      </c>
      <c r="M82" s="163">
        <f t="shared" si="1"/>
        <v>999</v>
      </c>
      <c r="N82" s="160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0"/>
        <v>999</v>
      </c>
      <c r="M83" s="163">
        <f t="shared" si="1"/>
        <v>999</v>
      </c>
      <c r="N83" s="160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0"/>
        <v>999</v>
      </c>
      <c r="M84" s="163">
        <f t="shared" si="1"/>
        <v>999</v>
      </c>
      <c r="N84" s="160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0"/>
        <v>999</v>
      </c>
      <c r="M85" s="163">
        <f t="shared" si="1"/>
        <v>999</v>
      </c>
      <c r="N85" s="160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0"/>
        <v>999</v>
      </c>
      <c r="M86" s="163">
        <f t="shared" si="1"/>
        <v>999</v>
      </c>
      <c r="N86" s="160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0"/>
        <v>999</v>
      </c>
      <c r="M87" s="163">
        <f t="shared" si="1"/>
        <v>999</v>
      </c>
      <c r="N87" s="160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0"/>
        <v>999</v>
      </c>
      <c r="M88" s="163">
        <f t="shared" si="1"/>
        <v>999</v>
      </c>
      <c r="N88" s="160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0"/>
        <v>999</v>
      </c>
      <c r="M89" s="163">
        <f t="shared" si="1"/>
        <v>999</v>
      </c>
      <c r="N89" s="160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0"/>
        <v>999</v>
      </c>
      <c r="M90" s="163">
        <f t="shared" si="1"/>
        <v>999</v>
      </c>
      <c r="N90" s="160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0"/>
        <v>999</v>
      </c>
      <c r="M91" s="163">
        <f t="shared" si="1"/>
        <v>999</v>
      </c>
      <c r="N91" s="160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0"/>
        <v>999</v>
      </c>
      <c r="M92" s="163">
        <f t="shared" si="1"/>
        <v>999</v>
      </c>
      <c r="N92" s="160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0"/>
        <v>999</v>
      </c>
      <c r="M93" s="163">
        <f t="shared" si="1"/>
        <v>999</v>
      </c>
      <c r="N93" s="160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0"/>
        <v>999</v>
      </c>
      <c r="M94" s="163">
        <f t="shared" si="1"/>
        <v>999</v>
      </c>
      <c r="N94" s="160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0"/>
        <v>999</v>
      </c>
      <c r="M95" s="163">
        <f t="shared" si="1"/>
        <v>999</v>
      </c>
      <c r="N95" s="160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0"/>
        <v>999</v>
      </c>
      <c r="M96" s="163">
        <f t="shared" si="1"/>
        <v>999</v>
      </c>
      <c r="N96" s="160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0"/>
        <v>999</v>
      </c>
      <c r="M97" s="163">
        <f t="shared" si="1"/>
        <v>999</v>
      </c>
      <c r="N97" s="160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0"/>
        <v>999</v>
      </c>
      <c r="M98" s="163">
        <f t="shared" si="1"/>
        <v>999</v>
      </c>
      <c r="N98" s="160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0"/>
        <v>999</v>
      </c>
      <c r="M99" s="163">
        <f t="shared" si="1"/>
        <v>999</v>
      </c>
      <c r="N99" s="160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0"/>
        <v>999</v>
      </c>
      <c r="M100" s="163">
        <f t="shared" si="1"/>
        <v>999</v>
      </c>
      <c r="N100" s="160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si="0"/>
        <v>999</v>
      </c>
      <c r="M101" s="163">
        <f t="shared" si="1"/>
        <v>999</v>
      </c>
      <c r="N101" s="160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0"/>
        <v>999</v>
      </c>
      <c r="M102" s="163">
        <f t="shared" si="1"/>
        <v>999</v>
      </c>
      <c r="N102" s="160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0"/>
        <v>999</v>
      </c>
      <c r="M103" s="163">
        <f t="shared" si="1"/>
        <v>999</v>
      </c>
      <c r="N103" s="160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ref="L104:L156" si="3">IF(Q104="",999,Q104)</f>
        <v>999</v>
      </c>
      <c r="M104" s="163">
        <f t="shared" ref="M104:M156" si="4">IF(P104=999,999,1)</f>
        <v>999</v>
      </c>
      <c r="N104" s="160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3"/>
        <v>999</v>
      </c>
      <c r="M105" s="163">
        <f t="shared" si="4"/>
        <v>999</v>
      </c>
      <c r="N105" s="160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3"/>
        <v>999</v>
      </c>
      <c r="M106" s="163">
        <f t="shared" si="4"/>
        <v>999</v>
      </c>
      <c r="N106" s="160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3"/>
        <v>999</v>
      </c>
      <c r="M107" s="163">
        <f t="shared" si="4"/>
        <v>999</v>
      </c>
      <c r="N107" s="160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3"/>
        <v>999</v>
      </c>
      <c r="M108" s="163">
        <f t="shared" si="4"/>
        <v>999</v>
      </c>
      <c r="N108" s="160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3"/>
        <v>999</v>
      </c>
      <c r="M109" s="163">
        <f t="shared" si="4"/>
        <v>999</v>
      </c>
      <c r="N109" s="160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3"/>
        <v>999</v>
      </c>
      <c r="M110" s="163">
        <f t="shared" si="4"/>
        <v>999</v>
      </c>
      <c r="N110" s="160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3"/>
        <v>999</v>
      </c>
      <c r="M111" s="163">
        <f t="shared" si="4"/>
        <v>999</v>
      </c>
      <c r="N111" s="160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3"/>
        <v>999</v>
      </c>
      <c r="M112" s="163">
        <f t="shared" si="4"/>
        <v>999</v>
      </c>
      <c r="N112" s="160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3"/>
        <v>999</v>
      </c>
      <c r="M113" s="163">
        <f t="shared" si="4"/>
        <v>999</v>
      </c>
      <c r="N113" s="160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3"/>
        <v>999</v>
      </c>
      <c r="M114" s="163">
        <f t="shared" si="4"/>
        <v>999</v>
      </c>
      <c r="N114" s="160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3"/>
        <v>999</v>
      </c>
      <c r="M115" s="163">
        <f t="shared" si="4"/>
        <v>999</v>
      </c>
      <c r="N115" s="160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3"/>
        <v>999</v>
      </c>
      <c r="M116" s="163">
        <f t="shared" si="4"/>
        <v>999</v>
      </c>
      <c r="N116" s="160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3"/>
        <v>999</v>
      </c>
      <c r="M117" s="163">
        <f t="shared" si="4"/>
        <v>999</v>
      </c>
      <c r="N117" s="160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3"/>
        <v>999</v>
      </c>
      <c r="M118" s="163">
        <f t="shared" si="4"/>
        <v>999</v>
      </c>
      <c r="N118" s="160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3"/>
        <v>999</v>
      </c>
      <c r="M119" s="163">
        <f t="shared" si="4"/>
        <v>999</v>
      </c>
      <c r="N119" s="160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3"/>
        <v>999</v>
      </c>
      <c r="M120" s="163">
        <f t="shared" si="4"/>
        <v>999</v>
      </c>
      <c r="N120" s="160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3"/>
        <v>999</v>
      </c>
      <c r="M121" s="163">
        <f t="shared" si="4"/>
        <v>999</v>
      </c>
      <c r="N121" s="160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3"/>
        <v>999</v>
      </c>
      <c r="M122" s="163">
        <f t="shared" si="4"/>
        <v>999</v>
      </c>
      <c r="N122" s="160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3"/>
        <v>999</v>
      </c>
      <c r="M123" s="163">
        <f t="shared" si="4"/>
        <v>999</v>
      </c>
      <c r="N123" s="160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3"/>
        <v>999</v>
      </c>
      <c r="M124" s="163">
        <f t="shared" si="4"/>
        <v>999</v>
      </c>
      <c r="N124" s="160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3"/>
        <v>999</v>
      </c>
      <c r="M125" s="163">
        <f t="shared" si="4"/>
        <v>999</v>
      </c>
      <c r="N125" s="160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3"/>
        <v>999</v>
      </c>
      <c r="M126" s="163">
        <f t="shared" si="4"/>
        <v>999</v>
      </c>
      <c r="N126" s="160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3"/>
        <v>999</v>
      </c>
      <c r="M127" s="163">
        <f t="shared" si="4"/>
        <v>999</v>
      </c>
      <c r="N127" s="160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3"/>
        <v>999</v>
      </c>
      <c r="M128" s="163">
        <f t="shared" si="4"/>
        <v>999</v>
      </c>
      <c r="N128" s="160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3"/>
        <v>999</v>
      </c>
      <c r="M129" s="163">
        <f t="shared" si="4"/>
        <v>999</v>
      </c>
      <c r="N129" s="160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3"/>
        <v>999</v>
      </c>
      <c r="M130" s="163">
        <f t="shared" si="4"/>
        <v>999</v>
      </c>
      <c r="N130" s="160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3"/>
        <v>999</v>
      </c>
      <c r="M131" s="163">
        <f t="shared" si="4"/>
        <v>999</v>
      </c>
      <c r="N131" s="160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3"/>
        <v>999</v>
      </c>
      <c r="M132" s="163">
        <f t="shared" si="4"/>
        <v>999</v>
      </c>
      <c r="N132" s="160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3"/>
        <v>999</v>
      </c>
      <c r="M133" s="163">
        <f t="shared" si="4"/>
        <v>999</v>
      </c>
      <c r="N133" s="160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3"/>
        <v>999</v>
      </c>
      <c r="M134" s="163">
        <f t="shared" si="4"/>
        <v>999</v>
      </c>
      <c r="N134" s="160"/>
      <c r="O134" s="164"/>
      <c r="P134" s="165">
        <f t="shared" si="5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si="3"/>
        <v>999</v>
      </c>
      <c r="M135" s="163">
        <f t="shared" si="4"/>
        <v>999</v>
      </c>
      <c r="N135" s="160"/>
      <c r="O135" s="91"/>
      <c r="P135" s="106">
        <f t="shared" si="5"/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3"/>
        <v>999</v>
      </c>
      <c r="M136" s="163">
        <f t="shared" si="4"/>
        <v>999</v>
      </c>
      <c r="N136" s="160"/>
      <c r="O136" s="91"/>
      <c r="P136" s="106">
        <f t="shared" si="5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3"/>
        <v>999</v>
      </c>
      <c r="M137" s="163">
        <f t="shared" si="4"/>
        <v>999</v>
      </c>
      <c r="N137" s="160"/>
      <c r="O137" s="91"/>
      <c r="P137" s="106">
        <f t="shared" si="5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3"/>
        <v>999</v>
      </c>
      <c r="M138" s="163">
        <f t="shared" si="4"/>
        <v>999</v>
      </c>
      <c r="N138" s="160"/>
      <c r="O138" s="91"/>
      <c r="P138" s="106">
        <f t="shared" si="5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3"/>
        <v>999</v>
      </c>
      <c r="M139" s="163">
        <f t="shared" si="4"/>
        <v>999</v>
      </c>
      <c r="N139" s="160"/>
      <c r="O139" s="91"/>
      <c r="P139" s="106">
        <f t="shared" si="5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3"/>
        <v>999</v>
      </c>
      <c r="M140" s="163">
        <f t="shared" si="4"/>
        <v>999</v>
      </c>
      <c r="N140" s="160"/>
      <c r="O140" s="91"/>
      <c r="P140" s="106">
        <f t="shared" si="5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3"/>
        <v>999</v>
      </c>
      <c r="M141" s="163">
        <f t="shared" si="4"/>
        <v>999</v>
      </c>
      <c r="N141" s="160"/>
      <c r="O141" s="164"/>
      <c r="P141" s="165">
        <f t="shared" si="5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3"/>
        <v>999</v>
      </c>
      <c r="M142" s="163">
        <f t="shared" si="4"/>
        <v>999</v>
      </c>
      <c r="N142" s="160"/>
      <c r="O142" s="91"/>
      <c r="P142" s="106">
        <f t="shared" si="5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3"/>
        <v>999</v>
      </c>
      <c r="M143" s="163">
        <f t="shared" si="4"/>
        <v>999</v>
      </c>
      <c r="N143" s="160"/>
      <c r="O143" s="91"/>
      <c r="P143" s="106">
        <f t="shared" si="5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3"/>
        <v>999</v>
      </c>
      <c r="M144" s="163">
        <f t="shared" si="4"/>
        <v>999</v>
      </c>
      <c r="N144" s="160"/>
      <c r="O144" s="91"/>
      <c r="P144" s="106">
        <f t="shared" si="5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3"/>
        <v>999</v>
      </c>
      <c r="M145" s="163">
        <f t="shared" si="4"/>
        <v>999</v>
      </c>
      <c r="N145" s="160"/>
      <c r="O145" s="91"/>
      <c r="P145" s="106">
        <f t="shared" si="5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3"/>
        <v>999</v>
      </c>
      <c r="M146" s="163">
        <f t="shared" si="4"/>
        <v>999</v>
      </c>
      <c r="N146" s="160"/>
      <c r="O146" s="91"/>
      <c r="P146" s="106">
        <f t="shared" si="5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3"/>
        <v>999</v>
      </c>
      <c r="M147" s="163">
        <f t="shared" si="4"/>
        <v>999</v>
      </c>
      <c r="N147" s="160"/>
      <c r="O147" s="91"/>
      <c r="P147" s="106">
        <f t="shared" si="5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3"/>
        <v>999</v>
      </c>
      <c r="M148" s="163">
        <f t="shared" si="4"/>
        <v>999</v>
      </c>
      <c r="N148" s="160"/>
      <c r="O148" s="164"/>
      <c r="P148" s="165">
        <f t="shared" si="5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3"/>
        <v>999</v>
      </c>
      <c r="M149" s="163">
        <f t="shared" si="4"/>
        <v>999</v>
      </c>
      <c r="N149" s="160"/>
      <c r="O149" s="91"/>
      <c r="P149" s="106">
        <f t="shared" si="5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3"/>
        <v>999</v>
      </c>
      <c r="M150" s="163">
        <f t="shared" si="4"/>
        <v>999</v>
      </c>
      <c r="N150" s="160"/>
      <c r="O150" s="91"/>
      <c r="P150" s="106">
        <f t="shared" si="5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3"/>
        <v>999</v>
      </c>
      <c r="M151" s="163">
        <f t="shared" si="4"/>
        <v>999</v>
      </c>
      <c r="N151" s="160"/>
      <c r="O151" s="91"/>
      <c r="P151" s="106">
        <f t="shared" si="5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3"/>
        <v>999</v>
      </c>
      <c r="M152" s="163">
        <f t="shared" si="4"/>
        <v>999</v>
      </c>
      <c r="N152" s="160"/>
      <c r="O152" s="91"/>
      <c r="P152" s="106">
        <f t="shared" si="5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3"/>
        <v>999</v>
      </c>
      <c r="M153" s="163">
        <f t="shared" si="4"/>
        <v>999</v>
      </c>
      <c r="N153" s="160"/>
      <c r="O153" s="91"/>
      <c r="P153" s="106">
        <f t="shared" si="5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3"/>
        <v>999</v>
      </c>
      <c r="M154" s="163">
        <f t="shared" si="4"/>
        <v>999</v>
      </c>
      <c r="N154" s="160"/>
      <c r="O154" s="91"/>
      <c r="P154" s="106">
        <f t="shared" si="5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3"/>
        <v>999</v>
      </c>
      <c r="M155" s="163">
        <f t="shared" si="4"/>
        <v>999</v>
      </c>
      <c r="N155" s="160"/>
      <c r="O155" s="91"/>
      <c r="P155" s="106">
        <f t="shared" si="5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3"/>
        <v>999</v>
      </c>
      <c r="M156" s="163">
        <f t="shared" si="4"/>
        <v>999</v>
      </c>
      <c r="N156" s="160"/>
      <c r="O156" s="91"/>
      <c r="P156" s="106">
        <f t="shared" si="5"/>
        <v>999</v>
      </c>
      <c r="Q156" s="91"/>
    </row>
  </sheetData>
  <conditionalFormatting sqref="A7:D156">
    <cfRule type="expression" dxfId="495" priority="14" stopIfTrue="1">
      <formula>$Q7&gt;=1</formula>
    </cfRule>
  </conditionalFormatting>
  <conditionalFormatting sqref="B7:D37">
    <cfRule type="expression" dxfId="494" priority="1" stopIfTrue="1">
      <formula>$Q7&gt;=1</formula>
    </cfRule>
  </conditionalFormatting>
  <conditionalFormatting sqref="E7:E14">
    <cfRule type="expression" dxfId="493" priority="6" stopIfTrue="1">
      <formula>AND(ROUNDDOWN(($A$4-E7)/365.25,0)&lt;=13,G7&lt;&gt;"OK")</formula>
    </cfRule>
    <cfRule type="expression" dxfId="492" priority="7" stopIfTrue="1">
      <formula>AND(ROUNDDOWN(($A$4-E7)/365.25,0)&lt;=14,G7&lt;&gt;"OK")</formula>
    </cfRule>
    <cfRule type="expression" dxfId="491" priority="8" stopIfTrue="1">
      <formula>AND(ROUNDDOWN(($A$4-E7)/365.25,0)&lt;=17,G7&lt;&gt;"OK")</formula>
    </cfRule>
    <cfRule type="expression" dxfId="490" priority="11" stopIfTrue="1">
      <formula>AND(ROUNDDOWN(($A$4-E7)/365.25,0)&lt;=13,G7&lt;&gt;"OK")</formula>
    </cfRule>
    <cfRule type="expression" dxfId="489" priority="12" stopIfTrue="1">
      <formula>AND(ROUNDDOWN(($A$4-E7)/365.25,0)&lt;=14,G7&lt;&gt;"OK")</formula>
    </cfRule>
    <cfRule type="expression" dxfId="488" priority="13" stopIfTrue="1">
      <formula>AND(ROUNDDOWN(($A$4-E7)/365.25,0)&lt;=17,G7&lt;&gt;"OK")</formula>
    </cfRule>
  </conditionalFormatting>
  <conditionalFormatting sqref="E7:E27 E29:E37">
    <cfRule type="expression" dxfId="487" priority="2" stopIfTrue="1">
      <formula>AND(ROUNDDOWN(($A$4-E7)/365.25,0)&lt;=13,G7&lt;&gt;"OK")</formula>
    </cfRule>
    <cfRule type="expression" dxfId="486" priority="3" stopIfTrue="1">
      <formula>AND(ROUNDDOWN(($A$4-E7)/365.25,0)&lt;=14,G7&lt;&gt;"OK")</formula>
    </cfRule>
    <cfRule type="expression" dxfId="485" priority="4" stopIfTrue="1">
      <formula>AND(ROUNDDOWN(($A$4-E7)/365.25,0)&lt;=17,G7&lt;&gt;"OK")</formula>
    </cfRule>
  </conditionalFormatting>
  <conditionalFormatting sqref="E7:E156">
    <cfRule type="expression" dxfId="484" priority="16" stopIfTrue="1">
      <formula>AND(ROUNDDOWN(($A$4-E7)/365.25,0)&lt;=13,G7&lt;&gt;"OK")</formula>
    </cfRule>
    <cfRule type="expression" dxfId="483" priority="17" stopIfTrue="1">
      <formula>AND(ROUNDDOWN(($A$4-E7)/365.25,0)&lt;=14,G7&lt;&gt;"OK")</formula>
    </cfRule>
    <cfRule type="expression" dxfId="482" priority="18" stopIfTrue="1">
      <formula>AND(ROUNDDOWN(($A$4-E7)/365.25,0)&lt;=17,G7&lt;&gt;"OK")</formula>
    </cfRule>
  </conditionalFormatting>
  <conditionalFormatting sqref="J7:J156">
    <cfRule type="cellIs" dxfId="48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2D60-9DF9-415D-8493-591B70DB82B1}">
  <sheetPr codeName="Munka45">
    <tabColor indexed="11"/>
  </sheetPr>
  <dimension ref="A1:AK41"/>
  <sheetViews>
    <sheetView workbookViewId="0">
      <selection activeCell="J27" sqref="J2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162" t="str">
        <f>Altalanos!$E$8</f>
        <v>A-U14-F-V.kcs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4"/>
      <c r="O3" s="203"/>
      <c r="P3" s="204"/>
      <c r="Q3" s="243" t="s">
        <v>65</v>
      </c>
      <c r="R3" s="244" t="s">
        <v>71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184" t="str">
        <f>Altalanos!$E$10</f>
        <v>Nagyistók-Nádasi Judit</v>
      </c>
      <c r="M4" s="183"/>
      <c r="N4" s="205"/>
      <c r="O4" s="206"/>
      <c r="P4" s="205"/>
      <c r="Q4" s="245" t="s">
        <v>72</v>
      </c>
      <c r="R4" s="246" t="s">
        <v>67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s="737" customFormat="1" x14ac:dyDescent="0.25">
      <c r="A7" s="729" t="s">
        <v>57</v>
      </c>
      <c r="B7" s="730">
        <v>1</v>
      </c>
      <c r="C7" s="731" t="str">
        <f>IF($B7="","",VLOOKUP($B7,'A-U14-F-V.kcs elo'!$A$7:$O$22,5))</f>
        <v>111125</v>
      </c>
      <c r="D7" s="731">
        <f>IF($B7="","",VLOOKUP($B7,'A-U14-F-V.kcs elo'!$A$7:$O$22,15))</f>
        <v>0</v>
      </c>
      <c r="E7" s="732" t="str">
        <f>UPPER(IF($B7="","",VLOOKUP($B7,'A-U14-F-V.kcs elo'!$A$7:$O$22,2)))</f>
        <v>MAJÁK</v>
      </c>
      <c r="F7" s="733"/>
      <c r="G7" s="732" t="str">
        <f>IF($B7="","",VLOOKUP($B7,'A-U14-F-V.kcs elo'!$A$7:$O$22,3))</f>
        <v>János</v>
      </c>
      <c r="H7" s="733"/>
      <c r="I7" s="732" t="str">
        <f>IF($B7="","",VLOOKUP($B7,'A-U14-F-V.kcs elo'!$A$7:$O$22,4))</f>
        <v>Pécsi Illyés Gyula</v>
      </c>
      <c r="J7" s="734"/>
      <c r="K7" s="735" t="s">
        <v>648</v>
      </c>
      <c r="L7" s="736"/>
      <c r="M7" s="258"/>
      <c r="Y7" s="738"/>
      <c r="Z7" s="738"/>
      <c r="AA7" s="738" t="s">
        <v>78</v>
      </c>
      <c r="AB7" s="739">
        <v>25</v>
      </c>
      <c r="AC7" s="739">
        <v>15</v>
      </c>
      <c r="AD7" s="739">
        <v>13</v>
      </c>
      <c r="AE7" s="739">
        <v>8</v>
      </c>
      <c r="AF7" s="739">
        <v>6</v>
      </c>
      <c r="AG7" s="739">
        <v>4</v>
      </c>
      <c r="AH7" s="739">
        <v>3</v>
      </c>
      <c r="AI7" s="739">
        <v>2</v>
      </c>
      <c r="AJ7" s="739">
        <v>1</v>
      </c>
      <c r="AK7" s="739">
        <v>0</v>
      </c>
    </row>
    <row r="8" spans="1:37" s="737" customFormat="1" x14ac:dyDescent="0.25">
      <c r="A8" s="729"/>
      <c r="B8" s="740"/>
      <c r="C8" s="734"/>
      <c r="D8" s="734"/>
      <c r="E8" s="734"/>
      <c r="F8" s="734"/>
      <c r="G8" s="734"/>
      <c r="H8" s="734"/>
      <c r="I8" s="734"/>
      <c r="J8" s="734"/>
      <c r="K8" s="729"/>
      <c r="L8" s="729"/>
      <c r="M8" s="259"/>
      <c r="Y8" s="738"/>
      <c r="Z8" s="738"/>
      <c r="AA8" s="738" t="s">
        <v>79</v>
      </c>
      <c r="AB8" s="739">
        <v>15</v>
      </c>
      <c r="AC8" s="739">
        <v>10</v>
      </c>
      <c r="AD8" s="739">
        <v>7</v>
      </c>
      <c r="AE8" s="739">
        <v>5</v>
      </c>
      <c r="AF8" s="739">
        <v>4</v>
      </c>
      <c r="AG8" s="739">
        <v>3</v>
      </c>
      <c r="AH8" s="739">
        <v>2</v>
      </c>
      <c r="AI8" s="739">
        <v>1</v>
      </c>
      <c r="AJ8" s="739">
        <v>0</v>
      </c>
      <c r="AK8" s="739">
        <v>0</v>
      </c>
    </row>
    <row r="9" spans="1:37" s="737" customFormat="1" x14ac:dyDescent="0.25">
      <c r="A9" s="729" t="s">
        <v>58</v>
      </c>
      <c r="B9" s="730">
        <v>2</v>
      </c>
      <c r="C9" s="731" t="str">
        <f>IF($B9="","",VLOOKUP($B9,'A-U14-F-V.kcs elo'!$A$7:$O$22,5))</f>
        <v>121105</v>
      </c>
      <c r="D9" s="731">
        <f>IF($B9="","",VLOOKUP($B9,'A-U14-F-V.kcs elo'!$A$7:$O$22,15))</f>
        <v>0</v>
      </c>
      <c r="E9" s="732" t="str">
        <f>UPPER(IF($B9="","",VLOOKUP($B9,'A-U14-F-V.kcs elo'!$A$7:$O$22,2)))</f>
        <v xml:space="preserve">DUDÁS </v>
      </c>
      <c r="F9" s="733"/>
      <c r="G9" s="732" t="str">
        <f>IF($B9="","",VLOOKUP($B9,'A-U14-F-V.kcs elo'!$A$7:$O$22,3))</f>
        <v>Milán</v>
      </c>
      <c r="H9" s="733"/>
      <c r="I9" s="732" t="str">
        <f>IF($B9="","",VLOOKUP($B9,'A-U14-F-V.kcs elo'!$A$7:$O$22,4))</f>
        <v>PTE - Pécs</v>
      </c>
      <c r="J9" s="734"/>
      <c r="K9" s="735" t="s">
        <v>649</v>
      </c>
      <c r="L9" s="736"/>
      <c r="M9" s="258"/>
      <c r="Y9" s="738"/>
      <c r="Z9" s="738"/>
      <c r="AA9" s="738" t="s">
        <v>80</v>
      </c>
      <c r="AB9" s="739">
        <v>10</v>
      </c>
      <c r="AC9" s="739">
        <v>6</v>
      </c>
      <c r="AD9" s="739">
        <v>4</v>
      </c>
      <c r="AE9" s="739">
        <v>2</v>
      </c>
      <c r="AF9" s="739">
        <v>1</v>
      </c>
      <c r="AG9" s="739">
        <v>0</v>
      </c>
      <c r="AH9" s="739">
        <v>0</v>
      </c>
      <c r="AI9" s="739">
        <v>0</v>
      </c>
      <c r="AJ9" s="739">
        <v>0</v>
      </c>
      <c r="AK9" s="739">
        <v>0</v>
      </c>
    </row>
    <row r="10" spans="1:37" x14ac:dyDescent="0.25">
      <c r="A10" s="207"/>
      <c r="B10" s="238"/>
      <c r="C10" s="208"/>
      <c r="D10" s="208"/>
      <c r="E10" s="208"/>
      <c r="F10" s="208"/>
      <c r="G10" s="208"/>
      <c r="H10" s="208"/>
      <c r="I10" s="208"/>
      <c r="J10" s="186"/>
      <c r="K10" s="207"/>
      <c r="L10" s="207"/>
      <c r="M10" s="259"/>
      <c r="Y10" s="250"/>
      <c r="Z10" s="250"/>
      <c r="AA10" s="250" t="s">
        <v>81</v>
      </c>
      <c r="AB10" s="244">
        <v>6</v>
      </c>
      <c r="AC10" s="244">
        <v>3</v>
      </c>
      <c r="AD10" s="244">
        <v>2</v>
      </c>
      <c r="AE10" s="244">
        <v>1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</row>
    <row r="11" spans="1:37" x14ac:dyDescent="0.25">
      <c r="A11" s="207" t="s">
        <v>59</v>
      </c>
      <c r="B11" s="237"/>
      <c r="C11" s="196" t="str">
        <f>IF($B11="","",VLOOKUP($B11,'A-U14-F-V.kcs elo'!$A$7:$O$22,5))</f>
        <v/>
      </c>
      <c r="D11" s="196" t="str">
        <f>IF($B11="","",VLOOKUP($B11,'A-U14-F-V.kcs elo'!$A$7:$O$22,15))</f>
        <v/>
      </c>
      <c r="E11" s="194" t="str">
        <f>UPPER(IF($B11="","",VLOOKUP($B11,'A-U14-F-V.kcs elo'!$A$7:$O$22,2)))</f>
        <v/>
      </c>
      <c r="F11" s="197"/>
      <c r="G11" s="194" t="str">
        <f>IF($B11="","",VLOOKUP($B11,'A-U14-F-V.kcs elo'!$A$7:$O$22,3))</f>
        <v/>
      </c>
      <c r="H11" s="197"/>
      <c r="I11" s="194" t="str">
        <f>IF($B11="","",VLOOKUP($B11,'A-U14-F-V.kcs elo'!$A$7:$O$22,4))</f>
        <v/>
      </c>
      <c r="J11" s="186"/>
      <c r="K11" s="257"/>
      <c r="L11" s="252" t="str">
        <f>IF(K11="","",CONCATENATE(VLOOKUP($Y$3,$AB$1:$AK$1,K11)," pont"))</f>
        <v/>
      </c>
      <c r="M11" s="258"/>
      <c r="Y11" s="250"/>
      <c r="Z11" s="250"/>
      <c r="AA11" s="250" t="s">
        <v>86</v>
      </c>
      <c r="AB11" s="244">
        <v>3</v>
      </c>
      <c r="AC11" s="244">
        <v>2</v>
      </c>
      <c r="AD11" s="244">
        <v>1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</row>
    <row r="12" spans="1:3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>MAJÁK</v>
      </c>
      <c r="E18" s="794"/>
      <c r="F18" s="794" t="str">
        <f>E9</f>
        <v xml:space="preserve">DUDÁS </v>
      </c>
      <c r="G18" s="794"/>
      <c r="H18" s="794" t="str">
        <f>E11</f>
        <v/>
      </c>
      <c r="I18" s="794"/>
      <c r="J18" s="186"/>
      <c r="K18" s="186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>MAJÁK</v>
      </c>
      <c r="C19" s="787"/>
      <c r="D19" s="788"/>
      <c r="E19" s="788"/>
      <c r="F19" s="789" t="s">
        <v>660</v>
      </c>
      <c r="G19" s="789"/>
      <c r="H19" s="790"/>
      <c r="I19" s="790"/>
      <c r="J19" s="186"/>
      <c r="K19" s="186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DUDÁS </v>
      </c>
      <c r="C20" s="787"/>
      <c r="D20" s="800" t="s">
        <v>661</v>
      </c>
      <c r="E20" s="790"/>
      <c r="F20" s="788"/>
      <c r="G20" s="788"/>
      <c r="H20" s="790"/>
      <c r="I20" s="790"/>
      <c r="J20" s="186"/>
      <c r="K20" s="186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/>
      </c>
      <c r="C21" s="787"/>
      <c r="D21" s="790"/>
      <c r="E21" s="790"/>
      <c r="F21" s="790"/>
      <c r="G21" s="790"/>
      <c r="H21" s="788"/>
      <c r="I21" s="788"/>
      <c r="J21" s="186"/>
      <c r="K21" s="186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82"/>
      <c r="N33" s="281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23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L4</f>
        <v>Nagyistók-Nádasi Judit</v>
      </c>
      <c r="L41" s="185"/>
      <c r="M41" s="226"/>
      <c r="P41" s="212"/>
      <c r="Q41" s="213"/>
      <c r="R41" s="21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480" priority="2" stopIfTrue="1" operator="equal">
      <formula>"Bye"</formula>
    </cfRule>
  </conditionalFormatting>
  <conditionalFormatting sqref="R41">
    <cfRule type="expression" dxfId="47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2C9F-21D7-446A-AC63-7EF98B57028B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S13" sqref="S13"/>
      <selection pane="bottomLeft" activeCell="S13" sqref="S13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8" customWidth="1"/>
    <col min="5" max="5" width="10.6640625" style="275" customWidth="1"/>
    <col min="6" max="6" width="6.109375" style="87" hidden="1" customWidth="1"/>
    <col min="7" max="7" width="3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9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286" t="str">
        <f>Altalanos!$B$8</f>
        <v>A-U16-F-VI.kcs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153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104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80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96" t="s">
        <v>37</v>
      </c>
    </row>
    <row r="7" spans="1:17" s="11" customFormat="1" ht="18.899999999999999" customHeight="1" x14ac:dyDescent="0.25">
      <c r="A7" s="142">
        <v>1</v>
      </c>
      <c r="B7" s="300" t="s">
        <v>110</v>
      </c>
      <c r="C7" s="89" t="s">
        <v>111</v>
      </c>
      <c r="D7" s="90" t="s">
        <v>118</v>
      </c>
      <c r="E7" s="155" t="s">
        <v>142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91"/>
    </row>
    <row r="8" spans="1:17" s="11" customFormat="1" ht="18.899999999999999" customHeight="1" x14ac:dyDescent="0.25">
      <c r="A8" s="142">
        <v>2</v>
      </c>
      <c r="B8" s="301" t="s">
        <v>112</v>
      </c>
      <c r="C8" s="89" t="s">
        <v>113</v>
      </c>
      <c r="D8" s="90" t="s">
        <v>118</v>
      </c>
      <c r="E8" s="155" t="s">
        <v>143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91"/>
    </row>
    <row r="9" spans="1:17" s="11" customFormat="1" ht="18.899999999999999" customHeight="1" x14ac:dyDescent="0.25">
      <c r="A9" s="142">
        <v>3</v>
      </c>
      <c r="B9" s="301" t="s">
        <v>114</v>
      </c>
      <c r="C9" s="89" t="s">
        <v>115</v>
      </c>
      <c r="D9" s="90" t="s">
        <v>118</v>
      </c>
      <c r="E9" s="155" t="s">
        <v>144</v>
      </c>
      <c r="F9" s="265"/>
      <c r="G9" s="164"/>
      <c r="H9" s="90"/>
      <c r="I9" s="90"/>
      <c r="J9" s="139"/>
      <c r="K9" s="137"/>
      <c r="L9" s="141"/>
      <c r="M9" s="137"/>
      <c r="N9" s="135"/>
      <c r="O9" s="90"/>
      <c r="P9" s="274"/>
      <c r="Q9" s="160"/>
    </row>
    <row r="10" spans="1:17" s="11" customFormat="1" ht="18.899999999999999" customHeight="1" x14ac:dyDescent="0.25">
      <c r="A10" s="142">
        <v>4</v>
      </c>
      <c r="B10" s="301" t="s">
        <v>116</v>
      </c>
      <c r="C10" s="89" t="s">
        <v>117</v>
      </c>
      <c r="D10" s="90" t="s">
        <v>119</v>
      </c>
      <c r="E10" s="155" t="s">
        <v>145</v>
      </c>
      <c r="F10" s="265"/>
      <c r="G10" s="164"/>
      <c r="H10" s="90"/>
      <c r="I10" s="90"/>
      <c r="J10" s="139"/>
      <c r="K10" s="137"/>
      <c r="L10" s="141"/>
      <c r="M10" s="137"/>
      <c r="N10" s="135"/>
      <c r="O10" s="90"/>
      <c r="P10" s="273"/>
      <c r="Q10" s="271"/>
    </row>
    <row r="11" spans="1:17" s="11" customFormat="1" ht="18.899999999999999" customHeight="1" x14ac:dyDescent="0.25">
      <c r="A11" s="142">
        <v>5</v>
      </c>
      <c r="B11" s="302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90"/>
      <c r="P11" s="273"/>
      <c r="Q11" s="271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90"/>
      <c r="P12" s="273"/>
      <c r="Q12" s="271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90"/>
      <c r="P13" s="273"/>
      <c r="Q13" s="271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90"/>
      <c r="P14" s="273"/>
      <c r="Q14" s="271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103" si="0">IF(Q40="",999,Q40)</f>
        <v>999</v>
      </c>
      <c r="M40" s="163">
        <f t="shared" ref="M40:M103" si="1">IF(P40=999,999,1)</f>
        <v>999</v>
      </c>
      <c r="N40" s="160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si="0"/>
        <v>999</v>
      </c>
      <c r="M72" s="163">
        <f t="shared" si="1"/>
        <v>999</v>
      </c>
      <c r="N72" s="160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0"/>
        <v>999</v>
      </c>
      <c r="M73" s="163">
        <f t="shared" si="1"/>
        <v>999</v>
      </c>
      <c r="N73" s="160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0"/>
        <v>999</v>
      </c>
      <c r="M74" s="163">
        <f t="shared" si="1"/>
        <v>999</v>
      </c>
      <c r="N74" s="160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0"/>
        <v>999</v>
      </c>
      <c r="M75" s="163">
        <f t="shared" si="1"/>
        <v>999</v>
      </c>
      <c r="N75" s="160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0"/>
        <v>999</v>
      </c>
      <c r="M76" s="163">
        <f t="shared" si="1"/>
        <v>999</v>
      </c>
      <c r="N76" s="160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0"/>
        <v>999</v>
      </c>
      <c r="M77" s="163">
        <f t="shared" si="1"/>
        <v>999</v>
      </c>
      <c r="N77" s="160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0"/>
        <v>999</v>
      </c>
      <c r="M78" s="163">
        <f t="shared" si="1"/>
        <v>999</v>
      </c>
      <c r="N78" s="160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0"/>
        <v>999</v>
      </c>
      <c r="M79" s="163">
        <f t="shared" si="1"/>
        <v>999</v>
      </c>
      <c r="N79" s="160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0"/>
        <v>999</v>
      </c>
      <c r="M80" s="163">
        <f t="shared" si="1"/>
        <v>999</v>
      </c>
      <c r="N80" s="160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0"/>
        <v>999</v>
      </c>
      <c r="M81" s="163">
        <f t="shared" si="1"/>
        <v>999</v>
      </c>
      <c r="N81" s="160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0"/>
        <v>999</v>
      </c>
      <c r="M82" s="163">
        <f t="shared" si="1"/>
        <v>999</v>
      </c>
      <c r="N82" s="160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0"/>
        <v>999</v>
      </c>
      <c r="M83" s="163">
        <f t="shared" si="1"/>
        <v>999</v>
      </c>
      <c r="N83" s="160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0"/>
        <v>999</v>
      </c>
      <c r="M84" s="163">
        <f t="shared" si="1"/>
        <v>999</v>
      </c>
      <c r="N84" s="160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0"/>
        <v>999</v>
      </c>
      <c r="M85" s="163">
        <f t="shared" si="1"/>
        <v>999</v>
      </c>
      <c r="N85" s="160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0"/>
        <v>999</v>
      </c>
      <c r="M86" s="163">
        <f t="shared" si="1"/>
        <v>999</v>
      </c>
      <c r="N86" s="160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0"/>
        <v>999</v>
      </c>
      <c r="M87" s="163">
        <f t="shared" si="1"/>
        <v>999</v>
      </c>
      <c r="N87" s="160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0"/>
        <v>999</v>
      </c>
      <c r="M88" s="163">
        <f t="shared" si="1"/>
        <v>999</v>
      </c>
      <c r="N88" s="160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0"/>
        <v>999</v>
      </c>
      <c r="M89" s="163">
        <f t="shared" si="1"/>
        <v>999</v>
      </c>
      <c r="N89" s="160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0"/>
        <v>999</v>
      </c>
      <c r="M90" s="163">
        <f t="shared" si="1"/>
        <v>999</v>
      </c>
      <c r="N90" s="160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0"/>
        <v>999</v>
      </c>
      <c r="M91" s="163">
        <f t="shared" si="1"/>
        <v>999</v>
      </c>
      <c r="N91" s="160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0"/>
        <v>999</v>
      </c>
      <c r="M92" s="163">
        <f t="shared" si="1"/>
        <v>999</v>
      </c>
      <c r="N92" s="160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0"/>
        <v>999</v>
      </c>
      <c r="M93" s="163">
        <f t="shared" si="1"/>
        <v>999</v>
      </c>
      <c r="N93" s="160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0"/>
        <v>999</v>
      </c>
      <c r="M94" s="163">
        <f t="shared" si="1"/>
        <v>999</v>
      </c>
      <c r="N94" s="160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0"/>
        <v>999</v>
      </c>
      <c r="M95" s="163">
        <f t="shared" si="1"/>
        <v>999</v>
      </c>
      <c r="N95" s="160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0"/>
        <v>999</v>
      </c>
      <c r="M96" s="163">
        <f t="shared" si="1"/>
        <v>999</v>
      </c>
      <c r="N96" s="160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0"/>
        <v>999</v>
      </c>
      <c r="M97" s="163">
        <f t="shared" si="1"/>
        <v>999</v>
      </c>
      <c r="N97" s="160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0"/>
        <v>999</v>
      </c>
      <c r="M98" s="163">
        <f t="shared" si="1"/>
        <v>999</v>
      </c>
      <c r="N98" s="160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0"/>
        <v>999</v>
      </c>
      <c r="M99" s="163">
        <f t="shared" si="1"/>
        <v>999</v>
      </c>
      <c r="N99" s="160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0"/>
        <v>999</v>
      </c>
      <c r="M100" s="163">
        <f t="shared" si="1"/>
        <v>999</v>
      </c>
      <c r="N100" s="160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si="0"/>
        <v>999</v>
      </c>
      <c r="M101" s="163">
        <f t="shared" si="1"/>
        <v>999</v>
      </c>
      <c r="N101" s="160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0"/>
        <v>999</v>
      </c>
      <c r="M102" s="163">
        <f t="shared" si="1"/>
        <v>999</v>
      </c>
      <c r="N102" s="160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0"/>
        <v>999</v>
      </c>
      <c r="M103" s="163">
        <f t="shared" si="1"/>
        <v>999</v>
      </c>
      <c r="N103" s="160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ref="L104:L156" si="3">IF(Q104="",999,Q104)</f>
        <v>999</v>
      </c>
      <c r="M104" s="163">
        <f t="shared" ref="M104:M156" si="4">IF(P104=999,999,1)</f>
        <v>999</v>
      </c>
      <c r="N104" s="160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3"/>
        <v>999</v>
      </c>
      <c r="M105" s="163">
        <f t="shared" si="4"/>
        <v>999</v>
      </c>
      <c r="N105" s="160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3"/>
        <v>999</v>
      </c>
      <c r="M106" s="163">
        <f t="shared" si="4"/>
        <v>999</v>
      </c>
      <c r="N106" s="160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3"/>
        <v>999</v>
      </c>
      <c r="M107" s="163">
        <f t="shared" si="4"/>
        <v>999</v>
      </c>
      <c r="N107" s="160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3"/>
        <v>999</v>
      </c>
      <c r="M108" s="163">
        <f t="shared" si="4"/>
        <v>999</v>
      </c>
      <c r="N108" s="160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3"/>
        <v>999</v>
      </c>
      <c r="M109" s="163">
        <f t="shared" si="4"/>
        <v>999</v>
      </c>
      <c r="N109" s="160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3"/>
        <v>999</v>
      </c>
      <c r="M110" s="163">
        <f t="shared" si="4"/>
        <v>999</v>
      </c>
      <c r="N110" s="160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3"/>
        <v>999</v>
      </c>
      <c r="M111" s="163">
        <f t="shared" si="4"/>
        <v>999</v>
      </c>
      <c r="N111" s="160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3"/>
        <v>999</v>
      </c>
      <c r="M112" s="163">
        <f t="shared" si="4"/>
        <v>999</v>
      </c>
      <c r="N112" s="160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3"/>
        <v>999</v>
      </c>
      <c r="M113" s="163">
        <f t="shared" si="4"/>
        <v>999</v>
      </c>
      <c r="N113" s="160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3"/>
        <v>999</v>
      </c>
      <c r="M114" s="163">
        <f t="shared" si="4"/>
        <v>999</v>
      </c>
      <c r="N114" s="160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3"/>
        <v>999</v>
      </c>
      <c r="M115" s="163">
        <f t="shared" si="4"/>
        <v>999</v>
      </c>
      <c r="N115" s="160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3"/>
        <v>999</v>
      </c>
      <c r="M116" s="163">
        <f t="shared" si="4"/>
        <v>999</v>
      </c>
      <c r="N116" s="160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3"/>
        <v>999</v>
      </c>
      <c r="M117" s="163">
        <f t="shared" si="4"/>
        <v>999</v>
      </c>
      <c r="N117" s="160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3"/>
        <v>999</v>
      </c>
      <c r="M118" s="163">
        <f t="shared" si="4"/>
        <v>999</v>
      </c>
      <c r="N118" s="160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3"/>
        <v>999</v>
      </c>
      <c r="M119" s="163">
        <f t="shared" si="4"/>
        <v>999</v>
      </c>
      <c r="N119" s="160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3"/>
        <v>999</v>
      </c>
      <c r="M120" s="163">
        <f t="shared" si="4"/>
        <v>999</v>
      </c>
      <c r="N120" s="160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3"/>
        <v>999</v>
      </c>
      <c r="M121" s="163">
        <f t="shared" si="4"/>
        <v>999</v>
      </c>
      <c r="N121" s="160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3"/>
        <v>999</v>
      </c>
      <c r="M122" s="163">
        <f t="shared" si="4"/>
        <v>999</v>
      </c>
      <c r="N122" s="160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3"/>
        <v>999</v>
      </c>
      <c r="M123" s="163">
        <f t="shared" si="4"/>
        <v>999</v>
      </c>
      <c r="N123" s="160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3"/>
        <v>999</v>
      </c>
      <c r="M124" s="163">
        <f t="shared" si="4"/>
        <v>999</v>
      </c>
      <c r="N124" s="160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3"/>
        <v>999</v>
      </c>
      <c r="M125" s="163">
        <f t="shared" si="4"/>
        <v>999</v>
      </c>
      <c r="N125" s="160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3"/>
        <v>999</v>
      </c>
      <c r="M126" s="163">
        <f t="shared" si="4"/>
        <v>999</v>
      </c>
      <c r="N126" s="160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3"/>
        <v>999</v>
      </c>
      <c r="M127" s="163">
        <f t="shared" si="4"/>
        <v>999</v>
      </c>
      <c r="N127" s="160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3"/>
        <v>999</v>
      </c>
      <c r="M128" s="163">
        <f t="shared" si="4"/>
        <v>999</v>
      </c>
      <c r="N128" s="160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3"/>
        <v>999</v>
      </c>
      <c r="M129" s="163">
        <f t="shared" si="4"/>
        <v>999</v>
      </c>
      <c r="N129" s="160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3"/>
        <v>999</v>
      </c>
      <c r="M130" s="163">
        <f t="shared" si="4"/>
        <v>999</v>
      </c>
      <c r="N130" s="160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3"/>
        <v>999</v>
      </c>
      <c r="M131" s="163">
        <f t="shared" si="4"/>
        <v>999</v>
      </c>
      <c r="N131" s="160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3"/>
        <v>999</v>
      </c>
      <c r="M132" s="163">
        <f t="shared" si="4"/>
        <v>999</v>
      </c>
      <c r="N132" s="160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3"/>
        <v>999</v>
      </c>
      <c r="M133" s="163">
        <f t="shared" si="4"/>
        <v>999</v>
      </c>
      <c r="N133" s="160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3"/>
        <v>999</v>
      </c>
      <c r="M134" s="163">
        <f t="shared" si="4"/>
        <v>999</v>
      </c>
      <c r="N134" s="160"/>
      <c r="O134" s="164"/>
      <c r="P134" s="165">
        <f t="shared" si="5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si="3"/>
        <v>999</v>
      </c>
      <c r="M135" s="163">
        <f t="shared" si="4"/>
        <v>999</v>
      </c>
      <c r="N135" s="160"/>
      <c r="O135" s="91"/>
      <c r="P135" s="106">
        <f t="shared" si="5"/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3"/>
        <v>999</v>
      </c>
      <c r="M136" s="163">
        <f t="shared" si="4"/>
        <v>999</v>
      </c>
      <c r="N136" s="160"/>
      <c r="O136" s="91"/>
      <c r="P136" s="106">
        <f t="shared" si="5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3"/>
        <v>999</v>
      </c>
      <c r="M137" s="163">
        <f t="shared" si="4"/>
        <v>999</v>
      </c>
      <c r="N137" s="160"/>
      <c r="O137" s="91"/>
      <c r="P137" s="106">
        <f t="shared" si="5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3"/>
        <v>999</v>
      </c>
      <c r="M138" s="163">
        <f t="shared" si="4"/>
        <v>999</v>
      </c>
      <c r="N138" s="160"/>
      <c r="O138" s="91"/>
      <c r="P138" s="106">
        <f t="shared" si="5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3"/>
        <v>999</v>
      </c>
      <c r="M139" s="163">
        <f t="shared" si="4"/>
        <v>999</v>
      </c>
      <c r="N139" s="160"/>
      <c r="O139" s="91"/>
      <c r="P139" s="106">
        <f t="shared" si="5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3"/>
        <v>999</v>
      </c>
      <c r="M140" s="163">
        <f t="shared" si="4"/>
        <v>999</v>
      </c>
      <c r="N140" s="160"/>
      <c r="O140" s="91"/>
      <c r="P140" s="106">
        <f t="shared" si="5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3"/>
        <v>999</v>
      </c>
      <c r="M141" s="163">
        <f t="shared" si="4"/>
        <v>999</v>
      </c>
      <c r="N141" s="160"/>
      <c r="O141" s="164"/>
      <c r="P141" s="165">
        <f t="shared" si="5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3"/>
        <v>999</v>
      </c>
      <c r="M142" s="163">
        <f t="shared" si="4"/>
        <v>999</v>
      </c>
      <c r="N142" s="160"/>
      <c r="O142" s="91"/>
      <c r="P142" s="106">
        <f t="shared" si="5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3"/>
        <v>999</v>
      </c>
      <c r="M143" s="163">
        <f t="shared" si="4"/>
        <v>999</v>
      </c>
      <c r="N143" s="160"/>
      <c r="O143" s="91"/>
      <c r="P143" s="106">
        <f t="shared" si="5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3"/>
        <v>999</v>
      </c>
      <c r="M144" s="163">
        <f t="shared" si="4"/>
        <v>999</v>
      </c>
      <c r="N144" s="160"/>
      <c r="O144" s="91"/>
      <c r="P144" s="106">
        <f t="shared" si="5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3"/>
        <v>999</v>
      </c>
      <c r="M145" s="163">
        <f t="shared" si="4"/>
        <v>999</v>
      </c>
      <c r="N145" s="160"/>
      <c r="O145" s="91"/>
      <c r="P145" s="106">
        <f t="shared" si="5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3"/>
        <v>999</v>
      </c>
      <c r="M146" s="163">
        <f t="shared" si="4"/>
        <v>999</v>
      </c>
      <c r="N146" s="160"/>
      <c r="O146" s="91"/>
      <c r="P146" s="106">
        <f t="shared" si="5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3"/>
        <v>999</v>
      </c>
      <c r="M147" s="163">
        <f t="shared" si="4"/>
        <v>999</v>
      </c>
      <c r="N147" s="160"/>
      <c r="O147" s="91"/>
      <c r="P147" s="106">
        <f t="shared" si="5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3"/>
        <v>999</v>
      </c>
      <c r="M148" s="163">
        <f t="shared" si="4"/>
        <v>999</v>
      </c>
      <c r="N148" s="160"/>
      <c r="O148" s="164"/>
      <c r="P148" s="165">
        <f t="shared" si="5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3"/>
        <v>999</v>
      </c>
      <c r="M149" s="163">
        <f t="shared" si="4"/>
        <v>999</v>
      </c>
      <c r="N149" s="160"/>
      <c r="O149" s="91"/>
      <c r="P149" s="106">
        <f t="shared" si="5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3"/>
        <v>999</v>
      </c>
      <c r="M150" s="163">
        <f t="shared" si="4"/>
        <v>999</v>
      </c>
      <c r="N150" s="160"/>
      <c r="O150" s="91"/>
      <c r="P150" s="106">
        <f t="shared" si="5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3"/>
        <v>999</v>
      </c>
      <c r="M151" s="163">
        <f t="shared" si="4"/>
        <v>999</v>
      </c>
      <c r="N151" s="160"/>
      <c r="O151" s="91"/>
      <c r="P151" s="106">
        <f t="shared" si="5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3"/>
        <v>999</v>
      </c>
      <c r="M152" s="163">
        <f t="shared" si="4"/>
        <v>999</v>
      </c>
      <c r="N152" s="160"/>
      <c r="O152" s="91"/>
      <c r="P152" s="106">
        <f t="shared" si="5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3"/>
        <v>999</v>
      </c>
      <c r="M153" s="163">
        <f t="shared" si="4"/>
        <v>999</v>
      </c>
      <c r="N153" s="160"/>
      <c r="O153" s="91"/>
      <c r="P153" s="106">
        <f t="shared" si="5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3"/>
        <v>999</v>
      </c>
      <c r="M154" s="163">
        <f t="shared" si="4"/>
        <v>999</v>
      </c>
      <c r="N154" s="160"/>
      <c r="O154" s="91"/>
      <c r="P154" s="106">
        <f t="shared" si="5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3"/>
        <v>999</v>
      </c>
      <c r="M155" s="163">
        <f t="shared" si="4"/>
        <v>999</v>
      </c>
      <c r="N155" s="160"/>
      <c r="O155" s="91"/>
      <c r="P155" s="106">
        <f t="shared" si="5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3"/>
        <v>999</v>
      </c>
      <c r="M156" s="163">
        <f t="shared" si="4"/>
        <v>999</v>
      </c>
      <c r="N156" s="160"/>
      <c r="O156" s="91"/>
      <c r="P156" s="106">
        <f t="shared" si="5"/>
        <v>999</v>
      </c>
      <c r="Q156" s="91"/>
    </row>
  </sheetData>
  <conditionalFormatting sqref="A7:D156">
    <cfRule type="expression" dxfId="478" priority="14" stopIfTrue="1">
      <formula>$Q7&gt;=1</formula>
    </cfRule>
  </conditionalFormatting>
  <conditionalFormatting sqref="B7:D37">
    <cfRule type="expression" dxfId="477" priority="1" stopIfTrue="1">
      <formula>$Q7&gt;=1</formula>
    </cfRule>
  </conditionalFormatting>
  <conditionalFormatting sqref="E7:E14">
    <cfRule type="expression" dxfId="476" priority="6" stopIfTrue="1">
      <formula>AND(ROUNDDOWN(($A$4-E7)/365.25,0)&lt;=13,G7&lt;&gt;"OK")</formula>
    </cfRule>
    <cfRule type="expression" dxfId="475" priority="7" stopIfTrue="1">
      <formula>AND(ROUNDDOWN(($A$4-E7)/365.25,0)&lt;=14,G7&lt;&gt;"OK")</formula>
    </cfRule>
    <cfRule type="expression" dxfId="474" priority="8" stopIfTrue="1">
      <formula>AND(ROUNDDOWN(($A$4-E7)/365.25,0)&lt;=17,G7&lt;&gt;"OK")</formula>
    </cfRule>
    <cfRule type="expression" dxfId="473" priority="11" stopIfTrue="1">
      <formula>AND(ROUNDDOWN(($A$4-E7)/365.25,0)&lt;=13,G7&lt;&gt;"OK")</formula>
    </cfRule>
    <cfRule type="expression" dxfId="472" priority="12" stopIfTrue="1">
      <formula>AND(ROUNDDOWN(($A$4-E7)/365.25,0)&lt;=14,G7&lt;&gt;"OK")</formula>
    </cfRule>
    <cfRule type="expression" dxfId="471" priority="13" stopIfTrue="1">
      <formula>AND(ROUNDDOWN(($A$4-E7)/365.25,0)&lt;=17,G7&lt;&gt;"OK")</formula>
    </cfRule>
  </conditionalFormatting>
  <conditionalFormatting sqref="E7:E27 E29:E37">
    <cfRule type="expression" dxfId="470" priority="2" stopIfTrue="1">
      <formula>AND(ROUNDDOWN(($A$4-E7)/365.25,0)&lt;=13,G7&lt;&gt;"OK")</formula>
    </cfRule>
    <cfRule type="expression" dxfId="469" priority="3" stopIfTrue="1">
      <formula>AND(ROUNDDOWN(($A$4-E7)/365.25,0)&lt;=14,G7&lt;&gt;"OK")</formula>
    </cfRule>
    <cfRule type="expression" dxfId="468" priority="4" stopIfTrue="1">
      <formula>AND(ROUNDDOWN(($A$4-E7)/365.25,0)&lt;=17,G7&lt;&gt;"OK")</formula>
    </cfRule>
  </conditionalFormatting>
  <conditionalFormatting sqref="E7:E156">
    <cfRule type="expression" dxfId="467" priority="16" stopIfTrue="1">
      <formula>AND(ROUNDDOWN(($A$4-E7)/365.25,0)&lt;=13,G7&lt;&gt;"OK")</formula>
    </cfRule>
    <cfRule type="expression" dxfId="466" priority="17" stopIfTrue="1">
      <formula>AND(ROUNDDOWN(($A$4-E7)/365.25,0)&lt;=14,G7&lt;&gt;"OK")</formula>
    </cfRule>
    <cfRule type="expression" dxfId="465" priority="18" stopIfTrue="1">
      <formula>AND(ROUNDDOWN(($A$4-E7)/365.25,0)&lt;=17,G7&lt;&gt;"OK")</formula>
    </cfRule>
  </conditionalFormatting>
  <conditionalFormatting sqref="J7:J156">
    <cfRule type="cellIs" dxfId="46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032-6E74-4744-874A-D8136DF1BDFE}">
  <sheetPr codeName="Munka13">
    <tabColor indexed="11"/>
  </sheetPr>
  <dimension ref="A1:AK41"/>
  <sheetViews>
    <sheetView workbookViewId="0">
      <selection activeCell="J27" sqref="J2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287" t="str">
        <f>Altalanos!$B$8</f>
        <v>A-U16-F-VI.kcs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/>
      <c r="M3" s="49" t="s">
        <v>28</v>
      </c>
      <c r="N3" s="204"/>
      <c r="O3" s="203"/>
      <c r="P3" s="204"/>
      <c r="Q3" s="243" t="s">
        <v>65</v>
      </c>
      <c r="R3" s="244" t="s">
        <v>71</v>
      </c>
      <c r="S3" s="244" t="s">
        <v>66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253"/>
      <c r="M4" s="184" t="str">
        <f>Altalanos!$E$10</f>
        <v>Nagyistók-Nádasi Judit</v>
      </c>
      <c r="N4" s="205"/>
      <c r="O4" s="206"/>
      <c r="P4" s="205"/>
      <c r="Q4" s="245" t="s">
        <v>72</v>
      </c>
      <c r="R4" s="246" t="s">
        <v>67</v>
      </c>
      <c r="S4" s="246" t="s">
        <v>68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S5" s="248" t="s">
        <v>70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s="737" customFormat="1" x14ac:dyDescent="0.25">
      <c r="A7" s="729" t="s">
        <v>57</v>
      </c>
      <c r="B7" s="730">
        <v>1</v>
      </c>
      <c r="C7" s="741" t="str">
        <f>IF($B7="","",VLOOKUP($B7,'A-U16-F-VI.kcs elo'!$A$7:$O$22,5))</f>
        <v>100419</v>
      </c>
      <c r="D7" s="741">
        <f>IF($B7="","",VLOOKUP($B7,'A-U16-F-VI.kcs elo'!$A$7:$O$22,15))</f>
        <v>0</v>
      </c>
      <c r="E7" s="801" t="str">
        <f>UPPER(IF($B7="","",VLOOKUP($B7,'A-U16-F-VI.kcs elo'!$A$7:$O$22,2)))</f>
        <v xml:space="preserve">SIMON </v>
      </c>
      <c r="F7" s="801"/>
      <c r="G7" s="801" t="str">
        <f>IF($B7="","",VLOOKUP($B7,'A-U16-F-VI.kcs elo'!$A$7:$O$22,3))</f>
        <v>Péter</v>
      </c>
      <c r="H7" s="801"/>
      <c r="I7" s="742" t="str">
        <f>IF($B7="","",VLOOKUP($B7,'A-U16-F-VI.kcs elo'!$A$7:$O$22,4))</f>
        <v>PTE - Pécs</v>
      </c>
      <c r="J7" s="734"/>
      <c r="K7" s="735" t="s">
        <v>649</v>
      </c>
      <c r="L7" s="736"/>
      <c r="M7" s="258"/>
      <c r="Y7" s="738"/>
      <c r="Z7" s="738"/>
      <c r="AA7" s="738" t="s">
        <v>78</v>
      </c>
      <c r="AB7" s="739">
        <v>25</v>
      </c>
      <c r="AC7" s="739">
        <v>15</v>
      </c>
      <c r="AD7" s="739">
        <v>13</v>
      </c>
      <c r="AE7" s="739">
        <v>8</v>
      </c>
      <c r="AF7" s="739">
        <v>6</v>
      </c>
      <c r="AG7" s="739">
        <v>4</v>
      </c>
      <c r="AH7" s="739">
        <v>3</v>
      </c>
      <c r="AI7" s="739">
        <v>2</v>
      </c>
      <c r="AJ7" s="739">
        <v>1</v>
      </c>
      <c r="AK7" s="739">
        <v>0</v>
      </c>
    </row>
    <row r="8" spans="1:37" s="737" customFormat="1" x14ac:dyDescent="0.25">
      <c r="A8" s="729"/>
      <c r="B8" s="740"/>
      <c r="C8" s="743"/>
      <c r="D8" s="743"/>
      <c r="E8" s="743"/>
      <c r="F8" s="743"/>
      <c r="G8" s="743"/>
      <c r="H8" s="743"/>
      <c r="I8" s="743"/>
      <c r="J8" s="734"/>
      <c r="K8" s="729"/>
      <c r="L8" s="729"/>
      <c r="M8" s="259"/>
      <c r="Y8" s="738"/>
      <c r="Z8" s="738"/>
      <c r="AA8" s="738" t="s">
        <v>79</v>
      </c>
      <c r="AB8" s="739">
        <v>15</v>
      </c>
      <c r="AC8" s="739">
        <v>10</v>
      </c>
      <c r="AD8" s="739">
        <v>7</v>
      </c>
      <c r="AE8" s="739">
        <v>5</v>
      </c>
      <c r="AF8" s="739">
        <v>4</v>
      </c>
      <c r="AG8" s="739">
        <v>3</v>
      </c>
      <c r="AH8" s="739">
        <v>2</v>
      </c>
      <c r="AI8" s="739">
        <v>1</v>
      </c>
      <c r="AJ8" s="739">
        <v>0</v>
      </c>
      <c r="AK8" s="739">
        <v>0</v>
      </c>
    </row>
    <row r="9" spans="1:37" s="737" customFormat="1" x14ac:dyDescent="0.25">
      <c r="A9" s="729" t="s">
        <v>58</v>
      </c>
      <c r="B9" s="730">
        <v>3</v>
      </c>
      <c r="C9" s="741" t="str">
        <f>IF($B9="","",VLOOKUP($B9,'A-U16-F-VI.kcs elo'!$A$7:$O$22,5))</f>
        <v>100615</v>
      </c>
      <c r="D9" s="741">
        <f>IF($B9="","",VLOOKUP($B9,'A-U16-F-VI.kcs elo'!$A$7:$O$22,15))</f>
        <v>0</v>
      </c>
      <c r="E9" s="801" t="str">
        <f>UPPER(IF($B9="","",VLOOKUP($B9,'A-U16-F-VI.kcs elo'!$A$7:$O$22,2)))</f>
        <v xml:space="preserve">VARGA </v>
      </c>
      <c r="F9" s="801"/>
      <c r="G9" s="801" t="str">
        <f>IF($B9="","",VLOOKUP($B9,'A-U16-F-VI.kcs elo'!$A$7:$O$22,3))</f>
        <v>Barna</v>
      </c>
      <c r="H9" s="801"/>
      <c r="I9" s="742" t="str">
        <f>IF($B9="","",VLOOKUP($B9,'A-U16-F-VI.kcs elo'!$A$7:$O$22,4))</f>
        <v>PTE - Pécs</v>
      </c>
      <c r="J9" s="734"/>
      <c r="K9" s="735" t="s">
        <v>648</v>
      </c>
      <c r="L9" s="736"/>
      <c r="M9" s="258"/>
      <c r="Y9" s="738"/>
      <c r="Z9" s="738"/>
      <c r="AA9" s="738" t="s">
        <v>80</v>
      </c>
      <c r="AB9" s="739">
        <v>10</v>
      </c>
      <c r="AC9" s="739">
        <v>6</v>
      </c>
      <c r="AD9" s="739">
        <v>4</v>
      </c>
      <c r="AE9" s="739">
        <v>2</v>
      </c>
      <c r="AF9" s="739">
        <v>1</v>
      </c>
      <c r="AG9" s="739">
        <v>0</v>
      </c>
      <c r="AH9" s="739">
        <v>0</v>
      </c>
      <c r="AI9" s="739">
        <v>0</v>
      </c>
      <c r="AJ9" s="739">
        <v>0</v>
      </c>
      <c r="AK9" s="739">
        <v>0</v>
      </c>
    </row>
    <row r="10" spans="1:37" x14ac:dyDescent="0.25">
      <c r="A10" s="207"/>
      <c r="B10" s="238"/>
      <c r="C10" s="241"/>
      <c r="D10" s="241"/>
      <c r="E10" s="241"/>
      <c r="F10" s="241"/>
      <c r="G10" s="241"/>
      <c r="H10" s="241"/>
      <c r="I10" s="241"/>
      <c r="J10" s="186"/>
      <c r="K10" s="207"/>
      <c r="L10" s="207"/>
      <c r="M10" s="259"/>
      <c r="Y10" s="250"/>
      <c r="Z10" s="250"/>
      <c r="AA10" s="250" t="s">
        <v>81</v>
      </c>
      <c r="AB10" s="244">
        <v>6</v>
      </c>
      <c r="AC10" s="244">
        <v>3</v>
      </c>
      <c r="AD10" s="244">
        <v>2</v>
      </c>
      <c r="AE10" s="244">
        <v>1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</row>
    <row r="11" spans="1:37" x14ac:dyDescent="0.25">
      <c r="A11" s="207" t="s">
        <v>59</v>
      </c>
      <c r="B11" s="237">
        <v>2</v>
      </c>
      <c r="C11" s="239" t="str">
        <f>IF($B11="","",VLOOKUP($B11,'A-U16-F-VI.kcs elo'!$A$7:$O$22,5))</f>
        <v>090723</v>
      </c>
      <c r="D11" s="239">
        <f>IF($B11="","",VLOOKUP($B11,'A-U16-F-VI.kcs elo'!$A$7:$O$22,15))</f>
        <v>0</v>
      </c>
      <c r="E11" s="802" t="str">
        <f>UPPER(IF($B11="","",VLOOKUP($B11,'A-U16-F-VI.kcs elo'!$A$7:$O$22,2)))</f>
        <v xml:space="preserve">BÁNYAI </v>
      </c>
      <c r="F11" s="802"/>
      <c r="G11" s="802" t="str">
        <f>IF($B11="","",VLOOKUP($B11,'A-U16-F-VI.kcs elo'!$A$7:$O$22,3))</f>
        <v>Zalán</v>
      </c>
      <c r="H11" s="802"/>
      <c r="I11" s="240" t="str">
        <f>IF($B11="","",VLOOKUP($B11,'A-U16-F-VI.kcs elo'!$A$7:$O$22,4))</f>
        <v>PTE - Pécs</v>
      </c>
      <c r="J11" s="186"/>
      <c r="K11" s="718" t="s">
        <v>665</v>
      </c>
      <c r="L11" s="252"/>
      <c r="M11" s="258"/>
      <c r="Y11" s="250"/>
      <c r="Z11" s="250"/>
      <c r="AA11" s="250" t="s">
        <v>86</v>
      </c>
      <c r="AB11" s="244">
        <v>3</v>
      </c>
      <c r="AC11" s="244">
        <v>2</v>
      </c>
      <c r="AD11" s="244">
        <v>1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</row>
    <row r="12" spans="1:37" x14ac:dyDescent="0.25">
      <c r="A12" s="207"/>
      <c r="B12" s="238"/>
      <c r="C12" s="241"/>
      <c r="D12" s="241"/>
      <c r="E12" s="241"/>
      <c r="F12" s="241"/>
      <c r="G12" s="241"/>
      <c r="H12" s="241"/>
      <c r="I12" s="241"/>
      <c r="J12" s="186"/>
      <c r="K12" s="235"/>
      <c r="L12" s="235"/>
      <c r="M12" s="259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207" t="s">
        <v>64</v>
      </c>
      <c r="B13" s="237">
        <v>4</v>
      </c>
      <c r="C13" s="239" t="str">
        <f>IF($B13="","",VLOOKUP($B13,'A-U16-F-VI.kcs elo'!$A$7:$O$22,5))</f>
        <v>100908</v>
      </c>
      <c r="D13" s="239">
        <f>IF($B13="","",VLOOKUP($B13,'A-U16-F-VI.kcs elo'!$A$7:$O$22,15))</f>
        <v>0</v>
      </c>
      <c r="E13" s="802" t="str">
        <f>UPPER(IF($B13="","",VLOOKUP($B13,'A-U16-F-VI.kcs elo'!$A$7:$O$22,2)))</f>
        <v xml:space="preserve">MAYER </v>
      </c>
      <c r="F13" s="802"/>
      <c r="G13" s="802" t="str">
        <f>IF($B13="","",VLOOKUP($B13,'A-U16-F-VI.kcs elo'!$A$7:$O$22,3))</f>
        <v>Iván</v>
      </c>
      <c r="H13" s="802"/>
      <c r="I13" s="240" t="str">
        <f>IF($B13="","",VLOOKUP($B13,'A-U16-F-VI.kcs elo'!$A$7:$O$22,4))</f>
        <v>Bóly</v>
      </c>
      <c r="J13" s="186"/>
      <c r="K13" s="718" t="s">
        <v>665</v>
      </c>
      <c r="L13" s="252"/>
      <c r="M13" s="258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 xml:space="preserve">SIMON </v>
      </c>
      <c r="E18" s="794"/>
      <c r="F18" s="794" t="str">
        <f>E9</f>
        <v xml:space="preserve">VARGA </v>
      </c>
      <c r="G18" s="794"/>
      <c r="H18" s="794" t="str">
        <f>E11</f>
        <v xml:space="preserve">BÁNYAI </v>
      </c>
      <c r="I18" s="794"/>
      <c r="J18" s="794" t="str">
        <f>E13</f>
        <v xml:space="preserve">MAYER </v>
      </c>
      <c r="K18" s="794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 xml:space="preserve">SIMON </v>
      </c>
      <c r="C19" s="787"/>
      <c r="D19" s="788"/>
      <c r="E19" s="788"/>
      <c r="F19" s="800" t="s">
        <v>662</v>
      </c>
      <c r="G19" s="790"/>
      <c r="H19" s="800" t="s">
        <v>664</v>
      </c>
      <c r="I19" s="790"/>
      <c r="J19" s="803" t="s">
        <v>664</v>
      </c>
      <c r="K19" s="794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VARGA </v>
      </c>
      <c r="C20" s="787"/>
      <c r="D20" s="789" t="s">
        <v>663</v>
      </c>
      <c r="E20" s="789"/>
      <c r="F20" s="788"/>
      <c r="G20" s="788"/>
      <c r="H20" s="800" t="s">
        <v>664</v>
      </c>
      <c r="I20" s="790"/>
      <c r="J20" s="800" t="s">
        <v>664</v>
      </c>
      <c r="K20" s="790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 xml:space="preserve">BÁNYAI </v>
      </c>
      <c r="C21" s="787"/>
      <c r="D21" s="800" t="s">
        <v>665</v>
      </c>
      <c r="E21" s="790"/>
      <c r="F21" s="800" t="s">
        <v>665</v>
      </c>
      <c r="G21" s="790"/>
      <c r="H21" s="788"/>
      <c r="I21" s="788"/>
      <c r="J21" s="800" t="s">
        <v>665</v>
      </c>
      <c r="K21" s="790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42" t="s">
        <v>64</v>
      </c>
      <c r="B22" s="787" t="str">
        <f>E13</f>
        <v xml:space="preserve">MAYER </v>
      </c>
      <c r="C22" s="787"/>
      <c r="D22" s="800" t="s">
        <v>665</v>
      </c>
      <c r="E22" s="790"/>
      <c r="F22" s="800" t="s">
        <v>665</v>
      </c>
      <c r="G22" s="790"/>
      <c r="H22" s="803" t="s">
        <v>665</v>
      </c>
      <c r="I22" s="794"/>
      <c r="J22" s="788"/>
      <c r="K22" s="788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6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33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19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M4</f>
        <v>Nagyistók-Nádasi Judit</v>
      </c>
      <c r="L41" s="185"/>
      <c r="M41" s="226"/>
      <c r="P41" s="212"/>
      <c r="Q41" s="213"/>
      <c r="R41" s="214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463" priority="2" stopIfTrue="1" operator="equal">
      <formula>"Bye"</formula>
    </cfRule>
  </conditionalFormatting>
  <conditionalFormatting sqref="R41">
    <cfRule type="expression" dxfId="46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8C7E-1AED-4E74-87A3-8D0EC8D0711A}">
  <sheetPr codeName="Sheet17">
    <tabColor indexed="42"/>
  </sheetPr>
  <dimension ref="A1:Q156"/>
  <sheetViews>
    <sheetView showGridLines="0" showZeros="0" zoomScale="96" zoomScaleNormal="96" workbookViewId="0">
      <pane ySplit="6" topLeftCell="A7" activePane="bottomLeft" state="frozen"/>
      <selection activeCell="F3" sqref="F3"/>
      <selection pane="bottomLeft" activeCell="E9" sqref="E9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8" customWidth="1"/>
    <col min="5" max="5" width="12.109375" style="275" customWidth="1"/>
    <col min="6" max="6" width="6.109375" style="87" hidden="1" customWidth="1"/>
    <col min="7" max="7" width="29.8867187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8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286" t="str">
        <f>Altalanos!$C$8</f>
        <v>A-U18-F-VII.kcs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153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104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80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96" t="s">
        <v>37</v>
      </c>
    </row>
    <row r="7" spans="1:17" s="11" customFormat="1" ht="18.899999999999999" customHeight="1" x14ac:dyDescent="0.25">
      <c r="A7" s="142">
        <v>1</v>
      </c>
      <c r="B7" s="303" t="s">
        <v>123</v>
      </c>
      <c r="C7" s="89" t="s">
        <v>124</v>
      </c>
      <c r="D7" s="90" t="s">
        <v>128</v>
      </c>
      <c r="E7" s="155" t="s">
        <v>146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91"/>
    </row>
    <row r="8" spans="1:17" s="11" customFormat="1" ht="18.899999999999999" customHeight="1" x14ac:dyDescent="0.25">
      <c r="A8" s="142">
        <v>2</v>
      </c>
      <c r="B8" s="304" t="s">
        <v>114</v>
      </c>
      <c r="C8" s="89" t="s">
        <v>125</v>
      </c>
      <c r="D8" s="90" t="s">
        <v>129</v>
      </c>
      <c r="E8" s="155" t="s">
        <v>147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91"/>
    </row>
    <row r="9" spans="1:17" s="11" customFormat="1" ht="18.899999999999999" customHeight="1" x14ac:dyDescent="0.25">
      <c r="A9" s="142">
        <v>3</v>
      </c>
      <c r="B9" s="304" t="s">
        <v>126</v>
      </c>
      <c r="C9" s="89" t="s">
        <v>127</v>
      </c>
      <c r="D9" s="90" t="s">
        <v>130</v>
      </c>
      <c r="E9" s="155" t="s">
        <v>148</v>
      </c>
      <c r="F9" s="265"/>
      <c r="G9" s="164"/>
      <c r="H9" s="90"/>
      <c r="I9" s="90"/>
      <c r="J9" s="139"/>
      <c r="K9" s="137"/>
      <c r="L9" s="141"/>
      <c r="M9" s="137"/>
      <c r="N9" s="135"/>
      <c r="O9" s="90"/>
      <c r="P9" s="274"/>
      <c r="Q9" s="160"/>
    </row>
    <row r="10" spans="1:17" s="11" customFormat="1" ht="18.899999999999999" customHeight="1" x14ac:dyDescent="0.25">
      <c r="A10" s="142">
        <v>4</v>
      </c>
      <c r="B10" s="302"/>
      <c r="C10" s="89"/>
      <c r="D10" s="90"/>
      <c r="E10" s="155"/>
      <c r="F10" s="265"/>
      <c r="G10" s="164"/>
      <c r="H10" s="90"/>
      <c r="I10" s="90"/>
      <c r="J10" s="139"/>
      <c r="K10" s="137"/>
      <c r="L10" s="141"/>
      <c r="M10" s="137"/>
      <c r="N10" s="135"/>
      <c r="O10" s="90"/>
      <c r="P10" s="273"/>
      <c r="Q10" s="271"/>
    </row>
    <row r="11" spans="1:17" s="11" customFormat="1" ht="18.899999999999999" customHeight="1" x14ac:dyDescent="0.25">
      <c r="A11" s="142">
        <v>5</v>
      </c>
      <c r="B11" s="89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90"/>
      <c r="P11" s="273"/>
      <c r="Q11" s="271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90"/>
      <c r="P12" s="273"/>
      <c r="Q12" s="271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90"/>
      <c r="P13" s="273"/>
      <c r="Q13" s="271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90"/>
      <c r="P14" s="273"/>
      <c r="Q14" s="271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103" si="0">IF(Q40="",999,Q40)</f>
        <v>999</v>
      </c>
      <c r="M40" s="163">
        <f t="shared" ref="M40:M103" si="1">IF(P40=999,999,1)</f>
        <v>999</v>
      </c>
      <c r="N40" s="160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si="0"/>
        <v>999</v>
      </c>
      <c r="M72" s="163">
        <f t="shared" si="1"/>
        <v>999</v>
      </c>
      <c r="N72" s="160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0"/>
        <v>999</v>
      </c>
      <c r="M73" s="163">
        <f t="shared" si="1"/>
        <v>999</v>
      </c>
      <c r="N73" s="160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0"/>
        <v>999</v>
      </c>
      <c r="M74" s="163">
        <f t="shared" si="1"/>
        <v>999</v>
      </c>
      <c r="N74" s="160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0"/>
        <v>999</v>
      </c>
      <c r="M75" s="163">
        <f t="shared" si="1"/>
        <v>999</v>
      </c>
      <c r="N75" s="160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0"/>
        <v>999</v>
      </c>
      <c r="M76" s="163">
        <f t="shared" si="1"/>
        <v>999</v>
      </c>
      <c r="N76" s="160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0"/>
        <v>999</v>
      </c>
      <c r="M77" s="163">
        <f t="shared" si="1"/>
        <v>999</v>
      </c>
      <c r="N77" s="160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0"/>
        <v>999</v>
      </c>
      <c r="M78" s="163">
        <f t="shared" si="1"/>
        <v>999</v>
      </c>
      <c r="N78" s="160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0"/>
        <v>999</v>
      </c>
      <c r="M79" s="163">
        <f t="shared" si="1"/>
        <v>999</v>
      </c>
      <c r="N79" s="160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0"/>
        <v>999</v>
      </c>
      <c r="M80" s="163">
        <f t="shared" si="1"/>
        <v>999</v>
      </c>
      <c r="N80" s="160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0"/>
        <v>999</v>
      </c>
      <c r="M81" s="163">
        <f t="shared" si="1"/>
        <v>999</v>
      </c>
      <c r="N81" s="160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0"/>
        <v>999</v>
      </c>
      <c r="M82" s="163">
        <f t="shared" si="1"/>
        <v>999</v>
      </c>
      <c r="N82" s="160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0"/>
        <v>999</v>
      </c>
      <c r="M83" s="163">
        <f t="shared" si="1"/>
        <v>999</v>
      </c>
      <c r="N83" s="160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0"/>
        <v>999</v>
      </c>
      <c r="M84" s="163">
        <f t="shared" si="1"/>
        <v>999</v>
      </c>
      <c r="N84" s="160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0"/>
        <v>999</v>
      </c>
      <c r="M85" s="163">
        <f t="shared" si="1"/>
        <v>999</v>
      </c>
      <c r="N85" s="160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0"/>
        <v>999</v>
      </c>
      <c r="M86" s="163">
        <f t="shared" si="1"/>
        <v>999</v>
      </c>
      <c r="N86" s="160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0"/>
        <v>999</v>
      </c>
      <c r="M87" s="163">
        <f t="shared" si="1"/>
        <v>999</v>
      </c>
      <c r="N87" s="160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0"/>
        <v>999</v>
      </c>
      <c r="M88" s="163">
        <f t="shared" si="1"/>
        <v>999</v>
      </c>
      <c r="N88" s="160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0"/>
        <v>999</v>
      </c>
      <c r="M89" s="163">
        <f t="shared" si="1"/>
        <v>999</v>
      </c>
      <c r="N89" s="160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0"/>
        <v>999</v>
      </c>
      <c r="M90" s="163">
        <f t="shared" si="1"/>
        <v>999</v>
      </c>
      <c r="N90" s="160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0"/>
        <v>999</v>
      </c>
      <c r="M91" s="163">
        <f t="shared" si="1"/>
        <v>999</v>
      </c>
      <c r="N91" s="160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0"/>
        <v>999</v>
      </c>
      <c r="M92" s="163">
        <f t="shared" si="1"/>
        <v>999</v>
      </c>
      <c r="N92" s="160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0"/>
        <v>999</v>
      </c>
      <c r="M93" s="163">
        <f t="shared" si="1"/>
        <v>999</v>
      </c>
      <c r="N93" s="160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0"/>
        <v>999</v>
      </c>
      <c r="M94" s="163">
        <f t="shared" si="1"/>
        <v>999</v>
      </c>
      <c r="N94" s="160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0"/>
        <v>999</v>
      </c>
      <c r="M95" s="163">
        <f t="shared" si="1"/>
        <v>999</v>
      </c>
      <c r="N95" s="160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0"/>
        <v>999</v>
      </c>
      <c r="M96" s="163">
        <f t="shared" si="1"/>
        <v>999</v>
      </c>
      <c r="N96" s="160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0"/>
        <v>999</v>
      </c>
      <c r="M97" s="163">
        <f t="shared" si="1"/>
        <v>999</v>
      </c>
      <c r="N97" s="160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0"/>
        <v>999</v>
      </c>
      <c r="M98" s="163">
        <f t="shared" si="1"/>
        <v>999</v>
      </c>
      <c r="N98" s="160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0"/>
        <v>999</v>
      </c>
      <c r="M99" s="163">
        <f t="shared" si="1"/>
        <v>999</v>
      </c>
      <c r="N99" s="160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0"/>
        <v>999</v>
      </c>
      <c r="M100" s="163">
        <f t="shared" si="1"/>
        <v>999</v>
      </c>
      <c r="N100" s="160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si="0"/>
        <v>999</v>
      </c>
      <c r="M101" s="163">
        <f t="shared" si="1"/>
        <v>999</v>
      </c>
      <c r="N101" s="160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0"/>
        <v>999</v>
      </c>
      <c r="M102" s="163">
        <f t="shared" si="1"/>
        <v>999</v>
      </c>
      <c r="N102" s="160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0"/>
        <v>999</v>
      </c>
      <c r="M103" s="163">
        <f t="shared" si="1"/>
        <v>999</v>
      </c>
      <c r="N103" s="160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ref="L104:L156" si="3">IF(Q104="",999,Q104)</f>
        <v>999</v>
      </c>
      <c r="M104" s="163">
        <f t="shared" ref="M104:M156" si="4">IF(P104=999,999,1)</f>
        <v>999</v>
      </c>
      <c r="N104" s="160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3"/>
        <v>999</v>
      </c>
      <c r="M105" s="163">
        <f t="shared" si="4"/>
        <v>999</v>
      </c>
      <c r="N105" s="160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3"/>
        <v>999</v>
      </c>
      <c r="M106" s="163">
        <f t="shared" si="4"/>
        <v>999</v>
      </c>
      <c r="N106" s="160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3"/>
        <v>999</v>
      </c>
      <c r="M107" s="163">
        <f t="shared" si="4"/>
        <v>999</v>
      </c>
      <c r="N107" s="160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3"/>
        <v>999</v>
      </c>
      <c r="M108" s="163">
        <f t="shared" si="4"/>
        <v>999</v>
      </c>
      <c r="N108" s="160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3"/>
        <v>999</v>
      </c>
      <c r="M109" s="163">
        <f t="shared" si="4"/>
        <v>999</v>
      </c>
      <c r="N109" s="160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3"/>
        <v>999</v>
      </c>
      <c r="M110" s="163">
        <f t="shared" si="4"/>
        <v>999</v>
      </c>
      <c r="N110" s="160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3"/>
        <v>999</v>
      </c>
      <c r="M111" s="163">
        <f t="shared" si="4"/>
        <v>999</v>
      </c>
      <c r="N111" s="160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3"/>
        <v>999</v>
      </c>
      <c r="M112" s="163">
        <f t="shared" si="4"/>
        <v>999</v>
      </c>
      <c r="N112" s="160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3"/>
        <v>999</v>
      </c>
      <c r="M113" s="163">
        <f t="shared" si="4"/>
        <v>999</v>
      </c>
      <c r="N113" s="160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3"/>
        <v>999</v>
      </c>
      <c r="M114" s="163">
        <f t="shared" si="4"/>
        <v>999</v>
      </c>
      <c r="N114" s="160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3"/>
        <v>999</v>
      </c>
      <c r="M115" s="163">
        <f t="shared" si="4"/>
        <v>999</v>
      </c>
      <c r="N115" s="160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3"/>
        <v>999</v>
      </c>
      <c r="M116" s="163">
        <f t="shared" si="4"/>
        <v>999</v>
      </c>
      <c r="N116" s="160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3"/>
        <v>999</v>
      </c>
      <c r="M117" s="163">
        <f t="shared" si="4"/>
        <v>999</v>
      </c>
      <c r="N117" s="160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3"/>
        <v>999</v>
      </c>
      <c r="M118" s="163">
        <f t="shared" si="4"/>
        <v>999</v>
      </c>
      <c r="N118" s="160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3"/>
        <v>999</v>
      </c>
      <c r="M119" s="163">
        <f t="shared" si="4"/>
        <v>999</v>
      </c>
      <c r="N119" s="160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3"/>
        <v>999</v>
      </c>
      <c r="M120" s="163">
        <f t="shared" si="4"/>
        <v>999</v>
      </c>
      <c r="N120" s="160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3"/>
        <v>999</v>
      </c>
      <c r="M121" s="163">
        <f t="shared" si="4"/>
        <v>999</v>
      </c>
      <c r="N121" s="160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3"/>
        <v>999</v>
      </c>
      <c r="M122" s="163">
        <f t="shared" si="4"/>
        <v>999</v>
      </c>
      <c r="N122" s="160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3"/>
        <v>999</v>
      </c>
      <c r="M123" s="163">
        <f t="shared" si="4"/>
        <v>999</v>
      </c>
      <c r="N123" s="160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3"/>
        <v>999</v>
      </c>
      <c r="M124" s="163">
        <f t="shared" si="4"/>
        <v>999</v>
      </c>
      <c r="N124" s="160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3"/>
        <v>999</v>
      </c>
      <c r="M125" s="163">
        <f t="shared" si="4"/>
        <v>999</v>
      </c>
      <c r="N125" s="160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3"/>
        <v>999</v>
      </c>
      <c r="M126" s="163">
        <f t="shared" si="4"/>
        <v>999</v>
      </c>
      <c r="N126" s="160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3"/>
        <v>999</v>
      </c>
      <c r="M127" s="163">
        <f t="shared" si="4"/>
        <v>999</v>
      </c>
      <c r="N127" s="160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3"/>
        <v>999</v>
      </c>
      <c r="M128" s="163">
        <f t="shared" si="4"/>
        <v>999</v>
      </c>
      <c r="N128" s="160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3"/>
        <v>999</v>
      </c>
      <c r="M129" s="163">
        <f t="shared" si="4"/>
        <v>999</v>
      </c>
      <c r="N129" s="160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3"/>
        <v>999</v>
      </c>
      <c r="M130" s="163">
        <f t="shared" si="4"/>
        <v>999</v>
      </c>
      <c r="N130" s="160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3"/>
        <v>999</v>
      </c>
      <c r="M131" s="163">
        <f t="shared" si="4"/>
        <v>999</v>
      </c>
      <c r="N131" s="160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3"/>
        <v>999</v>
      </c>
      <c r="M132" s="163">
        <f t="shared" si="4"/>
        <v>999</v>
      </c>
      <c r="N132" s="160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3"/>
        <v>999</v>
      </c>
      <c r="M133" s="163">
        <f t="shared" si="4"/>
        <v>999</v>
      </c>
      <c r="N133" s="160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3"/>
        <v>999</v>
      </c>
      <c r="M134" s="163">
        <f t="shared" si="4"/>
        <v>999</v>
      </c>
      <c r="N134" s="160"/>
      <c r="O134" s="164"/>
      <c r="P134" s="165">
        <f t="shared" si="5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si="3"/>
        <v>999</v>
      </c>
      <c r="M135" s="163">
        <f t="shared" si="4"/>
        <v>999</v>
      </c>
      <c r="N135" s="160"/>
      <c r="O135" s="91"/>
      <c r="P135" s="106">
        <f t="shared" si="5"/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3"/>
        <v>999</v>
      </c>
      <c r="M136" s="163">
        <f t="shared" si="4"/>
        <v>999</v>
      </c>
      <c r="N136" s="160"/>
      <c r="O136" s="91"/>
      <c r="P136" s="106">
        <f t="shared" si="5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3"/>
        <v>999</v>
      </c>
      <c r="M137" s="163">
        <f t="shared" si="4"/>
        <v>999</v>
      </c>
      <c r="N137" s="160"/>
      <c r="O137" s="91"/>
      <c r="P137" s="106">
        <f t="shared" si="5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3"/>
        <v>999</v>
      </c>
      <c r="M138" s="163">
        <f t="shared" si="4"/>
        <v>999</v>
      </c>
      <c r="N138" s="160"/>
      <c r="O138" s="91"/>
      <c r="P138" s="106">
        <f t="shared" si="5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3"/>
        <v>999</v>
      </c>
      <c r="M139" s="163">
        <f t="shared" si="4"/>
        <v>999</v>
      </c>
      <c r="N139" s="160"/>
      <c r="O139" s="91"/>
      <c r="P139" s="106">
        <f t="shared" si="5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3"/>
        <v>999</v>
      </c>
      <c r="M140" s="163">
        <f t="shared" si="4"/>
        <v>999</v>
      </c>
      <c r="N140" s="160"/>
      <c r="O140" s="91"/>
      <c r="P140" s="106">
        <f t="shared" si="5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3"/>
        <v>999</v>
      </c>
      <c r="M141" s="163">
        <f t="shared" si="4"/>
        <v>999</v>
      </c>
      <c r="N141" s="160"/>
      <c r="O141" s="164"/>
      <c r="P141" s="165">
        <f t="shared" si="5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3"/>
        <v>999</v>
      </c>
      <c r="M142" s="163">
        <f t="shared" si="4"/>
        <v>999</v>
      </c>
      <c r="N142" s="160"/>
      <c r="O142" s="91"/>
      <c r="P142" s="106">
        <f t="shared" si="5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3"/>
        <v>999</v>
      </c>
      <c r="M143" s="163">
        <f t="shared" si="4"/>
        <v>999</v>
      </c>
      <c r="N143" s="160"/>
      <c r="O143" s="91"/>
      <c r="P143" s="106">
        <f t="shared" si="5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3"/>
        <v>999</v>
      </c>
      <c r="M144" s="163">
        <f t="shared" si="4"/>
        <v>999</v>
      </c>
      <c r="N144" s="160"/>
      <c r="O144" s="91"/>
      <c r="P144" s="106">
        <f t="shared" si="5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3"/>
        <v>999</v>
      </c>
      <c r="M145" s="163">
        <f t="shared" si="4"/>
        <v>999</v>
      </c>
      <c r="N145" s="160"/>
      <c r="O145" s="91"/>
      <c r="P145" s="106">
        <f t="shared" si="5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3"/>
        <v>999</v>
      </c>
      <c r="M146" s="163">
        <f t="shared" si="4"/>
        <v>999</v>
      </c>
      <c r="N146" s="160"/>
      <c r="O146" s="91"/>
      <c r="P146" s="106">
        <f t="shared" si="5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3"/>
        <v>999</v>
      </c>
      <c r="M147" s="163">
        <f t="shared" si="4"/>
        <v>999</v>
      </c>
      <c r="N147" s="160"/>
      <c r="O147" s="91"/>
      <c r="P147" s="106">
        <f t="shared" si="5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3"/>
        <v>999</v>
      </c>
      <c r="M148" s="163">
        <f t="shared" si="4"/>
        <v>999</v>
      </c>
      <c r="N148" s="160"/>
      <c r="O148" s="164"/>
      <c r="P148" s="165">
        <f t="shared" si="5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3"/>
        <v>999</v>
      </c>
      <c r="M149" s="163">
        <f t="shared" si="4"/>
        <v>999</v>
      </c>
      <c r="N149" s="160"/>
      <c r="O149" s="91"/>
      <c r="P149" s="106">
        <f t="shared" si="5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3"/>
        <v>999</v>
      </c>
      <c r="M150" s="163">
        <f t="shared" si="4"/>
        <v>999</v>
      </c>
      <c r="N150" s="160"/>
      <c r="O150" s="91"/>
      <c r="P150" s="106">
        <f t="shared" si="5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3"/>
        <v>999</v>
      </c>
      <c r="M151" s="163">
        <f t="shared" si="4"/>
        <v>999</v>
      </c>
      <c r="N151" s="160"/>
      <c r="O151" s="91"/>
      <c r="P151" s="106">
        <f t="shared" si="5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3"/>
        <v>999</v>
      </c>
      <c r="M152" s="163">
        <f t="shared" si="4"/>
        <v>999</v>
      </c>
      <c r="N152" s="160"/>
      <c r="O152" s="91"/>
      <c r="P152" s="106">
        <f t="shared" si="5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3"/>
        <v>999</v>
      </c>
      <c r="M153" s="163">
        <f t="shared" si="4"/>
        <v>999</v>
      </c>
      <c r="N153" s="160"/>
      <c r="O153" s="91"/>
      <c r="P153" s="106">
        <f t="shared" si="5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3"/>
        <v>999</v>
      </c>
      <c r="M154" s="163">
        <f t="shared" si="4"/>
        <v>999</v>
      </c>
      <c r="N154" s="160"/>
      <c r="O154" s="91"/>
      <c r="P154" s="106">
        <f t="shared" si="5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3"/>
        <v>999</v>
      </c>
      <c r="M155" s="163">
        <f t="shared" si="4"/>
        <v>999</v>
      </c>
      <c r="N155" s="160"/>
      <c r="O155" s="91"/>
      <c r="P155" s="106">
        <f t="shared" si="5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3"/>
        <v>999</v>
      </c>
      <c r="M156" s="163">
        <f t="shared" si="4"/>
        <v>999</v>
      </c>
      <c r="N156" s="160"/>
      <c r="O156" s="91"/>
      <c r="P156" s="106">
        <f t="shared" si="5"/>
        <v>999</v>
      </c>
      <c r="Q156" s="91"/>
    </row>
  </sheetData>
  <conditionalFormatting sqref="A7:D156">
    <cfRule type="expression" dxfId="461" priority="14" stopIfTrue="1">
      <formula>$Q7&gt;=1</formula>
    </cfRule>
  </conditionalFormatting>
  <conditionalFormatting sqref="B7:D37">
    <cfRule type="expression" dxfId="460" priority="1" stopIfTrue="1">
      <formula>$Q7&gt;=1</formula>
    </cfRule>
  </conditionalFormatting>
  <conditionalFormatting sqref="E7:E14">
    <cfRule type="expression" dxfId="459" priority="6" stopIfTrue="1">
      <formula>AND(ROUNDDOWN(($A$4-E7)/365.25,0)&lt;=13,G7&lt;&gt;"OK")</formula>
    </cfRule>
    <cfRule type="expression" dxfId="458" priority="7" stopIfTrue="1">
      <formula>AND(ROUNDDOWN(($A$4-E7)/365.25,0)&lt;=14,G7&lt;&gt;"OK")</formula>
    </cfRule>
    <cfRule type="expression" dxfId="457" priority="8" stopIfTrue="1">
      <formula>AND(ROUNDDOWN(($A$4-E7)/365.25,0)&lt;=17,G7&lt;&gt;"OK")</formula>
    </cfRule>
    <cfRule type="expression" dxfId="456" priority="11" stopIfTrue="1">
      <formula>AND(ROUNDDOWN(($A$4-E7)/365.25,0)&lt;=13,G7&lt;&gt;"OK")</formula>
    </cfRule>
    <cfRule type="expression" dxfId="455" priority="12" stopIfTrue="1">
      <formula>AND(ROUNDDOWN(($A$4-E7)/365.25,0)&lt;=14,G7&lt;&gt;"OK")</formula>
    </cfRule>
    <cfRule type="expression" dxfId="454" priority="13" stopIfTrue="1">
      <formula>AND(ROUNDDOWN(($A$4-E7)/365.25,0)&lt;=17,G7&lt;&gt;"OK")</formula>
    </cfRule>
  </conditionalFormatting>
  <conditionalFormatting sqref="E7:E27 E29:E37">
    <cfRule type="expression" dxfId="453" priority="2" stopIfTrue="1">
      <formula>AND(ROUNDDOWN(($A$4-E7)/365.25,0)&lt;=13,G7&lt;&gt;"OK")</formula>
    </cfRule>
    <cfRule type="expression" dxfId="452" priority="3" stopIfTrue="1">
      <formula>AND(ROUNDDOWN(($A$4-E7)/365.25,0)&lt;=14,G7&lt;&gt;"OK")</formula>
    </cfRule>
    <cfRule type="expression" dxfId="451" priority="4" stopIfTrue="1">
      <formula>AND(ROUNDDOWN(($A$4-E7)/365.25,0)&lt;=17,G7&lt;&gt;"OK")</formula>
    </cfRule>
  </conditionalFormatting>
  <conditionalFormatting sqref="E7:E156">
    <cfRule type="expression" dxfId="450" priority="16" stopIfTrue="1">
      <formula>AND(ROUNDDOWN(($A$4-E7)/365.25,0)&lt;=13,G7&lt;&gt;"OK")</formula>
    </cfRule>
    <cfRule type="expression" dxfId="449" priority="17" stopIfTrue="1">
      <formula>AND(ROUNDDOWN(($A$4-E7)/365.25,0)&lt;=14,G7&lt;&gt;"OK")</formula>
    </cfRule>
    <cfRule type="expression" dxfId="448" priority="18" stopIfTrue="1">
      <formula>AND(ROUNDDOWN(($A$4-E7)/365.25,0)&lt;=17,G7&lt;&gt;"OK")</formula>
    </cfRule>
  </conditionalFormatting>
  <conditionalFormatting sqref="J7:J156">
    <cfRule type="cellIs" dxfId="44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C6FB-CB7C-4444-BCF4-DC53F4F57BCD}">
  <sheetPr codeName="Munka23">
    <tabColor indexed="11"/>
  </sheetPr>
  <dimension ref="A1:AK41"/>
  <sheetViews>
    <sheetView workbookViewId="0">
      <selection activeCell="L26" sqref="L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287" t="str">
        <f>Altalanos!$C$8</f>
        <v>A-U18-F-VII.kcs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4"/>
      <c r="O3" s="203"/>
      <c r="P3" s="204"/>
      <c r="Q3" s="243" t="s">
        <v>65</v>
      </c>
      <c r="R3" s="244" t="s">
        <v>71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184" t="str">
        <f>Altalanos!$E$10</f>
        <v>Nagyistók-Nádasi Judit</v>
      </c>
      <c r="M4" s="183"/>
      <c r="N4" s="205"/>
      <c r="O4" s="206"/>
      <c r="P4" s="205"/>
      <c r="Q4" s="245" t="s">
        <v>72</v>
      </c>
      <c r="R4" s="246" t="s">
        <v>67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s="737" customFormat="1" x14ac:dyDescent="0.25">
      <c r="A7" s="729" t="s">
        <v>57</v>
      </c>
      <c r="B7" s="730">
        <v>2</v>
      </c>
      <c r="C7" s="731" t="str">
        <f>IF($B7="","",VLOOKUP($B7,'A-U18-F-VII.kcs elo'!$A$7:$O$22,5))</f>
        <v>071214</v>
      </c>
      <c r="D7" s="731">
        <f>IF($B7="","",VLOOKUP($B7,'A-U18-F-VII.kcs elo'!$A$7:$O$22,15))</f>
        <v>0</v>
      </c>
      <c r="E7" s="732" t="str">
        <f>UPPER(IF($B7="","",VLOOKUP($B7,'A-U18-F-VII.kcs elo'!$A$7:$O$22,2)))</f>
        <v xml:space="preserve">VARGA </v>
      </c>
      <c r="F7" s="733"/>
      <c r="G7" s="732" t="str">
        <f>IF($B7="","",VLOOKUP($B7,'A-U18-F-VII.kcs elo'!$A$7:$O$22,3))</f>
        <v>Gábor</v>
      </c>
      <c r="H7" s="733"/>
      <c r="I7" s="732" t="str">
        <f>IF($B7="","",VLOOKUP($B7,'A-U18-F-VII.kcs elo'!$A$7:$O$22,4))</f>
        <v>Koch V. - Pécs</v>
      </c>
      <c r="J7" s="734"/>
      <c r="K7" s="735" t="s">
        <v>648</v>
      </c>
      <c r="L7" s="736"/>
      <c r="M7" s="258"/>
      <c r="Y7" s="738"/>
      <c r="Z7" s="738"/>
      <c r="AA7" s="738" t="s">
        <v>78</v>
      </c>
      <c r="AB7" s="739">
        <v>25</v>
      </c>
      <c r="AC7" s="739">
        <v>15</v>
      </c>
      <c r="AD7" s="739">
        <v>13</v>
      </c>
      <c r="AE7" s="739">
        <v>8</v>
      </c>
      <c r="AF7" s="739">
        <v>6</v>
      </c>
      <c r="AG7" s="739">
        <v>4</v>
      </c>
      <c r="AH7" s="739">
        <v>3</v>
      </c>
      <c r="AI7" s="739">
        <v>2</v>
      </c>
      <c r="AJ7" s="739">
        <v>1</v>
      </c>
      <c r="AK7" s="739">
        <v>0</v>
      </c>
    </row>
    <row r="8" spans="1:37" x14ac:dyDescent="0.25">
      <c r="A8" s="207"/>
      <c r="B8" s="238"/>
      <c r="C8" s="208"/>
      <c r="D8" s="208"/>
      <c r="E8" s="208"/>
      <c r="F8" s="208"/>
      <c r="G8" s="208"/>
      <c r="H8" s="208"/>
      <c r="I8" s="208"/>
      <c r="J8" s="186"/>
      <c r="K8" s="207"/>
      <c r="L8" s="207"/>
      <c r="M8" s="259"/>
      <c r="Y8" s="250"/>
      <c r="Z8" s="250"/>
      <c r="AA8" s="250" t="s">
        <v>79</v>
      </c>
      <c r="AB8" s="244">
        <v>15</v>
      </c>
      <c r="AC8" s="244">
        <v>10</v>
      </c>
      <c r="AD8" s="244">
        <v>7</v>
      </c>
      <c r="AE8" s="244">
        <v>5</v>
      </c>
      <c r="AF8" s="244">
        <v>4</v>
      </c>
      <c r="AG8" s="244">
        <v>3</v>
      </c>
      <c r="AH8" s="244">
        <v>2</v>
      </c>
      <c r="AI8" s="244">
        <v>1</v>
      </c>
      <c r="AJ8" s="244">
        <v>0</v>
      </c>
      <c r="AK8" s="244">
        <v>0</v>
      </c>
    </row>
    <row r="9" spans="1:37" x14ac:dyDescent="0.25">
      <c r="A9" s="207" t="s">
        <v>58</v>
      </c>
      <c r="B9" s="237">
        <v>3</v>
      </c>
      <c r="C9" s="196" t="str">
        <f>IF($B9="","",VLOOKUP($B9,'A-U18-F-VII.kcs elo'!$A$7:$O$22,5))</f>
        <v>070914</v>
      </c>
      <c r="D9" s="196">
        <f>IF($B9="","",VLOOKUP($B9,'A-U18-F-VII.kcs elo'!$A$7:$O$22,15))</f>
        <v>0</v>
      </c>
      <c r="E9" s="194" t="str">
        <f>UPPER(IF($B9="","",VLOOKUP($B9,'A-U18-F-VII.kcs elo'!$A$7:$O$22,2)))</f>
        <v xml:space="preserve">GÖMÖRY </v>
      </c>
      <c r="F9" s="197"/>
      <c r="G9" s="194" t="str">
        <f>IF($B9="","",VLOOKUP($B9,'A-U18-F-VII.kcs elo'!$A$7:$O$22,3))</f>
        <v>Dávid</v>
      </c>
      <c r="H9" s="197"/>
      <c r="I9" s="194" t="str">
        <f>IF($B9="","",VLOOKUP($B9,'A-U18-F-VII.kcs elo'!$A$7:$O$22,4))</f>
        <v>Szent Mór - Pécs</v>
      </c>
      <c r="J9" s="186"/>
      <c r="K9" s="718" t="s">
        <v>654</v>
      </c>
      <c r="L9" s="252"/>
      <c r="M9" s="258"/>
      <c r="Y9" s="250"/>
      <c r="Z9" s="250"/>
      <c r="AA9" s="250" t="s">
        <v>80</v>
      </c>
      <c r="AB9" s="244">
        <v>10</v>
      </c>
      <c r="AC9" s="244">
        <v>6</v>
      </c>
      <c r="AD9" s="244">
        <v>4</v>
      </c>
      <c r="AE9" s="244">
        <v>2</v>
      </c>
      <c r="AF9" s="244">
        <v>1</v>
      </c>
      <c r="AG9" s="244">
        <v>0</v>
      </c>
      <c r="AH9" s="244">
        <v>0</v>
      </c>
      <c r="AI9" s="244">
        <v>0</v>
      </c>
      <c r="AJ9" s="244">
        <v>0</v>
      </c>
      <c r="AK9" s="244">
        <v>0</v>
      </c>
    </row>
    <row r="10" spans="1:37" x14ac:dyDescent="0.25">
      <c r="A10" s="207"/>
      <c r="B10" s="238"/>
      <c r="C10" s="208"/>
      <c r="D10" s="208"/>
      <c r="E10" s="208"/>
      <c r="F10" s="208"/>
      <c r="G10" s="208"/>
      <c r="H10" s="208"/>
      <c r="I10" s="208"/>
      <c r="J10" s="186"/>
      <c r="K10" s="207"/>
      <c r="L10" s="207"/>
      <c r="M10" s="259"/>
      <c r="Y10" s="250"/>
      <c r="Z10" s="250"/>
      <c r="AA10" s="250" t="s">
        <v>81</v>
      </c>
      <c r="AB10" s="244">
        <v>6</v>
      </c>
      <c r="AC10" s="244">
        <v>3</v>
      </c>
      <c r="AD10" s="244">
        <v>2</v>
      </c>
      <c r="AE10" s="244">
        <v>1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</row>
    <row r="11" spans="1:37" s="737" customFormat="1" x14ac:dyDescent="0.25">
      <c r="A11" s="729" t="s">
        <v>59</v>
      </c>
      <c r="B11" s="730">
        <v>1</v>
      </c>
      <c r="C11" s="731" t="str">
        <f>IF($B11="","",VLOOKUP($B11,'A-U18-F-VII.kcs elo'!$A$7:$O$22,5))</f>
        <v>070108</v>
      </c>
      <c r="D11" s="731">
        <f>IF($B11="","",VLOOKUP($B11,'A-U18-F-VII.kcs elo'!$A$7:$O$22,15))</f>
        <v>0</v>
      </c>
      <c r="E11" s="732" t="str">
        <f>UPPER(IF($B11="","",VLOOKUP($B11,'A-U18-F-VII.kcs elo'!$A$7:$O$22,2)))</f>
        <v xml:space="preserve">SCHILLINGER </v>
      </c>
      <c r="F11" s="733"/>
      <c r="G11" s="732" t="str">
        <f>IF($B11="","",VLOOKUP($B11,'A-U18-F-VII.kcs elo'!$A$7:$O$22,3))</f>
        <v>Marcell</v>
      </c>
      <c r="H11" s="733"/>
      <c r="I11" s="732" t="str">
        <f>IF($B11="","",VLOOKUP($B11,'A-U18-F-VII.kcs elo'!$A$7:$O$22,4))</f>
        <v>Janus -Pécs</v>
      </c>
      <c r="J11" s="734"/>
      <c r="K11" s="735" t="s">
        <v>649</v>
      </c>
      <c r="L11" s="736"/>
      <c r="M11" s="258"/>
      <c r="Y11" s="738"/>
      <c r="Z11" s="738"/>
      <c r="AA11" s="738" t="s">
        <v>86</v>
      </c>
      <c r="AB11" s="739">
        <v>3</v>
      </c>
      <c r="AC11" s="739">
        <v>2</v>
      </c>
      <c r="AD11" s="739">
        <v>1</v>
      </c>
      <c r="AE11" s="739">
        <v>0</v>
      </c>
      <c r="AF11" s="739">
        <v>0</v>
      </c>
      <c r="AG11" s="739">
        <v>0</v>
      </c>
      <c r="AH11" s="739">
        <v>0</v>
      </c>
      <c r="AI11" s="739">
        <v>0</v>
      </c>
      <c r="AJ11" s="739">
        <v>0</v>
      </c>
      <c r="AK11" s="739">
        <v>0</v>
      </c>
    </row>
    <row r="12" spans="1:3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 xml:space="preserve">VARGA </v>
      </c>
      <c r="E18" s="794"/>
      <c r="F18" s="794" t="str">
        <f>E9</f>
        <v xml:space="preserve">GÖMÖRY </v>
      </c>
      <c r="G18" s="794"/>
      <c r="H18" s="794" t="str">
        <f>E11</f>
        <v xml:space="preserve">SCHILLINGER </v>
      </c>
      <c r="I18" s="794"/>
      <c r="J18" s="186"/>
      <c r="K18" s="186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 xml:space="preserve">VARGA </v>
      </c>
      <c r="C19" s="787"/>
      <c r="D19" s="788"/>
      <c r="E19" s="788"/>
      <c r="F19" s="789" t="s">
        <v>666</v>
      </c>
      <c r="G19" s="789"/>
      <c r="H19" s="789" t="s">
        <v>666</v>
      </c>
      <c r="I19" s="789"/>
      <c r="J19" s="186"/>
      <c r="K19" s="186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GÖMÖRY </v>
      </c>
      <c r="C20" s="787"/>
      <c r="D20" s="800" t="s">
        <v>667</v>
      </c>
      <c r="E20" s="790"/>
      <c r="F20" s="788"/>
      <c r="G20" s="788"/>
      <c r="H20" s="800" t="s">
        <v>661</v>
      </c>
      <c r="I20" s="790"/>
      <c r="J20" s="186"/>
      <c r="K20" s="186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 xml:space="preserve">SCHILLINGER </v>
      </c>
      <c r="C21" s="787"/>
      <c r="D21" s="800" t="s">
        <v>667</v>
      </c>
      <c r="E21" s="790"/>
      <c r="F21" s="789" t="s">
        <v>668</v>
      </c>
      <c r="G21" s="789"/>
      <c r="H21" s="788"/>
      <c r="I21" s="788"/>
      <c r="J21" s="186"/>
      <c r="K21" s="186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82"/>
      <c r="N33" s="281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23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L4</f>
        <v>Nagyistók-Nádasi Judit</v>
      </c>
      <c r="L41" s="185"/>
      <c r="M41" s="226"/>
      <c r="P41" s="212"/>
      <c r="Q41" s="213"/>
      <c r="R41" s="21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446" priority="2" stopIfTrue="1" operator="equal">
      <formula>"Bye"</formula>
    </cfRule>
  </conditionalFormatting>
  <conditionalFormatting sqref="R41">
    <cfRule type="expression" dxfId="44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6A30-9774-4A4A-92F1-0F6A76910B62}">
  <sheetPr codeName="Sheet21">
    <tabColor indexed="42"/>
  </sheetPr>
  <dimension ref="A1:Q156"/>
  <sheetViews>
    <sheetView showGridLines="0" showZeros="0" zoomScale="122" zoomScaleNormal="122" workbookViewId="0">
      <pane ySplit="6" topLeftCell="A7" activePane="bottomLeft" state="frozen"/>
      <selection activeCell="E9" sqref="E9"/>
      <selection pane="bottomLeft" activeCell="E9" sqref="E9"/>
    </sheetView>
  </sheetViews>
  <sheetFormatPr defaultRowHeight="13.2" x14ac:dyDescent="0.25"/>
  <cols>
    <col min="1" max="1" width="3.88671875" style="314" customWidth="1"/>
    <col min="2" max="2" width="13" style="314" customWidth="1"/>
    <col min="3" max="3" width="14.33203125" style="314" customWidth="1"/>
    <col min="4" max="4" width="13.5546875" style="399" bestFit="1" customWidth="1"/>
    <col min="5" max="5" width="10.5546875" style="400" customWidth="1"/>
    <col min="6" max="6" width="6.109375" style="401" hidden="1" customWidth="1"/>
    <col min="7" max="7" width="28.664062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315" t="str">
        <f>[1]Altalanos!$A$8</f>
        <v>B-U8-F-I.kcs-Piros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328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339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347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60" t="s">
        <v>37</v>
      </c>
    </row>
    <row r="7" spans="1:17" s="374" customFormat="1" ht="18.899999999999999" customHeight="1" x14ac:dyDescent="0.25">
      <c r="A7" s="361">
        <v>1</v>
      </c>
      <c r="B7" s="362" t="s">
        <v>160</v>
      </c>
      <c r="C7" s="363" t="s">
        <v>161</v>
      </c>
      <c r="D7" s="364" t="s">
        <v>119</v>
      </c>
      <c r="E7" s="365" t="s">
        <v>162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73"/>
    </row>
    <row r="8" spans="1:17" s="374" customFormat="1" ht="18.899999999999999" customHeight="1" x14ac:dyDescent="0.25">
      <c r="A8" s="361">
        <v>2</v>
      </c>
      <c r="B8" s="375" t="s">
        <v>163</v>
      </c>
      <c r="C8" s="376" t="s">
        <v>164</v>
      </c>
      <c r="D8" s="377" t="s">
        <v>119</v>
      </c>
      <c r="E8" s="378" t="s">
        <v>165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73"/>
    </row>
    <row r="9" spans="1:17" s="374" customFormat="1" ht="18.899999999999999" customHeight="1" x14ac:dyDescent="0.25">
      <c r="A9" s="361">
        <v>3</v>
      </c>
      <c r="B9" s="362" t="s">
        <v>166</v>
      </c>
      <c r="C9" s="363" t="s">
        <v>167</v>
      </c>
      <c r="D9" s="364" t="s">
        <v>119</v>
      </c>
      <c r="E9" s="365" t="s">
        <v>168</v>
      </c>
      <c r="F9" s="379"/>
      <c r="G9" s="380"/>
      <c r="H9" s="364"/>
      <c r="I9" s="364"/>
      <c r="J9" s="368"/>
      <c r="K9" s="369"/>
      <c r="L9" s="370"/>
      <c r="M9" s="369"/>
      <c r="N9" s="371"/>
      <c r="O9" s="381"/>
      <c r="P9" s="382"/>
      <c r="Q9" s="383"/>
    </row>
    <row r="10" spans="1:17" s="374" customFormat="1" ht="18.899999999999999" customHeight="1" x14ac:dyDescent="0.25">
      <c r="A10" s="361">
        <v>4</v>
      </c>
      <c r="B10" s="362" t="s">
        <v>169</v>
      </c>
      <c r="C10" s="363" t="s">
        <v>170</v>
      </c>
      <c r="D10" s="364" t="s">
        <v>129</v>
      </c>
      <c r="E10" s="365" t="s">
        <v>171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84"/>
      <c r="P10" s="385"/>
      <c r="Q10" s="386"/>
    </row>
    <row r="11" spans="1:17" s="374" customFormat="1" ht="18.899999999999999" customHeight="1" x14ac:dyDescent="0.25">
      <c r="A11" s="361">
        <v>5</v>
      </c>
      <c r="B11" s="362" t="s">
        <v>172</v>
      </c>
      <c r="C11" s="363" t="s">
        <v>173</v>
      </c>
      <c r="D11" s="364" t="s">
        <v>129</v>
      </c>
      <c r="E11" s="365" t="s">
        <v>174</v>
      </c>
      <c r="F11" s="379"/>
      <c r="G11" s="380"/>
      <c r="H11" s="364"/>
      <c r="I11" s="364"/>
      <c r="J11" s="368"/>
      <c r="K11" s="369"/>
      <c r="L11" s="370"/>
      <c r="M11" s="369"/>
      <c r="N11" s="371"/>
      <c r="O11" s="384"/>
      <c r="P11" s="385"/>
      <c r="Q11" s="386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84"/>
      <c r="P12" s="385"/>
      <c r="Q12" s="386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84"/>
      <c r="P13" s="385"/>
      <c r="Q13" s="386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84"/>
      <c r="P14" s="385"/>
      <c r="Q14" s="386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73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73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73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73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73"/>
    </row>
    <row r="20" spans="1:17" s="374" customFormat="1" ht="18.899999999999999" customHeight="1" x14ac:dyDescent="0.25">
      <c r="A20" s="361">
        <v>14</v>
      </c>
      <c r="B20" s="390"/>
      <c r="C20" s="390"/>
      <c r="D20" s="390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73"/>
    </row>
    <row r="21" spans="1:17" s="374" customFormat="1" ht="18.899999999999999" customHeight="1" x14ac:dyDescent="0.25">
      <c r="A21" s="361">
        <v>15</v>
      </c>
      <c r="B21" s="390"/>
      <c r="C21" s="390"/>
      <c r="D21" s="390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73"/>
    </row>
    <row r="22" spans="1:17" s="374" customFormat="1" ht="18.899999999999999" customHeight="1" x14ac:dyDescent="0.25">
      <c r="A22" s="361">
        <v>16</v>
      </c>
      <c r="B22" s="390"/>
      <c r="C22" s="390"/>
      <c r="D22" s="390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73"/>
    </row>
    <row r="23" spans="1:17" s="374" customFormat="1" ht="18.899999999999999" customHeight="1" x14ac:dyDescent="0.25">
      <c r="A23" s="361">
        <v>17</v>
      </c>
      <c r="B23" s="390"/>
      <c r="C23" s="390"/>
      <c r="D23" s="390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73"/>
    </row>
    <row r="24" spans="1:17" s="374" customFormat="1" ht="18.899999999999999" customHeight="1" x14ac:dyDescent="0.25">
      <c r="A24" s="361">
        <v>18</v>
      </c>
      <c r="B24" s="390"/>
      <c r="C24" s="390"/>
      <c r="D24" s="390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73"/>
    </row>
    <row r="25" spans="1:17" s="374" customFormat="1" ht="18.899999999999999" customHeight="1" x14ac:dyDescent="0.25">
      <c r="A25" s="361">
        <v>19</v>
      </c>
      <c r="B25" s="391"/>
      <c r="C25" s="391"/>
      <c r="D25" s="392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73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73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11 A12:D19 A20:A24 A25:D156">
    <cfRule type="expression" dxfId="444" priority="17" stopIfTrue="1">
      <formula>$Q7&gt;=1</formula>
    </cfRule>
  </conditionalFormatting>
  <conditionalFormatting sqref="B7:D11">
    <cfRule type="expression" dxfId="443" priority="18" stopIfTrue="1">
      <formula>$Q20&gt;=1</formula>
    </cfRule>
  </conditionalFormatting>
  <conditionalFormatting sqref="B7:D14">
    <cfRule type="expression" dxfId="442" priority="4" stopIfTrue="1">
      <formula>$Q7&gt;=1</formula>
    </cfRule>
  </conditionalFormatting>
  <conditionalFormatting sqref="E7:E14">
    <cfRule type="expression" dxfId="441" priority="5" stopIfTrue="1">
      <formula>AND(ROUNDDOWN(($A$4-E7)/365.25,0)&lt;=13,G7&lt;&gt;"OK")</formula>
    </cfRule>
    <cfRule type="expression" dxfId="440" priority="6" stopIfTrue="1">
      <formula>AND(ROUNDDOWN(($A$4-E7)/365.25,0)&lt;=14,G7&lt;&gt;"OK")</formula>
    </cfRule>
    <cfRule type="expression" dxfId="439" priority="7" stopIfTrue="1">
      <formula>AND(ROUNDDOWN(($A$4-E7)/365.25,0)&lt;=17,G7&lt;&gt;"OK")</formula>
    </cfRule>
    <cfRule type="expression" dxfId="438" priority="10" stopIfTrue="1">
      <formula>AND(ROUNDDOWN(($A$4-E7)/365.25,0)&lt;=13,G7&lt;&gt;"OK")</formula>
    </cfRule>
    <cfRule type="expression" dxfId="437" priority="11" stopIfTrue="1">
      <formula>AND(ROUNDDOWN(($A$4-E7)/365.25,0)&lt;=14,G7&lt;&gt;"OK")</formula>
    </cfRule>
    <cfRule type="expression" dxfId="436" priority="12" stopIfTrue="1">
      <formula>AND(ROUNDDOWN(($A$4-E7)/365.25,0)&lt;=17,G7&lt;&gt;"OK")</formula>
    </cfRule>
  </conditionalFormatting>
  <conditionalFormatting sqref="E7:E27 E29:E37">
    <cfRule type="expression" dxfId="435" priority="1" stopIfTrue="1">
      <formula>AND(ROUNDDOWN(($A$4-E7)/365.25,0)&lt;=13,G7&lt;&gt;"OK")</formula>
    </cfRule>
    <cfRule type="expression" dxfId="434" priority="2" stopIfTrue="1">
      <formula>AND(ROUNDDOWN(($A$4-E7)/365.25,0)&lt;=14,G7&lt;&gt;"OK")</formula>
    </cfRule>
    <cfRule type="expression" dxfId="433" priority="3" stopIfTrue="1">
      <formula>AND(ROUNDDOWN(($A$4-E7)/365.25,0)&lt;=17,G7&lt;&gt;"OK")</formula>
    </cfRule>
  </conditionalFormatting>
  <conditionalFormatting sqref="E7:E156">
    <cfRule type="expression" dxfId="432" priority="13" stopIfTrue="1">
      <formula>AND(ROUNDDOWN(($A$4-E7)/365.25,0)&lt;=13,G7&lt;&gt;"OK")</formula>
    </cfRule>
    <cfRule type="expression" dxfId="431" priority="14" stopIfTrue="1">
      <formula>AND(ROUNDDOWN(($A$4-E7)/365.25,0)&lt;=14,G7&lt;&gt;"OK")</formula>
    </cfRule>
    <cfRule type="expression" dxfId="430" priority="15" stopIfTrue="1">
      <formula>AND(ROUNDDOWN(($A$4-E7)/365.25,0)&lt;=17,G7&lt;&gt;"OK")</formula>
    </cfRule>
  </conditionalFormatting>
  <conditionalFormatting sqref="J7:J156">
    <cfRule type="cellIs" dxfId="429" priority="9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4294967294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C3AE-05C9-4249-A5CB-7C2EB1285B87}">
  <sheetPr codeName="Munka3">
    <tabColor indexed="11"/>
  </sheetPr>
  <dimension ref="A1:AK41"/>
  <sheetViews>
    <sheetView zoomScale="98" zoomScaleNormal="98" workbookViewId="0">
      <selection activeCell="A4" sqref="A4:C4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10.5546875" style="314" customWidth="1"/>
    <col min="10" max="10" width="7.88671875" style="314" customWidth="1"/>
    <col min="11" max="12" width="8.5546875" style="314" customWidth="1"/>
    <col min="13" max="13" width="7.88671875" style="314" customWidth="1"/>
    <col min="14" max="14" width="8.88671875" style="314"/>
    <col min="15" max="15" width="5.109375" style="314" customWidth="1"/>
    <col min="16" max="16" width="11.5546875" style="314" customWidth="1"/>
    <col min="17" max="17" width="9.33203125" style="314" customWidth="1"/>
    <col min="18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412" t="s">
        <v>728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24"/>
      <c r="R3" s="425"/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2" t="s">
        <v>65</v>
      </c>
      <c r="Q4" s="420" t="s">
        <v>175</v>
      </c>
      <c r="R4" s="420" t="s">
        <v>70</v>
      </c>
      <c r="S4" s="399"/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P5" s="435" t="s">
        <v>72</v>
      </c>
      <c r="Q5" s="436" t="s">
        <v>68</v>
      </c>
      <c r="R5" s="436" t="s">
        <v>176</v>
      </c>
      <c r="S5" s="399"/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P6" s="438" t="s">
        <v>73</v>
      </c>
      <c r="Q6" s="439" t="s">
        <v>177</v>
      </c>
      <c r="R6" s="439" t="s">
        <v>71</v>
      </c>
      <c r="S6" s="399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>
        <v>3</v>
      </c>
      <c r="C7" s="720" t="str">
        <f>IF($B7="","",VLOOKUP($B7,'B-U8-F-I.kcs elo'!$A$7:$O$22,5))</f>
        <v>170708</v>
      </c>
      <c r="D7" s="720">
        <f>IF($B7="","",VLOOKUP($B7,'B-U8-F-I.kcs elo'!$A$7:$O$22,15))</f>
        <v>0</v>
      </c>
      <c r="E7" s="817" t="str">
        <f>UPPER(IF($B7="","",VLOOKUP($B7,'B-U8-F-I.kcs elo'!$A$7:$O$22,2)))</f>
        <v xml:space="preserve">PONGRÁCZ </v>
      </c>
      <c r="F7" s="817"/>
      <c r="G7" s="817" t="str">
        <f>IF($B7="","",VLOOKUP($B7,'B-U8-F-I.kcs elo'!$A$7:$O$22,3))</f>
        <v>Nándor</v>
      </c>
      <c r="H7" s="817"/>
      <c r="I7" s="721" t="str">
        <f>IF($B7="","",VLOOKUP($B7,'B-U8-F-I.kcs elo'!$A$7:$O$22,4))</f>
        <v>Bóly</v>
      </c>
      <c r="J7" s="722"/>
      <c r="K7" s="723" t="s">
        <v>649</v>
      </c>
      <c r="L7" s="724"/>
      <c r="M7" s="446"/>
      <c r="P7" s="744" t="s">
        <v>178</v>
      </c>
      <c r="Q7" s="728" t="s">
        <v>67</v>
      </c>
      <c r="R7" s="728" t="s">
        <v>179</v>
      </c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46"/>
      <c r="D8" s="746"/>
      <c r="E8" s="746"/>
      <c r="F8" s="746"/>
      <c r="G8" s="746"/>
      <c r="H8" s="746"/>
      <c r="I8" s="746"/>
      <c r="J8" s="722"/>
      <c r="K8" s="524"/>
      <c r="L8" s="524"/>
      <c r="M8" s="449"/>
      <c r="P8" s="747" t="s">
        <v>180</v>
      </c>
      <c r="Q8" s="748" t="s">
        <v>69</v>
      </c>
      <c r="R8" s="748" t="s">
        <v>181</v>
      </c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>
        <v>2</v>
      </c>
      <c r="C9" s="720" t="str">
        <f>IF($B9="","",VLOOKUP($B9,'B-U8-F-I.kcs elo'!$A$7:$O$22,5))</f>
        <v>180127</v>
      </c>
      <c r="D9" s="720">
        <f>IF($B9="","",VLOOKUP($B9,'B-U8-F-I.kcs elo'!$A$7:$O$22,15))</f>
        <v>0</v>
      </c>
      <c r="E9" s="817" t="str">
        <f>UPPER(IF($B9="","",VLOOKUP($B9,'B-U8-F-I.kcs elo'!$A$7:$O$22,2)))</f>
        <v xml:space="preserve">SZABÓ </v>
      </c>
      <c r="F9" s="817"/>
      <c r="G9" s="817" t="str">
        <f>IF($B9="","",VLOOKUP($B9,'B-U8-F-I.kcs elo'!$A$7:$O$22,3))</f>
        <v>Barnabás</v>
      </c>
      <c r="H9" s="817"/>
      <c r="I9" s="721" t="str">
        <f>IF($B9="","",VLOOKUP($B9,'B-U8-F-I.kcs elo'!$A$7:$O$22,4))</f>
        <v>Bóly</v>
      </c>
      <c r="J9" s="722"/>
      <c r="K9" s="723" t="s">
        <v>648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48"/>
      <c r="D10" s="448"/>
      <c r="E10" s="448"/>
      <c r="F10" s="448"/>
      <c r="G10" s="448"/>
      <c r="H10" s="448"/>
      <c r="I10" s="448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>
        <v>1</v>
      </c>
      <c r="C11" s="442" t="str">
        <f>IF($B11="","",VLOOKUP($B11,'B-U8-F-I.kcs elo'!$A$7:$O$22,5))</f>
        <v>171026</v>
      </c>
      <c r="D11" s="442">
        <f>IF($B11="","",VLOOKUP($B11,'B-U8-F-I.kcs elo'!$A$7:$O$22,15))</f>
        <v>0</v>
      </c>
      <c r="E11" s="814" t="str">
        <f>UPPER(IF($B11="","",VLOOKUP($B11,'B-U8-F-I.kcs elo'!$A$7:$O$22,2)))</f>
        <v xml:space="preserve">REISZ </v>
      </c>
      <c r="F11" s="814"/>
      <c r="G11" s="814" t="str">
        <f>IF($B11="","",VLOOKUP($B11,'B-U8-F-I.kcs elo'!$A$7:$O$22,3))</f>
        <v>Kende</v>
      </c>
      <c r="H11" s="814"/>
      <c r="I11" s="443" t="str">
        <f>IF($B11="","",VLOOKUP($B11,'B-U8-F-I.kcs elo'!$A$7:$O$22,4))</f>
        <v>Bóly</v>
      </c>
      <c r="J11" s="437"/>
      <c r="K11" s="444" t="s">
        <v>654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40"/>
      <c r="B12" s="447"/>
      <c r="C12" s="448"/>
      <c r="D12" s="448"/>
      <c r="E12" s="448"/>
      <c r="F12" s="448"/>
      <c r="G12" s="448"/>
      <c r="H12" s="448"/>
      <c r="I12" s="448"/>
      <c r="J12" s="437"/>
      <c r="K12" s="437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40" t="s">
        <v>64</v>
      </c>
      <c r="B13" s="441">
        <v>5</v>
      </c>
      <c r="C13" s="442" t="str">
        <f>IF($B13="","",VLOOKUP($B13,'B-U8-F-I.kcs elo'!$A$7:$O$22,5))</f>
        <v>170216</v>
      </c>
      <c r="D13" s="442">
        <f>IF($B13="","",VLOOKUP($B13,'B-U8-F-I.kcs elo'!$A$7:$O$22,15))</f>
        <v>0</v>
      </c>
      <c r="E13" s="814" t="str">
        <f>UPPER(IF($B13="","",VLOOKUP($B13,'B-U8-F-I.kcs elo'!$A$7:$O$22,2)))</f>
        <v xml:space="preserve">MÓRICZ </v>
      </c>
      <c r="F13" s="814"/>
      <c r="G13" s="814" t="str">
        <f>IF($B13="","",VLOOKUP($B13,'B-U8-F-I.kcs elo'!$A$7:$O$22,3))</f>
        <v>Vilmos Gergely</v>
      </c>
      <c r="H13" s="814"/>
      <c r="I13" s="443" t="str">
        <f>IF($B13="","",VLOOKUP($B13,'B-U8-F-I.kcs elo'!$A$7:$O$22,4))</f>
        <v>Koch V. - Pécs</v>
      </c>
      <c r="J13" s="437"/>
      <c r="K13" s="444" t="s">
        <v>665</v>
      </c>
      <c r="L13" s="445"/>
      <c r="M13" s="446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40"/>
      <c r="B14" s="447"/>
      <c r="C14" s="448"/>
      <c r="D14" s="448"/>
      <c r="E14" s="448"/>
      <c r="F14" s="448"/>
      <c r="G14" s="448"/>
      <c r="H14" s="448"/>
      <c r="I14" s="448"/>
      <c r="J14" s="437"/>
      <c r="K14" s="440"/>
      <c r="L14" s="440"/>
      <c r="M14" s="44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40" t="s">
        <v>182</v>
      </c>
      <c r="B15" s="441">
        <v>4</v>
      </c>
      <c r="C15" s="442" t="str">
        <f>IF($B15="","",VLOOKUP($B15,'B-U8-F-I.kcs elo'!$A$7:$O$22,5))</f>
        <v>170522</v>
      </c>
      <c r="D15" s="442">
        <f>IF($B15="","",VLOOKUP($B15,'B-U8-F-I.kcs elo'!$A$7:$O$22,15))</f>
        <v>0</v>
      </c>
      <c r="E15" s="814" t="str">
        <f>UPPER(IF($B15="","",VLOOKUP($B15,'B-U8-F-I.kcs elo'!$A$7:$O$22,2)))</f>
        <v xml:space="preserve">PAPP-HOFFER </v>
      </c>
      <c r="F15" s="814"/>
      <c r="G15" s="814" t="str">
        <f>IF($B15="","",VLOOKUP($B15,'B-U8-F-I.kcs elo'!$A$7:$O$22,3))</f>
        <v>Bence</v>
      </c>
      <c r="H15" s="814"/>
      <c r="I15" s="443" t="str">
        <f>IF($B15="","",VLOOKUP($B15,'B-U8-F-I.kcs elo'!$A$7:$O$22,4))</f>
        <v>Koch V. - Pécs</v>
      </c>
      <c r="J15" s="437"/>
      <c r="K15" s="444" t="s">
        <v>681</v>
      </c>
      <c r="L15" s="445"/>
      <c r="M15" s="446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PONGRÁCZ </v>
      </c>
      <c r="E18" s="813"/>
      <c r="F18" s="813" t="str">
        <f>E9</f>
        <v xml:space="preserve">SZABÓ </v>
      </c>
      <c r="G18" s="813"/>
      <c r="H18" s="813" t="str">
        <f>E11</f>
        <v xml:space="preserve">REISZ </v>
      </c>
      <c r="I18" s="813"/>
      <c r="J18" s="813" t="str">
        <f>E13</f>
        <v xml:space="preserve">MÓRICZ </v>
      </c>
      <c r="K18" s="813"/>
      <c r="L18" s="813" t="str">
        <f>E15</f>
        <v xml:space="preserve">PAPP-HOFFER </v>
      </c>
      <c r="M18" s="813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">
        <v>183</v>
      </c>
      <c r="C19" s="806"/>
      <c r="D19" s="809"/>
      <c r="E19" s="809"/>
      <c r="F19" s="807" t="s">
        <v>669</v>
      </c>
      <c r="G19" s="807"/>
      <c r="H19" s="810" t="s">
        <v>670</v>
      </c>
      <c r="I19" s="810"/>
      <c r="J19" s="808" t="s">
        <v>664</v>
      </c>
      <c r="K19" s="808"/>
      <c r="L19" s="811" t="s">
        <v>671</v>
      </c>
      <c r="M19" s="811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SZABÓ </v>
      </c>
      <c r="C20" s="806"/>
      <c r="D20" s="810" t="s">
        <v>672</v>
      </c>
      <c r="E20" s="810"/>
      <c r="F20" s="809"/>
      <c r="G20" s="809"/>
      <c r="H20" s="810" t="s">
        <v>677</v>
      </c>
      <c r="I20" s="810"/>
      <c r="J20" s="807" t="s">
        <v>664</v>
      </c>
      <c r="K20" s="807"/>
      <c r="L20" s="811" t="s">
        <v>680</v>
      </c>
      <c r="M20" s="811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 xml:space="preserve">REISZ </v>
      </c>
      <c r="C21" s="806"/>
      <c r="D21" s="807" t="s">
        <v>673</v>
      </c>
      <c r="E21" s="807"/>
      <c r="F21" s="807" t="s">
        <v>675</v>
      </c>
      <c r="G21" s="807"/>
      <c r="H21" s="809"/>
      <c r="I21" s="809"/>
      <c r="J21" s="807" t="s">
        <v>664</v>
      </c>
      <c r="K21" s="807"/>
      <c r="L21" s="810" t="s">
        <v>679</v>
      </c>
      <c r="M21" s="810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51" t="s">
        <v>64</v>
      </c>
      <c r="B22" s="806" t="str">
        <f>E13</f>
        <v xml:space="preserve">MÓRICZ </v>
      </c>
      <c r="C22" s="806"/>
      <c r="D22" s="807" t="s">
        <v>665</v>
      </c>
      <c r="E22" s="807"/>
      <c r="F22" s="807" t="s">
        <v>665</v>
      </c>
      <c r="G22" s="807"/>
      <c r="H22" s="808" t="s">
        <v>665</v>
      </c>
      <c r="I22" s="808"/>
      <c r="J22" s="809"/>
      <c r="K22" s="809"/>
      <c r="L22" s="807" t="s">
        <v>665</v>
      </c>
      <c r="M22" s="80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ht="18.75" customHeight="1" x14ac:dyDescent="0.25">
      <c r="A23" s="451" t="s">
        <v>182</v>
      </c>
      <c r="B23" s="806" t="str">
        <f>E15</f>
        <v xml:space="preserve">PAPP-HOFFER </v>
      </c>
      <c r="C23" s="806"/>
      <c r="D23" s="807" t="s">
        <v>674</v>
      </c>
      <c r="E23" s="807"/>
      <c r="F23" s="807" t="s">
        <v>676</v>
      </c>
      <c r="G23" s="807"/>
      <c r="H23" s="808" t="s">
        <v>678</v>
      </c>
      <c r="I23" s="808"/>
      <c r="J23" s="808" t="s">
        <v>664</v>
      </c>
      <c r="K23" s="808"/>
      <c r="L23" s="809"/>
      <c r="M23" s="809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37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458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72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428" priority="1" stopIfTrue="1" operator="equal">
      <formula>"Bye"</formula>
    </cfRule>
  </conditionalFormatting>
  <conditionalFormatting sqref="R41">
    <cfRule type="expression" dxfId="42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39EE-5A91-45CC-83D0-42AE8238259F}">
  <sheetPr codeName="Sheet22">
    <tabColor indexed="42"/>
  </sheetPr>
  <dimension ref="A1:Q156"/>
  <sheetViews>
    <sheetView showGridLines="0" showZeros="0" zoomScale="96" zoomScaleNormal="96" workbookViewId="0">
      <pane ySplit="6" topLeftCell="A7" activePane="bottomLeft" state="frozen"/>
      <selection activeCell="E9" sqref="E9"/>
      <selection pane="bottomLeft" activeCell="E9" sqref="E9"/>
    </sheetView>
  </sheetViews>
  <sheetFormatPr defaultRowHeight="13.2" x14ac:dyDescent="0.25"/>
  <cols>
    <col min="1" max="1" width="3.88671875" style="314" customWidth="1"/>
    <col min="2" max="2" width="13.33203125" style="314" customWidth="1"/>
    <col min="3" max="3" width="11.88671875" style="314" customWidth="1"/>
    <col min="4" max="4" width="11.88671875" style="399" customWidth="1"/>
    <col min="5" max="5" width="10.6640625" style="400" customWidth="1"/>
    <col min="6" max="6" width="6.109375" style="401" hidden="1" customWidth="1"/>
    <col min="7" max="7" width="3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10" t="str">
        <f>[1]Altalanos!$B$8</f>
        <v>B-U8-L-I.kcs-Piros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114</v>
      </c>
      <c r="C7" s="363" t="s">
        <v>184</v>
      </c>
      <c r="D7" s="364" t="s">
        <v>185</v>
      </c>
      <c r="E7" s="365" t="s">
        <v>186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187</v>
      </c>
      <c r="C8" s="363" t="s">
        <v>188</v>
      </c>
      <c r="D8" s="364" t="s">
        <v>119</v>
      </c>
      <c r="E8" s="365" t="s">
        <v>189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190</v>
      </c>
      <c r="C9" s="363" t="s">
        <v>191</v>
      </c>
      <c r="D9" s="364" t="s">
        <v>192</v>
      </c>
      <c r="E9" s="365" t="s">
        <v>193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 t="s">
        <v>194</v>
      </c>
      <c r="C10" s="363" t="s">
        <v>195</v>
      </c>
      <c r="D10" s="364" t="s">
        <v>192</v>
      </c>
      <c r="E10" s="365" t="s">
        <v>196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3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426" priority="14" stopIfTrue="1">
      <formula>$Q7&gt;=1</formula>
    </cfRule>
  </conditionalFormatting>
  <conditionalFormatting sqref="B7:D37">
    <cfRule type="expression" dxfId="425" priority="1" stopIfTrue="1">
      <formula>$Q7&gt;=1</formula>
    </cfRule>
  </conditionalFormatting>
  <conditionalFormatting sqref="E7:E14">
    <cfRule type="expression" dxfId="424" priority="6" stopIfTrue="1">
      <formula>AND(ROUNDDOWN(($A$4-E7)/365.25,0)&lt;=13,G7&lt;&gt;"OK")</formula>
    </cfRule>
    <cfRule type="expression" dxfId="423" priority="7" stopIfTrue="1">
      <formula>AND(ROUNDDOWN(($A$4-E7)/365.25,0)&lt;=14,G7&lt;&gt;"OK")</formula>
    </cfRule>
    <cfRule type="expression" dxfId="422" priority="8" stopIfTrue="1">
      <formula>AND(ROUNDDOWN(($A$4-E7)/365.25,0)&lt;=17,G7&lt;&gt;"OK")</formula>
    </cfRule>
    <cfRule type="expression" dxfId="421" priority="11" stopIfTrue="1">
      <formula>AND(ROUNDDOWN(($A$4-E7)/365.25,0)&lt;=13,G7&lt;&gt;"OK")</formula>
    </cfRule>
    <cfRule type="expression" dxfId="420" priority="12" stopIfTrue="1">
      <formula>AND(ROUNDDOWN(($A$4-E7)/365.25,0)&lt;=14,G7&lt;&gt;"OK")</formula>
    </cfRule>
    <cfRule type="expression" dxfId="419" priority="13" stopIfTrue="1">
      <formula>AND(ROUNDDOWN(($A$4-E7)/365.25,0)&lt;=17,G7&lt;&gt;"OK")</formula>
    </cfRule>
  </conditionalFormatting>
  <conditionalFormatting sqref="E7:E27 E29:E37">
    <cfRule type="expression" dxfId="418" priority="2" stopIfTrue="1">
      <formula>AND(ROUNDDOWN(($A$4-E7)/365.25,0)&lt;=13,G7&lt;&gt;"OK")</formula>
    </cfRule>
    <cfRule type="expression" dxfId="417" priority="3" stopIfTrue="1">
      <formula>AND(ROUNDDOWN(($A$4-E7)/365.25,0)&lt;=14,G7&lt;&gt;"OK")</formula>
    </cfRule>
    <cfRule type="expression" dxfId="416" priority="4" stopIfTrue="1">
      <formula>AND(ROUNDDOWN(($A$4-E7)/365.25,0)&lt;=17,G7&lt;&gt;"OK")</formula>
    </cfRule>
  </conditionalFormatting>
  <conditionalFormatting sqref="E7:E156">
    <cfRule type="expression" dxfId="415" priority="16" stopIfTrue="1">
      <formula>AND(ROUNDDOWN(($A$4-E7)/365.25,0)&lt;=13,G7&lt;&gt;"OK")</formula>
    </cfRule>
    <cfRule type="expression" dxfId="414" priority="17" stopIfTrue="1">
      <formula>AND(ROUNDDOWN(($A$4-E7)/365.25,0)&lt;=14,G7&lt;&gt;"OK")</formula>
    </cfRule>
    <cfRule type="expression" dxfId="413" priority="18" stopIfTrue="1">
      <formula>AND(ROUNDDOWN(($A$4-E7)/365.25,0)&lt;=17,G7&lt;&gt;"OK")</formula>
    </cfRule>
  </conditionalFormatting>
  <conditionalFormatting sqref="J7:J156">
    <cfRule type="cellIs" dxfId="41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1857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11BB-DDB7-4F15-99EE-4BB462EBCB32}">
  <sheetPr codeName="Munka14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7.88671875" style="314" customWidth="1"/>
    <col min="11" max="12" width="8.5546875" style="314" customWidth="1"/>
    <col min="13" max="13" width="7.88671875" style="314" customWidth="1"/>
    <col min="14" max="14" width="8.88671875" style="314"/>
    <col min="15" max="16" width="4.44140625" style="314" customWidth="1"/>
    <col min="17" max="17" width="12.109375" style="314" customWidth="1"/>
    <col min="18" max="18" width="7.88671875" style="314" customWidth="1"/>
    <col min="19" max="19" width="7.44140625" style="314" customWidth="1"/>
    <col min="20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16" t="s">
        <v>729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/>
      <c r="M3" s="422" t="s">
        <v>28</v>
      </c>
      <c r="N3" s="423"/>
      <c r="O3" s="424"/>
      <c r="P3" s="423"/>
      <c r="Q3" s="432" t="s">
        <v>65</v>
      </c>
      <c r="R3" s="420" t="s">
        <v>71</v>
      </c>
      <c r="S3" s="420" t="s">
        <v>66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517"/>
      <c r="M4" s="429" t="s">
        <v>97</v>
      </c>
      <c r="N4" s="430"/>
      <c r="O4" s="431"/>
      <c r="P4" s="430"/>
      <c r="Q4" s="435" t="s">
        <v>72</v>
      </c>
      <c r="R4" s="436" t="s">
        <v>67</v>
      </c>
      <c r="S4" s="436" t="s">
        <v>68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S5" s="439" t="s">
        <v>70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441">
        <v>2</v>
      </c>
      <c r="C7" s="442" t="str">
        <f>IF($B7="","",VLOOKUP($B7,'B-U8-L-I.kcs elo'!$A$7:$O$22,5))</f>
        <v>170420</v>
      </c>
      <c r="D7" s="442">
        <f>IF($B7="","",VLOOKUP($B7,'B-U8-L-I.kcs elo'!$A$7:$O$22,15))</f>
        <v>0</v>
      </c>
      <c r="E7" s="814" t="str">
        <f>UPPER(IF($B7="","",VLOOKUP($B7,'B-U8-L-I.kcs elo'!$A$7:$O$22,2)))</f>
        <v xml:space="preserve">AMBRUS </v>
      </c>
      <c r="F7" s="814"/>
      <c r="G7" s="814" t="str">
        <f>IF($B7="","",VLOOKUP($B7,'B-U8-L-I.kcs elo'!$A$7:$O$22,3))</f>
        <v>Kíra Dóra</v>
      </c>
      <c r="H7" s="814"/>
      <c r="I7" s="443" t="str">
        <f>IF($B7="","",VLOOKUP($B7,'B-U8-L-I.kcs elo'!$A$7:$O$22,4))</f>
        <v>Bóly</v>
      </c>
      <c r="J7" s="437"/>
      <c r="K7" s="444" t="s">
        <v>681</v>
      </c>
      <c r="L7" s="445"/>
      <c r="M7" s="446"/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447"/>
      <c r="C8" s="448"/>
      <c r="D8" s="448"/>
      <c r="E8" s="448"/>
      <c r="F8" s="448"/>
      <c r="G8" s="448"/>
      <c r="H8" s="448"/>
      <c r="I8" s="448"/>
      <c r="J8" s="437"/>
      <c r="K8" s="440"/>
      <c r="L8" s="440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s="725" customFormat="1" x14ac:dyDescent="0.25">
      <c r="A9" s="524" t="s">
        <v>58</v>
      </c>
      <c r="B9" s="719">
        <v>3</v>
      </c>
      <c r="C9" s="720" t="str">
        <f>IF($B9="","",VLOOKUP($B9,'B-U8-L-I.kcs elo'!$A$7:$O$22,5))</f>
        <v>170319</v>
      </c>
      <c r="D9" s="720">
        <f>IF($B9="","",VLOOKUP($B9,'B-U8-L-I.kcs elo'!$A$7:$O$22,15))</f>
        <v>0</v>
      </c>
      <c r="E9" s="817" t="str">
        <f>UPPER(IF($B9="","",VLOOKUP($B9,'B-U8-L-I.kcs elo'!$A$7:$O$22,2)))</f>
        <v xml:space="preserve">JAGIC </v>
      </c>
      <c r="F9" s="817"/>
      <c r="G9" s="817" t="s">
        <v>191</v>
      </c>
      <c r="H9" s="817"/>
      <c r="I9" s="721" t="str">
        <f>IF($B9="","",VLOOKUP($B9,'B-U8-L-I.kcs elo'!$A$7:$O$22,4))</f>
        <v>Jókai - Pécs</v>
      </c>
      <c r="J9" s="722"/>
      <c r="K9" s="723" t="s">
        <v>649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48"/>
      <c r="D10" s="448"/>
      <c r="E10" s="448"/>
      <c r="F10" s="448"/>
      <c r="G10" s="448"/>
      <c r="H10" s="448"/>
      <c r="I10" s="448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>
        <v>4</v>
      </c>
      <c r="C11" s="442" t="str">
        <f>IF($B11="","",VLOOKUP($B11,'B-U8-L-I.kcs elo'!$A$7:$O$22,5))</f>
        <v>180717</v>
      </c>
      <c r="D11" s="442">
        <f>IF($B11="","",VLOOKUP($B11,'B-U8-L-I.kcs elo'!$A$7:$O$22,15))</f>
        <v>0</v>
      </c>
      <c r="E11" s="814" t="str">
        <f>UPPER(IF($B11="","",VLOOKUP($B11,'B-U8-L-I.kcs elo'!$A$7:$O$22,2)))</f>
        <v xml:space="preserve">LI WU </v>
      </c>
      <c r="F11" s="814"/>
      <c r="G11" s="814" t="str">
        <f>IF($B11="","",VLOOKUP($B11,'B-U8-L-I.kcs elo'!$A$7:$O$22,3))</f>
        <v>Abigel</v>
      </c>
      <c r="H11" s="814"/>
      <c r="I11" s="443" t="str">
        <f>IF($B11="","",VLOOKUP($B11,'B-U8-L-I.kcs elo'!$A$7:$O$22,4))</f>
        <v>Jókai - Pécs</v>
      </c>
      <c r="J11" s="437"/>
      <c r="K11" s="444" t="s">
        <v>654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40"/>
      <c r="B12" s="447"/>
      <c r="C12" s="448"/>
      <c r="D12" s="448"/>
      <c r="E12" s="448"/>
      <c r="F12" s="448"/>
      <c r="G12" s="448"/>
      <c r="H12" s="448"/>
      <c r="I12" s="448"/>
      <c r="J12" s="437"/>
      <c r="K12" s="437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s="725" customFormat="1" x14ac:dyDescent="0.25">
      <c r="A13" s="524" t="s">
        <v>64</v>
      </c>
      <c r="B13" s="719">
        <v>1</v>
      </c>
      <c r="C13" s="720" t="str">
        <f>IF($B13="","",VLOOKUP($B13,'B-U8-L-I.kcs elo'!$A$7:$O$22,5))</f>
        <v>180118</v>
      </c>
      <c r="D13" s="720">
        <f>IF($B13="","",VLOOKUP($B13,'B-U8-L-I.kcs elo'!$A$7:$O$22,15))</f>
        <v>0</v>
      </c>
      <c r="E13" s="817" t="str">
        <f>UPPER(IF($B13="","",VLOOKUP($B13,'B-U8-L-I.kcs elo'!$A$7:$O$22,2)))</f>
        <v xml:space="preserve">VARGA </v>
      </c>
      <c r="F13" s="817"/>
      <c r="G13" s="817" t="str">
        <f>IF($B13="","",VLOOKUP($B13,'B-U8-L-I.kcs elo'!$A$7:$O$22,3))</f>
        <v>Dóra Emili</v>
      </c>
      <c r="H13" s="817"/>
      <c r="I13" s="721" t="str">
        <f>IF($B13="","",VLOOKUP($B13,'B-U8-L-I.kcs elo'!$A$7:$O$22,4))</f>
        <v>Sztárai - Pécs</v>
      </c>
      <c r="J13" s="722"/>
      <c r="K13" s="723" t="s">
        <v>648</v>
      </c>
      <c r="L13" s="724"/>
      <c r="M13" s="446"/>
      <c r="Y13" s="726"/>
      <c r="Z13" s="726"/>
      <c r="AA13" s="726" t="s">
        <v>83</v>
      </c>
      <c r="AB13" s="727">
        <v>0</v>
      </c>
      <c r="AC13" s="727">
        <v>0</v>
      </c>
      <c r="AD13" s="727">
        <v>0</v>
      </c>
      <c r="AE13" s="727">
        <v>0</v>
      </c>
      <c r="AF13" s="727">
        <v>0</v>
      </c>
      <c r="AG13" s="727">
        <v>0</v>
      </c>
      <c r="AH13" s="727">
        <v>0</v>
      </c>
      <c r="AI13" s="727">
        <v>0</v>
      </c>
      <c r="AJ13" s="727">
        <v>0</v>
      </c>
      <c r="AK13" s="727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AMBRUS </v>
      </c>
      <c r="E18" s="813"/>
      <c r="F18" s="813" t="str">
        <f>E9</f>
        <v xml:space="preserve">JAGIC </v>
      </c>
      <c r="G18" s="813"/>
      <c r="H18" s="813" t="str">
        <f>E11</f>
        <v xml:space="preserve">LI WU </v>
      </c>
      <c r="I18" s="813"/>
      <c r="J18" s="813" t="str">
        <f>E13</f>
        <v xml:space="preserve">VARGA </v>
      </c>
      <c r="K18" s="813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 xml:space="preserve">AMBRUS </v>
      </c>
      <c r="C19" s="806"/>
      <c r="D19" s="809"/>
      <c r="E19" s="809"/>
      <c r="F19" s="807" t="s">
        <v>674</v>
      </c>
      <c r="G19" s="807"/>
      <c r="H19" s="807" t="s">
        <v>682</v>
      </c>
      <c r="I19" s="807"/>
      <c r="J19" s="808" t="s">
        <v>676</v>
      </c>
      <c r="K19" s="808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JAGIC </v>
      </c>
      <c r="C20" s="806"/>
      <c r="D20" s="810" t="s">
        <v>671</v>
      </c>
      <c r="E20" s="810"/>
      <c r="F20" s="809"/>
      <c r="G20" s="809"/>
      <c r="H20" s="810" t="s">
        <v>685</v>
      </c>
      <c r="I20" s="810"/>
      <c r="J20" s="807" t="s">
        <v>673</v>
      </c>
      <c r="K20" s="80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 xml:space="preserve">LI WU </v>
      </c>
      <c r="C21" s="806"/>
      <c r="D21" s="810" t="s">
        <v>683</v>
      </c>
      <c r="E21" s="810"/>
      <c r="F21" s="807" t="s">
        <v>684</v>
      </c>
      <c r="G21" s="807"/>
      <c r="H21" s="809"/>
      <c r="I21" s="809"/>
      <c r="J21" s="807" t="s">
        <v>687</v>
      </c>
      <c r="K21" s="80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51" t="s">
        <v>64</v>
      </c>
      <c r="B22" s="806" t="str">
        <f>E13</f>
        <v xml:space="preserve">VARGA </v>
      </c>
      <c r="C22" s="806"/>
      <c r="D22" s="810" t="s">
        <v>680</v>
      </c>
      <c r="E22" s="810"/>
      <c r="F22" s="810" t="s">
        <v>670</v>
      </c>
      <c r="G22" s="810"/>
      <c r="H22" s="811" t="s">
        <v>686</v>
      </c>
      <c r="I22" s="811"/>
      <c r="J22" s="809"/>
      <c r="K22" s="809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37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458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72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M4</f>
        <v>Nagyistók-Nádasi Judit</v>
      </c>
      <c r="L41" s="452"/>
      <c r="M41" s="484"/>
      <c r="P41" s="474"/>
      <c r="Q41" s="485"/>
      <c r="R41" s="50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411" priority="2" stopIfTrue="1" operator="equal">
      <formula>"Bye"</formula>
    </cfRule>
  </conditionalFormatting>
  <conditionalFormatting sqref="R41">
    <cfRule type="expression" dxfId="41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0133-FDDB-4306-82AA-E5AFE2D3A6B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5546875" customWidth="1"/>
    <col min="16" max="16" width="11.5546875" hidden="1" customWidth="1"/>
  </cols>
  <sheetData>
    <row r="1" spans="1:14" ht="24.6" x14ac:dyDescent="0.3">
      <c r="A1" s="39" t="str">
        <f>Altalanos!$A$6</f>
        <v>Baranya Vármegyei Tenisz Diákolimpia - A kategória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5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3">
      <c r="A3" s="44"/>
      <c r="B3" s="45" t="s">
        <v>21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 x14ac:dyDescent="0.25">
      <c r="A4" s="48" t="s">
        <v>22</v>
      </c>
      <c r="B4" s="46" t="s">
        <v>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5">
      <c r="A5" s="51" t="str">
        <f>Altalanos!$A$10</f>
        <v>2025.05.06-07.</v>
      </c>
      <c r="B5" s="52" t="str">
        <f>Altalanos!$C$10</f>
        <v>Pécs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3">
      <c r="A6" s="785" t="s">
        <v>23</v>
      </c>
      <c r="B6" s="785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5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5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 x14ac:dyDescent="0.25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5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5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 x14ac:dyDescent="0.25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5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5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6" t="s">
        <v>24</v>
      </c>
      <c r="B20" s="127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 x14ac:dyDescent="0.25">
      <c r="A21" s="68" t="s">
        <v>25</v>
      </c>
      <c r="B21" s="69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52</v>
      </c>
    </row>
    <row r="22" spans="1:16" s="18" customFormat="1" ht="19.5" customHeight="1" x14ac:dyDescent="0.25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5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5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5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5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5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5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3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53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6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5076-B5C9-4DAC-8DF1-017D16A56B1A}">
  <sheetPr codeName="Sheet23">
    <tabColor indexed="42"/>
  </sheetPr>
  <dimension ref="A1:Q156"/>
  <sheetViews>
    <sheetView showGridLines="0" showZeros="0" workbookViewId="0">
      <pane ySplit="6" topLeftCell="A7" activePane="bottomLeft" state="frozen"/>
      <selection activeCell="E9" sqref="E9"/>
      <selection pane="bottomLeft" activeCell="E9" sqref="E9"/>
    </sheetView>
  </sheetViews>
  <sheetFormatPr defaultRowHeight="13.2" x14ac:dyDescent="0.25"/>
  <cols>
    <col min="1" max="1" width="3.88671875" style="314" customWidth="1"/>
    <col min="2" max="2" width="16.5546875" style="314" customWidth="1"/>
    <col min="3" max="3" width="14" style="314" customWidth="1"/>
    <col min="4" max="4" width="13.88671875" style="399" customWidth="1"/>
    <col min="5" max="5" width="12.109375" style="400" customWidth="1"/>
    <col min="6" max="6" width="6.109375" style="401" hidden="1" customWidth="1"/>
    <col min="7" max="7" width="29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518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10" t="str">
        <f>[1]Altalanos!$C$8</f>
        <v>B-U9-F-II.kcs-Narancs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362" t="s">
        <v>197</v>
      </c>
      <c r="C7" s="363" t="s">
        <v>198</v>
      </c>
      <c r="D7" s="364" t="s">
        <v>129</v>
      </c>
      <c r="E7" s="365" t="s">
        <v>199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200</v>
      </c>
      <c r="C8" s="363" t="s">
        <v>201</v>
      </c>
      <c r="D8" s="364" t="s">
        <v>129</v>
      </c>
      <c r="E8" s="365" t="s">
        <v>202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/>
      <c r="C9" s="363"/>
      <c r="D9" s="364"/>
      <c r="E9" s="365"/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3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3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409" priority="14" stopIfTrue="1">
      <formula>$Q7&gt;=1</formula>
    </cfRule>
  </conditionalFormatting>
  <conditionalFormatting sqref="B7:D37">
    <cfRule type="expression" dxfId="408" priority="1" stopIfTrue="1">
      <formula>$Q7&gt;=1</formula>
    </cfRule>
  </conditionalFormatting>
  <conditionalFormatting sqref="E7:E14">
    <cfRule type="expression" dxfId="407" priority="6" stopIfTrue="1">
      <formula>AND(ROUNDDOWN(($A$4-E7)/365.25,0)&lt;=13,G7&lt;&gt;"OK")</formula>
    </cfRule>
    <cfRule type="expression" dxfId="406" priority="7" stopIfTrue="1">
      <formula>AND(ROUNDDOWN(($A$4-E7)/365.25,0)&lt;=14,G7&lt;&gt;"OK")</formula>
    </cfRule>
    <cfRule type="expression" dxfId="405" priority="8" stopIfTrue="1">
      <formula>AND(ROUNDDOWN(($A$4-E7)/365.25,0)&lt;=17,G7&lt;&gt;"OK")</formula>
    </cfRule>
    <cfRule type="expression" dxfId="404" priority="11" stopIfTrue="1">
      <formula>AND(ROUNDDOWN(($A$4-E7)/365.25,0)&lt;=13,G7&lt;&gt;"OK")</formula>
    </cfRule>
    <cfRule type="expression" dxfId="403" priority="12" stopIfTrue="1">
      <formula>AND(ROUNDDOWN(($A$4-E7)/365.25,0)&lt;=14,G7&lt;&gt;"OK")</formula>
    </cfRule>
    <cfRule type="expression" dxfId="402" priority="13" stopIfTrue="1">
      <formula>AND(ROUNDDOWN(($A$4-E7)/365.25,0)&lt;=17,G7&lt;&gt;"OK")</formula>
    </cfRule>
  </conditionalFormatting>
  <conditionalFormatting sqref="E7:E27 E29:E37">
    <cfRule type="expression" dxfId="401" priority="2" stopIfTrue="1">
      <formula>AND(ROUNDDOWN(($A$4-E7)/365.25,0)&lt;=13,G7&lt;&gt;"OK")</formula>
    </cfRule>
    <cfRule type="expression" dxfId="400" priority="3" stopIfTrue="1">
      <formula>AND(ROUNDDOWN(($A$4-E7)/365.25,0)&lt;=14,G7&lt;&gt;"OK")</formula>
    </cfRule>
    <cfRule type="expression" dxfId="399" priority="4" stopIfTrue="1">
      <formula>AND(ROUNDDOWN(($A$4-E7)/365.25,0)&lt;=17,G7&lt;&gt;"OK")</formula>
    </cfRule>
  </conditionalFormatting>
  <conditionalFormatting sqref="E7:E156">
    <cfRule type="expression" dxfId="398" priority="16" stopIfTrue="1">
      <formula>AND(ROUNDDOWN(($A$4-E7)/365.25,0)&lt;=13,G7&lt;&gt;"OK")</formula>
    </cfRule>
    <cfRule type="expression" dxfId="397" priority="17" stopIfTrue="1">
      <formula>AND(ROUNDDOWN(($A$4-E7)/365.25,0)&lt;=14,G7&lt;&gt;"OK")</formula>
    </cfRule>
    <cfRule type="expression" dxfId="396" priority="18" stopIfTrue="1">
      <formula>AND(ROUNDDOWN(($A$4-E7)/365.25,0)&lt;=17,G7&lt;&gt;"OK")</formula>
    </cfRule>
  </conditionalFormatting>
  <conditionalFormatting sqref="J7:J156">
    <cfRule type="cellIs" dxfId="39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3905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6EC2-2A0A-4DE7-89C6-B7CEE588498E}">
  <sheetPr codeName="Munka24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16" t="s">
        <v>730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>
        <v>1</v>
      </c>
      <c r="C7" s="535" t="str">
        <f>IF($B7="","",VLOOKUP($B7,'B-U9-F-II.kcs elo'!$A$7:$O$22,5))</f>
        <v>161102</v>
      </c>
      <c r="D7" s="535">
        <f>IF($B7="","",VLOOKUP($B7,'B-U9-F-II.kcs elo'!$A$7:$O$22,15))</f>
        <v>0</v>
      </c>
      <c r="E7" s="525" t="str">
        <f>UPPER(IF($B7="","",VLOOKUP($B7,'B-U9-F-II.kcs elo'!$A$7:$O$22,2)))</f>
        <v xml:space="preserve">ZÁMBÓ </v>
      </c>
      <c r="F7" s="526"/>
      <c r="G7" s="525" t="str">
        <f>IF($B7="","",VLOOKUP($B7,'B-U9-F-II.kcs elo'!$A$7:$O$22,3))</f>
        <v>Zénó</v>
      </c>
      <c r="H7" s="526"/>
      <c r="I7" s="525" t="str">
        <f>IF($B7="","",VLOOKUP($B7,'B-U9-F-II.kcs elo'!$A$7:$O$22,4))</f>
        <v>Koch V. - Pécs</v>
      </c>
      <c r="J7" s="722"/>
      <c r="K7" s="723" t="s">
        <v>649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22"/>
      <c r="D8" s="722"/>
      <c r="E8" s="722"/>
      <c r="F8" s="722"/>
      <c r="G8" s="722"/>
      <c r="H8" s="722"/>
      <c r="I8" s="722"/>
      <c r="J8" s="722"/>
      <c r="K8" s="524"/>
      <c r="L8" s="524"/>
      <c r="M8" s="449"/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>
        <v>2</v>
      </c>
      <c r="C9" s="535" t="str">
        <f>IF($B9="","",VLOOKUP($B9,'B-U9-F-II.kcs elo'!$A$7:$O$22,5))</f>
        <v>161002</v>
      </c>
      <c r="D9" s="535">
        <f>IF($B9="","",VLOOKUP($B9,'B-U9-F-II.kcs elo'!$A$7:$O$22,15))</f>
        <v>0</v>
      </c>
      <c r="E9" s="525" t="str">
        <f>UPPER(IF($B9="","",VLOOKUP($B9,'B-U9-F-II.kcs elo'!$A$7:$O$22,2)))</f>
        <v xml:space="preserve">SZEBÉNYI </v>
      </c>
      <c r="F9" s="526"/>
      <c r="G9" s="525" t="str">
        <f>IF($B9="","",VLOOKUP($B9,'B-U9-F-II.kcs elo'!$A$7:$O$22,3))</f>
        <v>Alexander</v>
      </c>
      <c r="H9" s="526"/>
      <c r="I9" s="525" t="str">
        <f>IF($B9="","",VLOOKUP($B9,'B-U9-F-II.kcs elo'!$A$7:$O$22,4))</f>
        <v>Koch V. - Pécs</v>
      </c>
      <c r="J9" s="722"/>
      <c r="K9" s="723" t="s">
        <v>648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/>
      <c r="C11" s="519" t="str">
        <f>IF($B11="","",VLOOKUP($B11,'B-U9-F-II.kcs elo'!$A$7:$O$22,5))</f>
        <v/>
      </c>
      <c r="D11" s="519" t="str">
        <f>IF($B11="","",VLOOKUP($B11,'B-U9-F-II.kcs elo'!$A$7:$O$22,15))</f>
        <v/>
      </c>
      <c r="E11" s="520" t="str">
        <f>UPPER(IF($B11="","",VLOOKUP($B11,'B-U9-F-II.kcs elo'!$A$7:$O$22,2)))</f>
        <v/>
      </c>
      <c r="F11" s="452"/>
      <c r="G11" s="520" t="str">
        <f>IF($B11="","",VLOOKUP($B11,'B-U9-F-II.kcs elo'!$A$7:$O$22,3))</f>
        <v/>
      </c>
      <c r="H11" s="452"/>
      <c r="I11" s="520" t="str">
        <f>IF($B11="","",VLOOKUP($B11,'B-U9-F-II.kcs elo'!$A$7:$O$22,4))</f>
        <v/>
      </c>
      <c r="J11" s="437"/>
      <c r="K11" s="444"/>
      <c r="L11" s="445" t="str">
        <f>IF(K11="","",CONCATENATE(VLOOKUP($Y$3,$AB$1:$AK$1,K11)," pont"))</f>
        <v/>
      </c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ZÁMBÓ </v>
      </c>
      <c r="E18" s="813"/>
      <c r="F18" s="813" t="str">
        <f>E9</f>
        <v xml:space="preserve">SZEBÉNYI </v>
      </c>
      <c r="G18" s="813"/>
      <c r="H18" s="813" t="str">
        <f>E11</f>
        <v/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 xml:space="preserve">ZÁMBÓ </v>
      </c>
      <c r="C19" s="806"/>
      <c r="D19" s="818"/>
      <c r="E19" s="818"/>
      <c r="F19" s="819" t="s">
        <v>688</v>
      </c>
      <c r="G19" s="819"/>
      <c r="H19" s="819"/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SZEBÉNYI </v>
      </c>
      <c r="C20" s="806"/>
      <c r="D20" s="820" t="s">
        <v>689</v>
      </c>
      <c r="E20" s="820"/>
      <c r="F20" s="818"/>
      <c r="G20" s="818"/>
      <c r="H20" s="819"/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/>
      </c>
      <c r="C21" s="806"/>
      <c r="D21" s="819"/>
      <c r="E21" s="819"/>
      <c r="F21" s="819"/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94" priority="2" stopIfTrue="1" operator="equal">
      <formula>"Bye"</formula>
    </cfRule>
  </conditionalFormatting>
  <conditionalFormatting sqref="R41">
    <cfRule type="expression" dxfId="39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4294967294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78A6-36AB-4F30-9612-6D960E632672}">
  <sheetPr codeName="Sheet24">
    <tabColor indexed="42"/>
  </sheetPr>
  <dimension ref="A1:Q156"/>
  <sheetViews>
    <sheetView showGridLines="0" showZeros="0" zoomScale="91" zoomScaleNormal="91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8.44140625" style="314" bestFit="1" customWidth="1"/>
    <col min="3" max="3" width="12.44140625" style="314" customWidth="1"/>
    <col min="4" max="4" width="19" style="399" bestFit="1" customWidth="1"/>
    <col min="5" max="5" width="12.109375" style="400" customWidth="1"/>
    <col min="6" max="6" width="6.109375" style="401" hidden="1" customWidth="1"/>
    <col min="7" max="7" width="31.4414062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10" t="str">
        <f>[1]Altalanos!$D$8</f>
        <v>B-U9-L-II.kcs-Narancs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203</v>
      </c>
      <c r="C7" s="363" t="s">
        <v>204</v>
      </c>
      <c r="D7" s="364" t="s">
        <v>205</v>
      </c>
      <c r="E7" s="365" t="s">
        <v>206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207</v>
      </c>
      <c r="C8" s="363" t="s">
        <v>208</v>
      </c>
      <c r="D8" s="364" t="s">
        <v>119</v>
      </c>
      <c r="E8" s="365" t="s">
        <v>209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210</v>
      </c>
      <c r="C9" s="363" t="s">
        <v>211</v>
      </c>
      <c r="D9" s="364" t="s">
        <v>129</v>
      </c>
      <c r="E9" s="365" t="s">
        <v>212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3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3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392" priority="14" stopIfTrue="1">
      <formula>$Q7&gt;=1</formula>
    </cfRule>
  </conditionalFormatting>
  <conditionalFormatting sqref="B7:D37">
    <cfRule type="expression" dxfId="391" priority="1" stopIfTrue="1">
      <formula>$Q7&gt;=1</formula>
    </cfRule>
  </conditionalFormatting>
  <conditionalFormatting sqref="E7:E14">
    <cfRule type="expression" dxfId="390" priority="6" stopIfTrue="1">
      <formula>AND(ROUNDDOWN(($A$4-E7)/365.25,0)&lt;=13,G7&lt;&gt;"OK")</formula>
    </cfRule>
    <cfRule type="expression" dxfId="389" priority="7" stopIfTrue="1">
      <formula>AND(ROUNDDOWN(($A$4-E7)/365.25,0)&lt;=14,G7&lt;&gt;"OK")</formula>
    </cfRule>
    <cfRule type="expression" dxfId="388" priority="8" stopIfTrue="1">
      <formula>AND(ROUNDDOWN(($A$4-E7)/365.25,0)&lt;=17,G7&lt;&gt;"OK")</formula>
    </cfRule>
    <cfRule type="expression" dxfId="387" priority="11" stopIfTrue="1">
      <formula>AND(ROUNDDOWN(($A$4-E7)/365.25,0)&lt;=13,G7&lt;&gt;"OK")</formula>
    </cfRule>
    <cfRule type="expression" dxfId="386" priority="12" stopIfTrue="1">
      <formula>AND(ROUNDDOWN(($A$4-E7)/365.25,0)&lt;=14,G7&lt;&gt;"OK")</formula>
    </cfRule>
    <cfRule type="expression" dxfId="385" priority="13" stopIfTrue="1">
      <formula>AND(ROUNDDOWN(($A$4-E7)/365.25,0)&lt;=17,G7&lt;&gt;"OK")</formula>
    </cfRule>
  </conditionalFormatting>
  <conditionalFormatting sqref="E7:E27 E29:E37">
    <cfRule type="expression" dxfId="384" priority="2" stopIfTrue="1">
      <formula>AND(ROUNDDOWN(($A$4-E7)/365.25,0)&lt;=13,G7&lt;&gt;"OK")</formula>
    </cfRule>
    <cfRule type="expression" dxfId="383" priority="3" stopIfTrue="1">
      <formula>AND(ROUNDDOWN(($A$4-E7)/365.25,0)&lt;=14,G7&lt;&gt;"OK")</formula>
    </cfRule>
    <cfRule type="expression" dxfId="382" priority="4" stopIfTrue="1">
      <formula>AND(ROUNDDOWN(($A$4-E7)/365.25,0)&lt;=17,G7&lt;&gt;"OK")</formula>
    </cfRule>
  </conditionalFormatting>
  <conditionalFormatting sqref="E7:E156">
    <cfRule type="expression" dxfId="381" priority="16" stopIfTrue="1">
      <formula>AND(ROUNDDOWN(($A$4-E7)/365.25,0)&lt;=13,G7&lt;&gt;"OK")</formula>
    </cfRule>
    <cfRule type="expression" dxfId="380" priority="17" stopIfTrue="1">
      <formula>AND(ROUNDDOWN(($A$4-E7)/365.25,0)&lt;=14,G7&lt;&gt;"OK")</formula>
    </cfRule>
    <cfRule type="expression" dxfId="379" priority="18" stopIfTrue="1">
      <formula>AND(ROUNDDOWN(($A$4-E7)/365.25,0)&lt;=17,G7&lt;&gt;"OK")</formula>
    </cfRule>
  </conditionalFormatting>
  <conditionalFormatting sqref="J7:J156">
    <cfRule type="cellIs" dxfId="37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4708-C53A-4BBF-AC72-B821E29E2562}">
  <sheetPr codeName="Munka35">
    <tabColor indexed="11"/>
  </sheetPr>
  <dimension ref="A1:AK41"/>
  <sheetViews>
    <sheetView zoomScale="99" zoomScaleNormal="99"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17.88671875" style="314" customWidth="1"/>
    <col min="6" max="6" width="3.664062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16" t="s">
        <v>731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>
        <v>3</v>
      </c>
      <c r="C7" s="535" t="str">
        <f>IF($B7="","",VLOOKUP($B7,'B-U9-L-II.kcs elo'!$A$7:$O$22,5))</f>
        <v>160302</v>
      </c>
      <c r="D7" s="535">
        <f>IF($B7="","",VLOOKUP($B7,'B-U9-L-II.kcs elo'!$A$7:$O$22,15))</f>
        <v>0</v>
      </c>
      <c r="E7" s="525" t="str">
        <f>UPPER(IF($B7="","",VLOOKUP($B7,'B-U9-L-II.kcs elo'!$A$7:$O$22,2)))</f>
        <v xml:space="preserve">HARMATHA-KOMÁROMI </v>
      </c>
      <c r="F7" s="526"/>
      <c r="G7" s="525" t="str">
        <f>IF($B7="","",VLOOKUP($B7,'B-U9-L-II.kcs elo'!$A$7:$O$22,3))</f>
        <v>Abigél</v>
      </c>
      <c r="H7" s="526"/>
      <c r="I7" s="525" t="str">
        <f>IF($B7="","",VLOOKUP($B7,'B-U9-L-II.kcs elo'!$A$7:$O$22,4))</f>
        <v>Koch V. - Pécs</v>
      </c>
      <c r="J7" s="722"/>
      <c r="K7" s="723" t="s">
        <v>649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22"/>
      <c r="D8" s="722"/>
      <c r="E8" s="722"/>
      <c r="F8" s="722"/>
      <c r="G8" s="722"/>
      <c r="H8" s="722"/>
      <c r="I8" s="722"/>
      <c r="J8" s="722"/>
      <c r="K8" s="524"/>
      <c r="L8" s="524"/>
      <c r="M8" s="449"/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>
        <v>1</v>
      </c>
      <c r="C9" s="535" t="str">
        <f>IF($B9="","",VLOOKUP($B9,'B-U9-L-II.kcs elo'!$A$7:$O$22,5))</f>
        <v>160320</v>
      </c>
      <c r="D9" s="535">
        <f>IF($B9="","",VLOOKUP($B9,'B-U9-L-II.kcs elo'!$A$7:$O$22,15))</f>
        <v>0</v>
      </c>
      <c r="E9" s="525" t="str">
        <f>UPPER(IF($B9="","",VLOOKUP($B9,'B-U9-L-II.kcs elo'!$A$7:$O$22,2)))</f>
        <v xml:space="preserve">KOTTÁSZ </v>
      </c>
      <c r="F9" s="526"/>
      <c r="G9" s="525" t="str">
        <f>IF($B9="","",VLOOKUP($B9,'B-U9-L-II.kcs elo'!$A$7:$O$22,3))</f>
        <v>Dalma</v>
      </c>
      <c r="H9" s="526"/>
      <c r="I9" s="525" t="str">
        <f>IF($B9="","",VLOOKUP($B9,'B-U9-L-II.kcs elo'!$A$7:$O$22,4))</f>
        <v>PTE-II.Gyakorló-Pécs</v>
      </c>
      <c r="J9" s="722"/>
      <c r="K9" s="723" t="s">
        <v>648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>
        <v>2</v>
      </c>
      <c r="C11" s="519" t="str">
        <f>IF($B11="","",VLOOKUP($B11,'B-U9-L-II.kcs elo'!$A$7:$O$22,5))</f>
        <v>160811</v>
      </c>
      <c r="D11" s="519">
        <f>IF($B11="","",VLOOKUP($B11,'B-U9-L-II.kcs elo'!$A$7:$O$22,15))</f>
        <v>0</v>
      </c>
      <c r="E11" s="520" t="str">
        <f>UPPER(IF($B11="","",VLOOKUP($B11,'B-U9-L-II.kcs elo'!$A$7:$O$22,2)))</f>
        <v xml:space="preserve">ILLÉS </v>
      </c>
      <c r="F11" s="452"/>
      <c r="G11" s="520" t="str">
        <f>IF($B11="","",VLOOKUP($B11,'B-U9-L-II.kcs elo'!$A$7:$O$22,3))</f>
        <v>Emma</v>
      </c>
      <c r="H11" s="452"/>
      <c r="I11" s="520" t="str">
        <f>IF($B11="","",VLOOKUP($B11,'B-U9-L-II.kcs elo'!$A$7:$O$22,4))</f>
        <v>Bóly</v>
      </c>
      <c r="J11" s="437"/>
      <c r="K11" s="444" t="s">
        <v>665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HARMATHA-KOMÁROMI </v>
      </c>
      <c r="E18" s="813"/>
      <c r="F18" s="813" t="str">
        <f>E9</f>
        <v xml:space="preserve">KOTTÁSZ </v>
      </c>
      <c r="G18" s="813"/>
      <c r="H18" s="813" t="str">
        <f>E11</f>
        <v xml:space="preserve">ILLÉS </v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 xml:space="preserve">HARMATHA-KOMÁROMI </v>
      </c>
      <c r="C19" s="806"/>
      <c r="D19" s="818"/>
      <c r="E19" s="818"/>
      <c r="F19" s="819" t="s">
        <v>691</v>
      </c>
      <c r="G19" s="819"/>
      <c r="H19" s="819" t="s">
        <v>664</v>
      </c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KOTTÁSZ </v>
      </c>
      <c r="C20" s="806"/>
      <c r="D20" s="820" t="s">
        <v>690</v>
      </c>
      <c r="E20" s="820"/>
      <c r="F20" s="818"/>
      <c r="G20" s="818"/>
      <c r="H20" s="819" t="s">
        <v>664</v>
      </c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 xml:space="preserve">ILLÉS </v>
      </c>
      <c r="C21" s="806"/>
      <c r="D21" s="819" t="s">
        <v>665</v>
      </c>
      <c r="E21" s="819"/>
      <c r="F21" s="819" t="s">
        <v>665</v>
      </c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77" priority="2" stopIfTrue="1" operator="equal">
      <formula>"Bye"</formula>
    </cfRule>
  </conditionalFormatting>
  <conditionalFormatting sqref="R41">
    <cfRule type="expression" dxfId="37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4294967294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201A-F668-4249-AD69-D7EBD3722FDB}">
  <sheetPr codeName="Sheet25">
    <tabColor indexed="42"/>
  </sheetPr>
  <dimension ref="A1:Q156"/>
  <sheetViews>
    <sheetView showGridLines="0" showZeros="0" zoomScale="85" zoomScaleNormal="85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6.21875" style="314" bestFit="1" customWidth="1"/>
    <col min="3" max="3" width="19.44140625" style="314" bestFit="1" customWidth="1"/>
    <col min="4" max="4" width="14.44140625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tr">
        <f>[1]Altalanos!$E$8</f>
        <v>B-U11-F-III.kcs-Zöld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213</v>
      </c>
      <c r="C7" s="363" t="s">
        <v>124</v>
      </c>
      <c r="D7" s="364" t="s">
        <v>214</v>
      </c>
      <c r="E7" s="365" t="s">
        <v>215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216</v>
      </c>
      <c r="C8" s="363" t="s">
        <v>217</v>
      </c>
      <c r="D8" s="364" t="s">
        <v>214</v>
      </c>
      <c r="E8" s="365" t="s">
        <v>218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219</v>
      </c>
      <c r="C9" s="363" t="s">
        <v>111</v>
      </c>
      <c r="D9" s="364" t="s">
        <v>214</v>
      </c>
      <c r="E9" s="365" t="s">
        <v>220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 t="s">
        <v>221</v>
      </c>
      <c r="C10" s="363" t="s">
        <v>222</v>
      </c>
      <c r="D10" s="364" t="s">
        <v>223</v>
      </c>
      <c r="E10" s="365" t="s">
        <v>224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 t="s">
        <v>225</v>
      </c>
      <c r="C11" s="363" t="s">
        <v>226</v>
      </c>
      <c r="D11" s="364" t="s">
        <v>227</v>
      </c>
      <c r="E11" s="365" t="s">
        <v>228</v>
      </c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 t="s">
        <v>114</v>
      </c>
      <c r="C12" s="363" t="s">
        <v>229</v>
      </c>
      <c r="D12" s="364" t="s">
        <v>119</v>
      </c>
      <c r="E12" s="365" t="s">
        <v>230</v>
      </c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 t="s">
        <v>231</v>
      </c>
      <c r="C13" s="363" t="s">
        <v>232</v>
      </c>
      <c r="D13" s="364" t="s">
        <v>119</v>
      </c>
      <c r="E13" s="365" t="s">
        <v>233</v>
      </c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 t="s">
        <v>234</v>
      </c>
      <c r="C14" s="363" t="s">
        <v>235</v>
      </c>
      <c r="D14" s="364" t="s">
        <v>119</v>
      </c>
      <c r="E14" s="365" t="s">
        <v>236</v>
      </c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 t="s">
        <v>237</v>
      </c>
      <c r="C15" s="363" t="s">
        <v>238</v>
      </c>
      <c r="D15" s="364" t="s">
        <v>119</v>
      </c>
      <c r="E15" s="365" t="s">
        <v>239</v>
      </c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 t="s">
        <v>240</v>
      </c>
      <c r="C16" s="363" t="s">
        <v>241</v>
      </c>
      <c r="D16" s="364" t="s">
        <v>119</v>
      </c>
      <c r="E16" s="365" t="s">
        <v>242</v>
      </c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2" t="s">
        <v>169</v>
      </c>
      <c r="C17" s="363" t="s">
        <v>161</v>
      </c>
      <c r="D17" s="364" t="s">
        <v>129</v>
      </c>
      <c r="E17" s="365" t="s">
        <v>243</v>
      </c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2" t="s">
        <v>244</v>
      </c>
      <c r="C18" s="363" t="s">
        <v>245</v>
      </c>
      <c r="D18" s="364" t="s">
        <v>129</v>
      </c>
      <c r="E18" s="365" t="s">
        <v>246</v>
      </c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2" t="s">
        <v>247</v>
      </c>
      <c r="C19" s="363" t="s">
        <v>248</v>
      </c>
      <c r="D19" s="364" t="s">
        <v>129</v>
      </c>
      <c r="E19" s="365" t="s">
        <v>249</v>
      </c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2" t="s">
        <v>250</v>
      </c>
      <c r="C20" s="363" t="s">
        <v>251</v>
      </c>
      <c r="D20" s="364" t="s">
        <v>129</v>
      </c>
      <c r="E20" s="365" t="s">
        <v>252</v>
      </c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2" t="s">
        <v>253</v>
      </c>
      <c r="C21" s="363" t="s">
        <v>254</v>
      </c>
      <c r="D21" s="364" t="s">
        <v>129</v>
      </c>
      <c r="E21" s="365" t="s">
        <v>255</v>
      </c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2" t="s">
        <v>256</v>
      </c>
      <c r="C22" s="363" t="s">
        <v>257</v>
      </c>
      <c r="D22" s="364" t="s">
        <v>129</v>
      </c>
      <c r="E22" s="365" t="s">
        <v>258</v>
      </c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2" t="s">
        <v>259</v>
      </c>
      <c r="C23" s="363" t="s">
        <v>260</v>
      </c>
      <c r="D23" s="364" t="s">
        <v>129</v>
      </c>
      <c r="E23" s="365" t="s">
        <v>228</v>
      </c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2" t="s">
        <v>261</v>
      </c>
      <c r="C24" s="363" t="s">
        <v>262</v>
      </c>
      <c r="D24" s="364" t="s">
        <v>263</v>
      </c>
      <c r="E24" s="365" t="s">
        <v>264</v>
      </c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375" priority="14" stopIfTrue="1">
      <formula>$Q7&gt;=1</formula>
    </cfRule>
  </conditionalFormatting>
  <conditionalFormatting sqref="B7:D37">
    <cfRule type="expression" dxfId="374" priority="1" stopIfTrue="1">
      <formula>$Q7&gt;=1</formula>
    </cfRule>
  </conditionalFormatting>
  <conditionalFormatting sqref="E7:E14">
    <cfRule type="expression" dxfId="373" priority="6" stopIfTrue="1">
      <formula>AND(ROUNDDOWN(($A$4-E7)/365.25,0)&lt;=13,G7&lt;&gt;"OK")</formula>
    </cfRule>
    <cfRule type="expression" dxfId="372" priority="7" stopIfTrue="1">
      <formula>AND(ROUNDDOWN(($A$4-E7)/365.25,0)&lt;=14,G7&lt;&gt;"OK")</formula>
    </cfRule>
    <cfRule type="expression" dxfId="371" priority="8" stopIfTrue="1">
      <formula>AND(ROUNDDOWN(($A$4-E7)/365.25,0)&lt;=17,G7&lt;&gt;"OK")</formula>
    </cfRule>
    <cfRule type="expression" dxfId="370" priority="11" stopIfTrue="1">
      <formula>AND(ROUNDDOWN(($A$4-E7)/365.25,0)&lt;=13,G7&lt;&gt;"OK")</formula>
    </cfRule>
    <cfRule type="expression" dxfId="369" priority="12" stopIfTrue="1">
      <formula>AND(ROUNDDOWN(($A$4-E7)/365.25,0)&lt;=14,G7&lt;&gt;"OK")</formula>
    </cfRule>
    <cfRule type="expression" dxfId="368" priority="13" stopIfTrue="1">
      <formula>AND(ROUNDDOWN(($A$4-E7)/365.25,0)&lt;=17,G7&lt;&gt;"OK")</formula>
    </cfRule>
  </conditionalFormatting>
  <conditionalFormatting sqref="E7:E27 E29:E37">
    <cfRule type="expression" dxfId="367" priority="2" stopIfTrue="1">
      <formula>AND(ROUNDDOWN(($A$4-E7)/365.25,0)&lt;=13,G7&lt;&gt;"OK")</formula>
    </cfRule>
    <cfRule type="expression" dxfId="366" priority="3" stopIfTrue="1">
      <formula>AND(ROUNDDOWN(($A$4-E7)/365.25,0)&lt;=14,G7&lt;&gt;"OK")</formula>
    </cfRule>
    <cfRule type="expression" dxfId="365" priority="4" stopIfTrue="1">
      <formula>AND(ROUNDDOWN(($A$4-E7)/365.25,0)&lt;=17,G7&lt;&gt;"OK")</formula>
    </cfRule>
  </conditionalFormatting>
  <conditionalFormatting sqref="E7:E156">
    <cfRule type="expression" dxfId="364" priority="16" stopIfTrue="1">
      <formula>AND(ROUNDDOWN(($A$4-E7)/365.25,0)&lt;=13,G7&lt;&gt;"OK")</formula>
    </cfRule>
    <cfRule type="expression" dxfId="363" priority="17" stopIfTrue="1">
      <formula>AND(ROUNDDOWN(($A$4-E7)/365.25,0)&lt;=14,G7&lt;&gt;"OK")</formula>
    </cfRule>
    <cfRule type="expression" dxfId="362" priority="18" stopIfTrue="1">
      <formula>AND(ROUNDDOWN(($A$4-E7)/365.25,0)&lt;=17,G7&lt;&gt;"OK")</formula>
    </cfRule>
  </conditionalFormatting>
  <conditionalFormatting sqref="J7:J156">
    <cfRule type="cellIs" dxfId="36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01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8827-49DB-46B4-945D-995A24BFCA67}">
  <sheetPr codeName="Munka48">
    <tabColor indexed="11"/>
  </sheetPr>
  <dimension ref="A1:AK47"/>
  <sheetViews>
    <sheetView workbookViewId="0">
      <selection activeCell="E3" sqref="E3"/>
    </sheetView>
  </sheetViews>
  <sheetFormatPr defaultRowHeight="13.2" x14ac:dyDescent="0.25"/>
  <cols>
    <col min="1" max="1" width="6.10937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7.88671875" style="314" customWidth="1"/>
    <col min="11" max="13" width="8.5546875" style="314" customWidth="1"/>
    <col min="14" max="14" width="8.88671875" style="314"/>
    <col min="15" max="15" width="11.44140625" style="314" customWidth="1"/>
    <col min="16" max="17" width="8.44140625" style="314" customWidth="1"/>
    <col min="18" max="18" width="10.88671875" style="314" customWidth="1"/>
    <col min="19" max="21" width="8.44140625" style="314" customWidth="1"/>
    <col min="22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732</v>
      </c>
      <c r="F2" s="412"/>
      <c r="G2" s="413"/>
      <c r="H2" s="414" t="s">
        <v>265</v>
      </c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O5" s="432" t="s">
        <v>65</v>
      </c>
      <c r="P5" s="420" t="s">
        <v>71</v>
      </c>
      <c r="R5" s="432" t="s">
        <v>65</v>
      </c>
      <c r="S5" s="420" t="s">
        <v>266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O6" s="435" t="s">
        <v>72</v>
      </c>
      <c r="P6" s="436" t="s">
        <v>67</v>
      </c>
      <c r="R6" s="435" t="s">
        <v>72</v>
      </c>
      <c r="S6" s="436" t="s">
        <v>267</v>
      </c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750">
        <v>1</v>
      </c>
      <c r="C7" s="519" t="str">
        <f>IF($B7="","",VLOOKUP($B7,'B-U11-F-III.kcs elo'!$A$7:$O$22,5))</f>
        <v>141127</v>
      </c>
      <c r="D7" s="519">
        <f>IF($B7="","",VLOOKUP($B7,'B-U11-F-III.kcs elo'!$A$7:$O$22,15))</f>
        <v>0</v>
      </c>
      <c r="E7" s="520" t="str">
        <f>UPPER(IF($B7="","",VLOOKUP($B7,'B-U11-F-III.kcs elo'!$A$7:$O$22,2)))</f>
        <v xml:space="preserve">POLYÁK </v>
      </c>
      <c r="F7" s="452"/>
      <c r="G7" s="520" t="str">
        <f>IF($B7="","",VLOOKUP($B7,'B-U11-F-III.kcs elo'!$A$7:$O$22,3))</f>
        <v>Marcell</v>
      </c>
      <c r="H7" s="452"/>
      <c r="I7" s="520" t="str">
        <f>IF($B7="","",VLOOKUP($B7,'B-U11-F-III.kcs elo'!$A$7:$O$22,4))</f>
        <v>Park U.-Mohács</v>
      </c>
      <c r="J7" s="437"/>
      <c r="K7" s="753" t="s">
        <v>695</v>
      </c>
      <c r="L7" s="754"/>
      <c r="M7" s="751"/>
      <c r="O7" s="752" t="s">
        <v>73</v>
      </c>
      <c r="P7" s="439" t="s">
        <v>69</v>
      </c>
      <c r="R7" s="752" t="s">
        <v>73</v>
      </c>
      <c r="S7" s="439" t="s">
        <v>179</v>
      </c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527"/>
      <c r="C8" s="437"/>
      <c r="D8" s="437"/>
      <c r="E8" s="437"/>
      <c r="F8" s="437"/>
      <c r="G8" s="437"/>
      <c r="H8" s="437"/>
      <c r="I8" s="437"/>
      <c r="J8" s="437"/>
      <c r="K8" s="755"/>
      <c r="L8" s="755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s="725" customFormat="1" x14ac:dyDescent="0.25">
      <c r="A9" s="524" t="s">
        <v>58</v>
      </c>
      <c r="B9" s="528">
        <v>6</v>
      </c>
      <c r="C9" s="535" t="str">
        <f>IF($B9="","",VLOOKUP($B9,'B-U11-F-III.kcs elo'!$A$7:$O$22,5))</f>
        <v>141112</v>
      </c>
      <c r="D9" s="535">
        <f>IF($B9="","",VLOOKUP($B9,'B-U11-F-III.kcs elo'!$A$7:$O$22,15))</f>
        <v>0</v>
      </c>
      <c r="E9" s="525" t="str">
        <f>UPPER(IF($B9="","",VLOOKUP($B9,'B-U11-F-III.kcs elo'!$A$7:$O$22,2)))</f>
        <v xml:space="preserve">VARGA </v>
      </c>
      <c r="F9" s="526"/>
      <c r="G9" s="525" t="str">
        <f>IF($B9="","",VLOOKUP($B9,'B-U11-F-III.kcs elo'!$A$7:$O$22,3))</f>
        <v>Flórián</v>
      </c>
      <c r="H9" s="526"/>
      <c r="I9" s="525" t="str">
        <f>IF($B9="","",VLOOKUP($B9,'B-U11-F-III.kcs elo'!$A$7:$O$22,4))</f>
        <v>Bóly</v>
      </c>
      <c r="J9" s="722"/>
      <c r="K9" s="757" t="s">
        <v>648</v>
      </c>
      <c r="L9" s="758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527"/>
      <c r="C10" s="437"/>
      <c r="D10" s="437"/>
      <c r="E10" s="437"/>
      <c r="F10" s="437"/>
      <c r="G10" s="437"/>
      <c r="H10" s="437"/>
      <c r="I10" s="437"/>
      <c r="J10" s="437"/>
      <c r="K10" s="755"/>
      <c r="L10" s="755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528">
        <v>11</v>
      </c>
      <c r="C11" s="519" t="str">
        <f>IF($B11="","",VLOOKUP($B11,'B-U11-F-III.kcs elo'!$A$7:$O$22,5))</f>
        <v>141118</v>
      </c>
      <c r="D11" s="519">
        <f>IF($B11="","",VLOOKUP($B11,'B-U11-F-III.kcs elo'!$A$7:$O$22,15))</f>
        <v>0</v>
      </c>
      <c r="E11" s="520" t="str">
        <f>UPPER(IF($B11="","",VLOOKUP($B11,'B-U11-F-III.kcs elo'!$A$7:$O$22,2)))</f>
        <v xml:space="preserve">PAPP-HOFFER </v>
      </c>
      <c r="F11" s="452"/>
      <c r="G11" s="520" t="str">
        <f>IF($B11="","",VLOOKUP($B11,'B-U11-F-III.kcs elo'!$A$7:$O$22,3))</f>
        <v>Kende</v>
      </c>
      <c r="H11" s="452"/>
      <c r="I11" s="520" t="str">
        <f>IF($B11="","",VLOOKUP($B11,'B-U11-F-III.kcs elo'!$A$7:$O$22,4))</f>
        <v>Koch V. - Pécs</v>
      </c>
      <c r="J11" s="437"/>
      <c r="K11" s="753" t="s">
        <v>696</v>
      </c>
      <c r="L11" s="754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524"/>
      <c r="C12" s="437"/>
      <c r="D12" s="437"/>
      <c r="E12" s="437"/>
      <c r="F12" s="437"/>
      <c r="G12" s="437"/>
      <c r="H12" s="437"/>
      <c r="I12" s="437"/>
      <c r="J12" s="437"/>
      <c r="K12" s="749"/>
      <c r="L12" s="749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40" t="s">
        <v>64</v>
      </c>
      <c r="B13" s="750">
        <v>4</v>
      </c>
      <c r="C13" s="519" t="str">
        <f>IF($B13="","",VLOOKUP($B13,'B-U11-F-III.kcs elo'!$A$7:$O$22,5))</f>
        <v>140827</v>
      </c>
      <c r="D13" s="519">
        <f>IF($B13="","",VLOOKUP($B13,'B-U11-F-III.kcs elo'!$A$7:$O$22,15))</f>
        <v>0</v>
      </c>
      <c r="E13" s="520" t="str">
        <f>UPPER(IF($B13="","",VLOOKUP($B13,'B-U11-F-III.kcs elo'!$A$7:$O$22,2)))</f>
        <v xml:space="preserve">NOSZLOPY </v>
      </c>
      <c r="F13" s="452"/>
      <c r="G13" s="520" t="str">
        <f>IF($B13="","",VLOOKUP($B13,'B-U11-F-III.kcs elo'!$A$7:$O$22,3))</f>
        <v>Noel</v>
      </c>
      <c r="H13" s="452"/>
      <c r="I13" s="520" t="str">
        <f>IF($B13="","",VLOOKUP($B13,'B-U11-F-III.kcs elo'!$A$7:$O$22,4))</f>
        <v>Mohács Térségi</v>
      </c>
      <c r="J13" s="437"/>
      <c r="K13" s="753" t="s">
        <v>695</v>
      </c>
      <c r="L13" s="754"/>
      <c r="M13" s="751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40"/>
      <c r="B14" s="527"/>
      <c r="C14" s="437"/>
      <c r="D14" s="437"/>
      <c r="E14" s="437"/>
      <c r="F14" s="437"/>
      <c r="G14" s="437"/>
      <c r="H14" s="437"/>
      <c r="I14" s="437"/>
      <c r="J14" s="437"/>
      <c r="K14" s="755"/>
      <c r="L14" s="755"/>
      <c r="M14" s="44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40" t="s">
        <v>182</v>
      </c>
      <c r="B15" s="528">
        <v>7</v>
      </c>
      <c r="C15" s="519" t="str">
        <f>IF($B15="","",VLOOKUP($B15,'B-U11-F-III.kcs elo'!$A$7:$O$22,5))</f>
        <v>150204</v>
      </c>
      <c r="D15" s="519">
        <f>IF($B15="","",VLOOKUP($B15,'B-U11-F-III.kcs elo'!$A$7:$O$22,15))</f>
        <v>0</v>
      </c>
      <c r="E15" s="520" t="str">
        <f>UPPER(IF($B15="","",VLOOKUP($B15,'B-U11-F-III.kcs elo'!$A$7:$O$22,2)))</f>
        <v xml:space="preserve">DEMHARDT </v>
      </c>
      <c r="F15" s="452"/>
      <c r="G15" s="520" t="str">
        <f>IF($B15="","",VLOOKUP($B15,'B-U11-F-III.kcs elo'!$A$7:$O$22,3))</f>
        <v>Flórián Ádám</v>
      </c>
      <c r="H15" s="452"/>
      <c r="I15" s="520" t="str">
        <f>IF($B15="","",VLOOKUP($B15,'B-U11-F-III.kcs elo'!$A$7:$O$22,4))</f>
        <v>Bóly</v>
      </c>
      <c r="J15" s="437"/>
      <c r="K15" s="753" t="s">
        <v>665</v>
      </c>
      <c r="L15" s="754"/>
      <c r="M15" s="446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40"/>
      <c r="B16" s="527"/>
      <c r="C16" s="437"/>
      <c r="D16" s="437"/>
      <c r="E16" s="437"/>
      <c r="F16" s="437"/>
      <c r="G16" s="437"/>
      <c r="H16" s="437"/>
      <c r="I16" s="437"/>
      <c r="J16" s="437"/>
      <c r="K16" s="755"/>
      <c r="L16" s="755"/>
      <c r="M16" s="449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40" t="s">
        <v>268</v>
      </c>
      <c r="B17" s="528">
        <v>12</v>
      </c>
      <c r="C17" s="519" t="str">
        <f>IF($B17="","",VLOOKUP($B17,'B-U11-F-III.kcs elo'!$A$7:$O$22,5))</f>
        <v>150426</v>
      </c>
      <c r="D17" s="519">
        <f>IF($B17="","",VLOOKUP($B17,'B-U11-F-III.kcs elo'!$A$7:$O$22,15))</f>
        <v>0</v>
      </c>
      <c r="E17" s="520" t="str">
        <f>UPPER(IF($B17="","",VLOOKUP($B17,'B-U11-F-III.kcs elo'!$A$7:$O$22,2)))</f>
        <v xml:space="preserve">WALTER </v>
      </c>
      <c r="F17" s="452"/>
      <c r="G17" s="520" t="str">
        <f>IF($B17="","",VLOOKUP($B17,'B-U11-F-III.kcs elo'!$A$7:$O$22,3))</f>
        <v>Gergely</v>
      </c>
      <c r="H17" s="452"/>
      <c r="I17" s="520" t="str">
        <f>IF($B17="","",VLOOKUP($B17,'B-U11-F-III.kcs elo'!$A$7:$O$22,4))</f>
        <v>Koch V. - Pécs</v>
      </c>
      <c r="J17" s="437"/>
      <c r="K17" s="753" t="s">
        <v>665</v>
      </c>
      <c r="L17" s="754"/>
      <c r="M17" s="446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6.2" customHeight="1" x14ac:dyDescent="0.25">
      <c r="A18" s="437"/>
      <c r="B18" s="437"/>
      <c r="C18" s="437"/>
      <c r="D18" s="437"/>
      <c r="E18" s="437"/>
      <c r="F18" s="437"/>
      <c r="G18" s="437"/>
      <c r="H18" s="437"/>
      <c r="I18" s="437"/>
      <c r="J18" s="437"/>
      <c r="K18" s="749"/>
      <c r="L18" s="749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x14ac:dyDescent="0.25">
      <c r="A19" s="440" t="s">
        <v>277</v>
      </c>
      <c r="B19" s="528">
        <v>12</v>
      </c>
      <c r="C19" s="519">
        <v>150910</v>
      </c>
      <c r="D19" s="519">
        <f>IF($B19="","",VLOOKUP($B19,'B-U11-F-III.kcs elo'!$A$7:$O$22,15))</f>
        <v>0</v>
      </c>
      <c r="E19" s="520" t="s">
        <v>337</v>
      </c>
      <c r="F19" s="452"/>
      <c r="G19" s="520" t="s">
        <v>694</v>
      </c>
      <c r="H19" s="452"/>
      <c r="I19" s="520" t="s">
        <v>223</v>
      </c>
      <c r="J19" s="437"/>
      <c r="K19" s="753" t="s">
        <v>700</v>
      </c>
      <c r="L19" s="754"/>
      <c r="M19" s="446"/>
      <c r="Y19" s="419"/>
      <c r="Z19" s="419"/>
      <c r="AA19" s="419" t="s">
        <v>74</v>
      </c>
      <c r="AB19" s="419">
        <v>250</v>
      </c>
      <c r="AC19" s="419">
        <v>200</v>
      </c>
      <c r="AD19" s="419">
        <v>160</v>
      </c>
      <c r="AE19" s="419">
        <v>140</v>
      </c>
      <c r="AF19" s="419">
        <v>120</v>
      </c>
      <c r="AG19" s="419">
        <v>110</v>
      </c>
      <c r="AH19" s="419">
        <v>100</v>
      </c>
      <c r="AI19" s="419">
        <v>90</v>
      </c>
      <c r="AJ19" s="419">
        <v>80</v>
      </c>
      <c r="AK19" s="419">
        <v>70</v>
      </c>
    </row>
    <row r="20" spans="1:37" x14ac:dyDescent="0.25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x14ac:dyDescent="0.25">
      <c r="A21" s="437"/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37"/>
      <c r="B22" s="812"/>
      <c r="C22" s="812"/>
      <c r="D22" s="813" t="str">
        <f>E7</f>
        <v xml:space="preserve">POLYÁK </v>
      </c>
      <c r="E22" s="813"/>
      <c r="F22" s="813" t="str">
        <f>E9</f>
        <v xml:space="preserve">VARGA </v>
      </c>
      <c r="G22" s="813"/>
      <c r="H22" s="813" t="str">
        <f>E11</f>
        <v xml:space="preserve">PAPP-HOFFER </v>
      </c>
      <c r="I22" s="813"/>
      <c r="J22" s="437"/>
      <c r="K22" s="437"/>
      <c r="L22" s="437"/>
      <c r="M22" s="529" t="s">
        <v>61</v>
      </c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ht="18.75" customHeight="1" x14ac:dyDescent="0.25">
      <c r="A23" s="451" t="s">
        <v>57</v>
      </c>
      <c r="B23" s="806" t="str">
        <f>E7</f>
        <v xml:space="preserve">POLYÁK </v>
      </c>
      <c r="C23" s="806"/>
      <c r="D23" s="809"/>
      <c r="E23" s="809"/>
      <c r="F23" s="807" t="s">
        <v>692</v>
      </c>
      <c r="G23" s="807"/>
      <c r="H23" s="810" t="s">
        <v>653</v>
      </c>
      <c r="I23" s="810"/>
      <c r="J23" s="437"/>
      <c r="K23" s="437"/>
      <c r="L23" s="437"/>
      <c r="M23" s="530" t="s">
        <v>649</v>
      </c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ht="18.75" customHeight="1" x14ac:dyDescent="0.25">
      <c r="A24" s="451" t="s">
        <v>58</v>
      </c>
      <c r="B24" s="806" t="str">
        <f>E9</f>
        <v xml:space="preserve">VARGA </v>
      </c>
      <c r="C24" s="806"/>
      <c r="D24" s="810" t="s">
        <v>693</v>
      </c>
      <c r="E24" s="810"/>
      <c r="F24" s="809"/>
      <c r="G24" s="809"/>
      <c r="H24" s="810" t="s">
        <v>653</v>
      </c>
      <c r="I24" s="810"/>
      <c r="J24" s="437"/>
      <c r="K24" s="437"/>
      <c r="L24" s="437"/>
      <c r="M24" s="530" t="s">
        <v>648</v>
      </c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ht="18.75" customHeight="1" x14ac:dyDescent="0.25">
      <c r="A25" s="451" t="s">
        <v>59</v>
      </c>
      <c r="B25" s="806" t="str">
        <f>E11</f>
        <v xml:space="preserve">PAPP-HOFFER </v>
      </c>
      <c r="C25" s="806"/>
      <c r="D25" s="807" t="s">
        <v>651</v>
      </c>
      <c r="E25" s="807"/>
      <c r="F25" s="807" t="s">
        <v>651</v>
      </c>
      <c r="G25" s="807"/>
      <c r="H25" s="809"/>
      <c r="I25" s="809"/>
      <c r="J25" s="437"/>
      <c r="K25" s="437"/>
      <c r="L25" s="437"/>
      <c r="M25" s="530" t="s">
        <v>654</v>
      </c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749"/>
      <c r="E26" s="749"/>
      <c r="F26" s="749"/>
      <c r="G26" s="749"/>
      <c r="H26" s="749"/>
      <c r="I26" s="749"/>
      <c r="J26" s="437"/>
      <c r="K26" s="437"/>
      <c r="L26" s="437"/>
      <c r="M26" s="531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ht="18.75" customHeight="1" x14ac:dyDescent="0.25">
      <c r="A27" s="437"/>
      <c r="B27" s="812"/>
      <c r="C27" s="812"/>
      <c r="D27" s="808" t="str">
        <f>E13</f>
        <v xml:space="preserve">NOSZLOPY </v>
      </c>
      <c r="E27" s="808"/>
      <c r="F27" s="808" t="str">
        <f>E15</f>
        <v xml:space="preserve">DEMHARDT </v>
      </c>
      <c r="G27" s="808"/>
      <c r="H27" s="808" t="str">
        <f>E17</f>
        <v xml:space="preserve">WALTER </v>
      </c>
      <c r="I27" s="808"/>
      <c r="J27" s="823" t="s">
        <v>337</v>
      </c>
      <c r="K27" s="824"/>
      <c r="L27" s="437"/>
      <c r="M27" s="531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ht="18.75" customHeight="1" x14ac:dyDescent="0.25">
      <c r="A28" s="451" t="s">
        <v>64</v>
      </c>
      <c r="B28" s="806" t="str">
        <f>E13</f>
        <v xml:space="preserve">NOSZLOPY </v>
      </c>
      <c r="C28" s="806"/>
      <c r="D28" s="809"/>
      <c r="E28" s="809"/>
      <c r="F28" s="807" t="s">
        <v>664</v>
      </c>
      <c r="G28" s="807"/>
      <c r="H28" s="807" t="s">
        <v>664</v>
      </c>
      <c r="I28" s="807"/>
      <c r="J28" s="825" t="s">
        <v>692</v>
      </c>
      <c r="K28" s="826"/>
      <c r="L28" s="437"/>
      <c r="M28" s="530" t="s">
        <v>649</v>
      </c>
    </row>
    <row r="29" spans="1:37" ht="18.75" customHeight="1" x14ac:dyDescent="0.25">
      <c r="A29" s="451" t="s">
        <v>182</v>
      </c>
      <c r="B29" s="806" t="str">
        <f>E15</f>
        <v xml:space="preserve">DEMHARDT </v>
      </c>
      <c r="C29" s="806"/>
      <c r="D29" s="807" t="s">
        <v>665</v>
      </c>
      <c r="E29" s="807"/>
      <c r="F29" s="809"/>
      <c r="G29" s="809"/>
      <c r="H29" s="807" t="s">
        <v>665</v>
      </c>
      <c r="I29" s="807"/>
      <c r="J29" s="823" t="s">
        <v>665</v>
      </c>
      <c r="K29" s="824"/>
      <c r="L29" s="437"/>
      <c r="M29" s="530" t="s">
        <v>665</v>
      </c>
    </row>
    <row r="30" spans="1:37" ht="18.75" customHeight="1" x14ac:dyDescent="0.25">
      <c r="A30" s="451" t="s">
        <v>268</v>
      </c>
      <c r="B30" s="806" t="str">
        <f>E17</f>
        <v xml:space="preserve">WALTER </v>
      </c>
      <c r="C30" s="806"/>
      <c r="D30" s="807" t="s">
        <v>665</v>
      </c>
      <c r="E30" s="807"/>
      <c r="F30" s="807" t="s">
        <v>665</v>
      </c>
      <c r="G30" s="807"/>
      <c r="H30" s="809"/>
      <c r="I30" s="809"/>
      <c r="J30" s="823" t="s">
        <v>665</v>
      </c>
      <c r="K30" s="824"/>
      <c r="L30" s="437"/>
      <c r="M30" s="530" t="s">
        <v>665</v>
      </c>
    </row>
    <row r="31" spans="1:37" ht="18.75" customHeight="1" x14ac:dyDescent="0.25">
      <c r="A31" s="451" t="s">
        <v>277</v>
      </c>
      <c r="B31" s="806" t="s">
        <v>337</v>
      </c>
      <c r="C31" s="806"/>
      <c r="D31" s="810" t="s">
        <v>693</v>
      </c>
      <c r="E31" s="810"/>
      <c r="F31" s="807" t="s">
        <v>664</v>
      </c>
      <c r="G31" s="807"/>
      <c r="H31" s="828" t="s">
        <v>664</v>
      </c>
      <c r="I31" s="828"/>
      <c r="J31" s="821"/>
      <c r="K31" s="822"/>
      <c r="L31" s="437"/>
      <c r="M31" s="530" t="s">
        <v>648</v>
      </c>
    </row>
    <row r="32" spans="1:37" x14ac:dyDescent="0.25">
      <c r="A32" s="437" t="s">
        <v>269</v>
      </c>
      <c r="B32" s="437"/>
      <c r="C32" s="827" t="str">
        <f>IF(M23=1,B23,IF(M24=1,B24,IF(M25=1,B25,"")))</f>
        <v/>
      </c>
      <c r="D32" s="827"/>
      <c r="E32" s="440" t="s">
        <v>270</v>
      </c>
      <c r="F32" s="827" t="str">
        <f>IF(M28=1,B28,IF(M29=1,B29,IF(M30=1,B30,"")))</f>
        <v/>
      </c>
      <c r="G32" s="827"/>
      <c r="H32" s="437"/>
      <c r="I32" s="452"/>
      <c r="J32" s="437"/>
      <c r="K32" s="437"/>
      <c r="L32" s="437"/>
      <c r="M32" s="437"/>
    </row>
    <row r="33" spans="1:18" x14ac:dyDescent="0.25">
      <c r="A33" s="437"/>
      <c r="B33" s="437"/>
      <c r="C33" s="437"/>
      <c r="D33" s="437"/>
      <c r="E33" s="437"/>
      <c r="F33" s="440"/>
      <c r="G33" s="440"/>
      <c r="H33" s="437"/>
      <c r="I33" s="437"/>
      <c r="J33" s="437"/>
      <c r="K33" s="437"/>
      <c r="L33" s="437"/>
      <c r="M33" s="437"/>
    </row>
    <row r="34" spans="1:18" x14ac:dyDescent="0.25">
      <c r="A34" s="437" t="s">
        <v>271</v>
      </c>
      <c r="B34" s="437"/>
      <c r="C34" s="827" t="str">
        <f>IF(M23=2,B23,IF(M24=2,B24,IF(M25=2,B25,"")))</f>
        <v/>
      </c>
      <c r="D34" s="827"/>
      <c r="E34" s="440" t="s">
        <v>270</v>
      </c>
      <c r="F34" s="827" t="str">
        <f>IF(M28=2,B28,IF(M29=2,B29,IF(M30=2,B30,"")))</f>
        <v/>
      </c>
      <c r="G34" s="827"/>
      <c r="H34" s="437"/>
      <c r="I34" s="452"/>
      <c r="J34" s="437"/>
      <c r="K34" s="437"/>
      <c r="L34" s="437"/>
      <c r="M34" s="437"/>
    </row>
    <row r="35" spans="1:18" x14ac:dyDescent="0.25">
      <c r="A35" s="437"/>
      <c r="B35" s="437"/>
      <c r="C35" s="440"/>
      <c r="D35" s="440"/>
      <c r="E35" s="440"/>
      <c r="F35" s="440"/>
      <c r="G35" s="440"/>
      <c r="H35" s="437"/>
      <c r="I35" s="437"/>
      <c r="J35" s="437"/>
      <c r="K35" s="437"/>
      <c r="L35" s="437"/>
      <c r="M35" s="437"/>
    </row>
    <row r="36" spans="1:18" x14ac:dyDescent="0.25">
      <c r="A36" s="437" t="s">
        <v>272</v>
      </c>
      <c r="B36" s="437"/>
      <c r="C36" s="827" t="str">
        <f>IF(M23=3,B23,IF(M24=3,B24,IF(M25=3,B25,"")))</f>
        <v/>
      </c>
      <c r="D36" s="827"/>
      <c r="E36" s="440" t="s">
        <v>270</v>
      </c>
      <c r="F36" s="827" t="str">
        <f>IF(M28=3,B28,IF(M29=3,B29,IF(M30=3,B30,"")))</f>
        <v/>
      </c>
      <c r="G36" s="827"/>
      <c r="H36" s="437"/>
      <c r="I36" s="452"/>
      <c r="J36" s="437"/>
      <c r="K36" s="437"/>
      <c r="L36" s="437"/>
      <c r="M36" s="437"/>
    </row>
    <row r="37" spans="1:18" x14ac:dyDescent="0.25">
      <c r="A37" s="43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</row>
    <row r="38" spans="1:18" x14ac:dyDescent="0.25">
      <c r="A38" s="437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52"/>
      <c r="M38" s="437"/>
    </row>
    <row r="39" spans="1:18" x14ac:dyDescent="0.25">
      <c r="A39" s="453" t="s">
        <v>38</v>
      </c>
      <c r="B39" s="454"/>
      <c r="C39" s="455"/>
      <c r="D39" s="456" t="s">
        <v>2</v>
      </c>
      <c r="E39" s="457" t="s">
        <v>40</v>
      </c>
      <c r="F39" s="458"/>
      <c r="G39" s="456" t="s">
        <v>2</v>
      </c>
      <c r="H39" s="457" t="s">
        <v>49</v>
      </c>
      <c r="I39" s="459"/>
      <c r="J39" s="457" t="s">
        <v>50</v>
      </c>
      <c r="K39" s="460" t="s">
        <v>51</v>
      </c>
      <c r="L39" s="433"/>
      <c r="M39" s="458"/>
      <c r="P39" s="461"/>
      <c r="Q39" s="461"/>
      <c r="R39" s="462"/>
    </row>
    <row r="40" spans="1:18" x14ac:dyDescent="0.25">
      <c r="A40" s="463" t="s">
        <v>39</v>
      </c>
      <c r="B40" s="464"/>
      <c r="C40" s="465"/>
      <c r="D40" s="466"/>
      <c r="E40" s="804"/>
      <c r="F40" s="804"/>
      <c r="G40" s="467" t="s">
        <v>3</v>
      </c>
      <c r="H40" s="464"/>
      <c r="I40" s="468"/>
      <c r="J40" s="469"/>
      <c r="K40" s="470" t="s">
        <v>41</v>
      </c>
      <c r="L40" s="471"/>
      <c r="M40" s="472"/>
      <c r="P40" s="473"/>
      <c r="Q40" s="473"/>
      <c r="R40" s="474"/>
    </row>
    <row r="41" spans="1:18" x14ac:dyDescent="0.25">
      <c r="A41" s="475" t="s">
        <v>48</v>
      </c>
      <c r="B41" s="476"/>
      <c r="C41" s="477"/>
      <c r="D41" s="478"/>
      <c r="E41" s="805"/>
      <c r="F41" s="805"/>
      <c r="G41" s="479" t="s">
        <v>4</v>
      </c>
      <c r="H41" s="480"/>
      <c r="I41" s="481"/>
      <c r="J41" s="482"/>
      <c r="K41" s="483"/>
      <c r="L41" s="452"/>
      <c r="M41" s="484"/>
      <c r="P41" s="474"/>
      <c r="Q41" s="485"/>
      <c r="R41" s="474"/>
    </row>
    <row r="42" spans="1:18" x14ac:dyDescent="0.25">
      <c r="A42" s="486"/>
      <c r="B42" s="487"/>
      <c r="C42" s="488"/>
      <c r="D42" s="478"/>
      <c r="E42" s="489"/>
      <c r="F42" s="437"/>
      <c r="G42" s="479" t="s">
        <v>5</v>
      </c>
      <c r="H42" s="480"/>
      <c r="I42" s="481"/>
      <c r="J42" s="482"/>
      <c r="K42" s="470" t="s">
        <v>42</v>
      </c>
      <c r="L42" s="471"/>
      <c r="M42" s="472"/>
      <c r="P42" s="473"/>
      <c r="Q42" s="473"/>
      <c r="R42" s="474"/>
    </row>
    <row r="43" spans="1:18" x14ac:dyDescent="0.25">
      <c r="A43" s="490"/>
      <c r="B43" s="491"/>
      <c r="C43" s="492"/>
      <c r="D43" s="478"/>
      <c r="E43" s="489"/>
      <c r="F43" s="437"/>
      <c r="G43" s="479" t="s">
        <v>6</v>
      </c>
      <c r="H43" s="480"/>
      <c r="I43" s="481"/>
      <c r="J43" s="482"/>
      <c r="K43" s="493"/>
      <c r="L43" s="437"/>
      <c r="M43" s="494"/>
      <c r="P43" s="474"/>
      <c r="Q43" s="485"/>
      <c r="R43" s="474"/>
    </row>
    <row r="44" spans="1:18" x14ac:dyDescent="0.25">
      <c r="A44" s="495"/>
      <c r="B44" s="496"/>
      <c r="C44" s="497"/>
      <c r="D44" s="478"/>
      <c r="E44" s="489"/>
      <c r="F44" s="437"/>
      <c r="G44" s="479" t="s">
        <v>7</v>
      </c>
      <c r="H44" s="480"/>
      <c r="I44" s="481"/>
      <c r="J44" s="482"/>
      <c r="K44" s="475"/>
      <c r="L44" s="452"/>
      <c r="M44" s="484"/>
      <c r="P44" s="474"/>
      <c r="Q44" s="485"/>
      <c r="R44" s="474"/>
    </row>
    <row r="45" spans="1:18" x14ac:dyDescent="0.25">
      <c r="A45" s="498"/>
      <c r="B45" s="499"/>
      <c r="C45" s="492"/>
      <c r="D45" s="478"/>
      <c r="E45" s="489"/>
      <c r="F45" s="437"/>
      <c r="G45" s="479" t="s">
        <v>8</v>
      </c>
      <c r="H45" s="480"/>
      <c r="I45" s="481"/>
      <c r="J45" s="482"/>
      <c r="K45" s="470" t="s">
        <v>31</v>
      </c>
      <c r="L45" s="471"/>
      <c r="M45" s="472"/>
      <c r="P45" s="473"/>
      <c r="Q45" s="473"/>
      <c r="R45" s="474"/>
    </row>
    <row r="46" spans="1:18" x14ac:dyDescent="0.25">
      <c r="A46" s="498"/>
      <c r="B46" s="499"/>
      <c r="C46" s="500"/>
      <c r="D46" s="478"/>
      <c r="E46" s="489"/>
      <c r="F46" s="437"/>
      <c r="G46" s="479" t="s">
        <v>9</v>
      </c>
      <c r="H46" s="480"/>
      <c r="I46" s="481"/>
      <c r="J46" s="482"/>
      <c r="K46" s="493"/>
      <c r="L46" s="437"/>
      <c r="M46" s="494"/>
      <c r="P46" s="474"/>
      <c r="Q46" s="485"/>
      <c r="R46" s="474"/>
    </row>
    <row r="47" spans="1:18" x14ac:dyDescent="0.25">
      <c r="A47" s="501"/>
      <c r="B47" s="502"/>
      <c r="C47" s="503"/>
      <c r="D47" s="504"/>
      <c r="E47" s="505"/>
      <c r="F47" s="452"/>
      <c r="G47" s="506" t="s">
        <v>10</v>
      </c>
      <c r="H47" s="476"/>
      <c r="I47" s="507"/>
      <c r="J47" s="508"/>
      <c r="K47" s="475" t="str">
        <f>L4</f>
        <v>Nagyistók-Nádasi Judit</v>
      </c>
      <c r="L47" s="452"/>
      <c r="M47" s="484"/>
      <c r="P47" s="474"/>
      <c r="Q47" s="485"/>
      <c r="R47" s="509">
        <f>MIN(4,'B-U11-F-III.kcs elo'!Q5)</f>
        <v>4</v>
      </c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31:C31"/>
    <mergeCell ref="D31:E31"/>
    <mergeCell ref="F31:G31"/>
    <mergeCell ref="H31:I31"/>
    <mergeCell ref="J31:K31"/>
    <mergeCell ref="J30:K30"/>
    <mergeCell ref="J29:K29"/>
    <mergeCell ref="J28:K28"/>
    <mergeCell ref="J27:K27"/>
  </mergeCells>
  <conditionalFormatting sqref="E7 E9 E11 E13 E15 E17">
    <cfRule type="cellIs" dxfId="360" priority="2" stopIfTrue="1" operator="equal">
      <formula>"Bye"</formula>
    </cfRule>
  </conditionalFormatting>
  <conditionalFormatting sqref="E19">
    <cfRule type="cellIs" dxfId="359" priority="1" stopIfTrue="1" operator="equal">
      <formula>"Bye"</formula>
    </cfRule>
  </conditionalFormatting>
  <conditionalFormatting sqref="R47">
    <cfRule type="expression" dxfId="358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A278-ED48-4486-AB45-F5115414E009}">
  <sheetPr codeName="Munka49">
    <tabColor indexed="11"/>
  </sheetPr>
  <dimension ref="A1:AK49"/>
  <sheetViews>
    <sheetView workbookViewId="0">
      <selection activeCell="A5" sqref="A5"/>
    </sheetView>
  </sheetViews>
  <sheetFormatPr defaultRowHeight="13.2" x14ac:dyDescent="0.25"/>
  <cols>
    <col min="1" max="1" width="6.10937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7.88671875" style="314" customWidth="1"/>
    <col min="11" max="13" width="8.5546875" style="314" customWidth="1"/>
    <col min="14" max="14" width="8.88671875" style="314"/>
    <col min="15" max="16" width="5.33203125" style="314" customWidth="1"/>
    <col min="17" max="17" width="11.5546875" style="314" customWidth="1"/>
    <col min="18" max="24" width="8.88671875" style="314"/>
    <col min="25" max="25" width="10.33203125" style="314" hidden="1" customWidth="1"/>
    <col min="26" max="37" width="9.109375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732</v>
      </c>
      <c r="F2" s="412"/>
      <c r="G2" s="413"/>
      <c r="H2" s="414" t="s">
        <v>273</v>
      </c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S3" s="420" t="s">
        <v>66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S4" s="436" t="s">
        <v>68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S5" s="439" t="s">
        <v>70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750">
        <v>2</v>
      </c>
      <c r="C7" s="519" t="str">
        <f>IF($B7="","",VLOOKUP($B7,'B-U11-F-III.kcs elo'!$A$7:$O$22,5))</f>
        <v>140221</v>
      </c>
      <c r="D7" s="519">
        <f>IF($B7="","",VLOOKUP($B7,'B-U11-F-III.kcs elo'!$A$7:$O$22,15))</f>
        <v>0</v>
      </c>
      <c r="E7" s="520" t="str">
        <f>UPPER(IF($B7="","",VLOOKUP($B7,'B-U11-F-III.kcs elo'!$A$7:$O$22,2)))</f>
        <v xml:space="preserve">MAGYAROSI </v>
      </c>
      <c r="F7" s="452"/>
      <c r="G7" s="520" t="str">
        <f>IF($B7="","",VLOOKUP($B7,'B-U11-F-III.kcs elo'!$A$7:$O$22,3))</f>
        <v>Krisztián</v>
      </c>
      <c r="H7" s="452"/>
      <c r="I7" s="520" t="str">
        <f>IF($B7="","",VLOOKUP($B7,'B-U11-F-III.kcs elo'!$A$7:$O$22,4))</f>
        <v>Park U.-Mohács</v>
      </c>
      <c r="J7" s="437"/>
      <c r="K7" s="753" t="s">
        <v>699</v>
      </c>
      <c r="L7" s="445"/>
      <c r="M7" s="751"/>
      <c r="Q7" s="418" t="s">
        <v>65</v>
      </c>
      <c r="R7" s="420" t="s">
        <v>266</v>
      </c>
      <c r="S7" s="420" t="s">
        <v>274</v>
      </c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527"/>
      <c r="C8" s="437"/>
      <c r="D8" s="437"/>
      <c r="E8" s="437"/>
      <c r="F8" s="437"/>
      <c r="G8" s="437"/>
      <c r="H8" s="437"/>
      <c r="I8" s="437"/>
      <c r="J8" s="437"/>
      <c r="K8" s="755"/>
      <c r="L8" s="440"/>
      <c r="M8" s="449"/>
      <c r="Q8" s="435" t="s">
        <v>72</v>
      </c>
      <c r="R8" s="436" t="s">
        <v>267</v>
      </c>
      <c r="S8" s="436" t="s">
        <v>275</v>
      </c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x14ac:dyDescent="0.25">
      <c r="A9" s="440" t="s">
        <v>58</v>
      </c>
      <c r="B9" s="528">
        <v>8</v>
      </c>
      <c r="C9" s="519" t="str">
        <f>IF($B9="","",VLOOKUP($B9,'B-U11-F-III.kcs elo'!$A$7:$O$22,5))</f>
        <v>140207</v>
      </c>
      <c r="D9" s="519">
        <f>IF($B9="","",VLOOKUP($B9,'B-U11-F-III.kcs elo'!$A$7:$O$22,15))</f>
        <v>0</v>
      </c>
      <c r="E9" s="520" t="str">
        <f>UPPER(IF($B9="","",VLOOKUP($B9,'B-U11-F-III.kcs elo'!$A$7:$O$22,2)))</f>
        <v xml:space="preserve">TILL </v>
      </c>
      <c r="F9" s="452"/>
      <c r="G9" s="520" t="str">
        <f>IF($B9="","",VLOOKUP($B9,'B-U11-F-III.kcs elo'!$A$7:$O$22,3))</f>
        <v>Aurél</v>
      </c>
      <c r="H9" s="452"/>
      <c r="I9" s="520" t="str">
        <f>IF($B9="","",VLOOKUP($B9,'B-U11-F-III.kcs elo'!$A$7:$O$22,4))</f>
        <v>Bóly</v>
      </c>
      <c r="J9" s="437"/>
      <c r="K9" s="753" t="s">
        <v>665</v>
      </c>
      <c r="L9" s="445"/>
      <c r="M9" s="446"/>
      <c r="Q9" s="438" t="s">
        <v>73</v>
      </c>
      <c r="R9" s="439" t="s">
        <v>179</v>
      </c>
      <c r="S9" s="439" t="s">
        <v>276</v>
      </c>
      <c r="Y9" s="419"/>
      <c r="Z9" s="419"/>
      <c r="AA9" s="419" t="s">
        <v>80</v>
      </c>
      <c r="AB9" s="420">
        <v>10</v>
      </c>
      <c r="AC9" s="420">
        <v>6</v>
      </c>
      <c r="AD9" s="420">
        <v>4</v>
      </c>
      <c r="AE9" s="420">
        <v>2</v>
      </c>
      <c r="AF9" s="420">
        <v>1</v>
      </c>
      <c r="AG9" s="420">
        <v>0</v>
      </c>
      <c r="AH9" s="420">
        <v>0</v>
      </c>
      <c r="AI9" s="420">
        <v>0</v>
      </c>
      <c r="AJ9" s="420">
        <v>0</v>
      </c>
      <c r="AK9" s="420">
        <v>0</v>
      </c>
    </row>
    <row r="10" spans="1:37" x14ac:dyDescent="0.25">
      <c r="A10" s="440"/>
      <c r="B10" s="527"/>
      <c r="C10" s="437"/>
      <c r="D10" s="437"/>
      <c r="E10" s="437"/>
      <c r="F10" s="437"/>
      <c r="G10" s="437"/>
      <c r="H10" s="437"/>
      <c r="I10" s="437"/>
      <c r="J10" s="437"/>
      <c r="K10" s="755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528">
        <v>13</v>
      </c>
      <c r="C11" s="519" t="str">
        <f>IF($B11="","",VLOOKUP($B11,'B-U11-F-III.kcs elo'!$A$7:$O$22,5))</f>
        <v>150807</v>
      </c>
      <c r="D11" s="519">
        <f>IF($B11="","",VLOOKUP($B11,'B-U11-F-III.kcs elo'!$A$7:$O$22,15))</f>
        <v>0</v>
      </c>
      <c r="E11" s="520" t="str">
        <f>UPPER(IF($B11="","",VLOOKUP($B11,'B-U11-F-III.kcs elo'!$A$7:$O$22,2)))</f>
        <v xml:space="preserve">RÁBAI </v>
      </c>
      <c r="F11" s="452"/>
      <c r="G11" s="520" t="str">
        <f>IF($B11="","",VLOOKUP($B11,'B-U11-F-III.kcs elo'!$A$7:$O$22,3))</f>
        <v>Nándor Áron</v>
      </c>
      <c r="H11" s="452"/>
      <c r="I11" s="520" t="str">
        <f>IF($B11="","",VLOOKUP($B11,'B-U11-F-III.kcs elo'!$A$7:$O$22,4))</f>
        <v>Koch V. - Pécs</v>
      </c>
      <c r="J11" s="437"/>
      <c r="K11" s="753" t="s">
        <v>695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524"/>
      <c r="C12" s="437"/>
      <c r="D12" s="437"/>
      <c r="E12" s="437"/>
      <c r="F12" s="437"/>
      <c r="G12" s="437"/>
      <c r="H12" s="437"/>
      <c r="I12" s="437"/>
      <c r="J12" s="437"/>
      <c r="K12" s="749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40" t="s">
        <v>64</v>
      </c>
      <c r="B13" s="750">
        <v>9</v>
      </c>
      <c r="C13" s="519" t="str">
        <f>IF($B13="","",VLOOKUP($B13,'B-U11-F-III.kcs elo'!$A$7:$O$22,5))</f>
        <v>140707</v>
      </c>
      <c r="D13" s="519">
        <f>IF($B13="","",VLOOKUP($B13,'B-U11-F-III.kcs elo'!$A$7:$O$22,15))</f>
        <v>0</v>
      </c>
      <c r="E13" s="520" t="str">
        <f>UPPER(IF($B13="","",VLOOKUP($B13,'B-U11-F-III.kcs elo'!$A$7:$O$22,2)))</f>
        <v xml:space="preserve">HORVÁT </v>
      </c>
      <c r="F13" s="452"/>
      <c r="G13" s="520" t="str">
        <f>IF($B13="","",VLOOKUP($B13,'B-U11-F-III.kcs elo'!$A$7:$O$22,3))</f>
        <v>Botond</v>
      </c>
      <c r="H13" s="452"/>
      <c r="I13" s="520" t="str">
        <f>IF($B13="","",VLOOKUP($B13,'B-U11-F-III.kcs elo'!$A$7:$O$22,4))</f>
        <v>Bóly</v>
      </c>
      <c r="J13" s="437"/>
      <c r="K13" s="753" t="s">
        <v>697</v>
      </c>
      <c r="L13" s="445"/>
      <c r="M13" s="751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40"/>
      <c r="B14" s="527"/>
      <c r="C14" s="437"/>
      <c r="D14" s="437"/>
      <c r="E14" s="437"/>
      <c r="F14" s="437"/>
      <c r="G14" s="437"/>
      <c r="H14" s="437"/>
      <c r="I14" s="437"/>
      <c r="J14" s="437"/>
      <c r="K14" s="755"/>
      <c r="L14" s="440"/>
      <c r="M14" s="44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40" t="s">
        <v>182</v>
      </c>
      <c r="B15" s="528">
        <v>14</v>
      </c>
      <c r="C15" s="519" t="str">
        <f>IF($B15="","",VLOOKUP($B15,'B-U11-F-III.kcs elo'!$A$7:$O$22,5))</f>
        <v>140526</v>
      </c>
      <c r="D15" s="519">
        <f>IF($B15="","",VLOOKUP($B15,'B-U11-F-III.kcs elo'!$A$7:$O$22,15))</f>
        <v>0</v>
      </c>
      <c r="E15" s="520" t="str">
        <f>UPPER(IF($B15="","",VLOOKUP($B15,'B-U11-F-III.kcs elo'!$A$7:$O$22,2)))</f>
        <v xml:space="preserve">CSERE </v>
      </c>
      <c r="F15" s="452"/>
      <c r="G15" s="520" t="str">
        <f>IF($B15="","",VLOOKUP($B15,'B-U11-F-III.kcs elo'!$A$7:$O$22,3))</f>
        <v xml:space="preserve">Vilmos Tamás </v>
      </c>
      <c r="H15" s="452"/>
      <c r="I15" s="520" t="str">
        <f>IF($B15="","",VLOOKUP($B15,'B-U11-F-III.kcs elo'!$A$7:$O$22,4))</f>
        <v>Koch V. - Pécs</v>
      </c>
      <c r="J15" s="437"/>
      <c r="K15" s="753" t="s">
        <v>700</v>
      </c>
      <c r="L15" s="445"/>
      <c r="M15" s="446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40"/>
      <c r="B16" s="527"/>
      <c r="C16" s="437"/>
      <c r="D16" s="437"/>
      <c r="E16" s="437"/>
      <c r="F16" s="437"/>
      <c r="G16" s="437"/>
      <c r="H16" s="437"/>
      <c r="I16" s="437"/>
      <c r="J16" s="437"/>
      <c r="K16" s="755"/>
      <c r="L16" s="440"/>
      <c r="M16" s="449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40" t="s">
        <v>268</v>
      </c>
      <c r="B17" s="528">
        <v>5</v>
      </c>
      <c r="C17" s="519" t="str">
        <f>IF($B17="","",VLOOKUP($B17,'B-U11-F-III.kcs elo'!$A$7:$O$22,5))</f>
        <v>151126</v>
      </c>
      <c r="D17" s="519">
        <f>IF($B17="","",VLOOKUP($B17,'B-U11-F-III.kcs elo'!$A$7:$O$22,15))</f>
        <v>0</v>
      </c>
      <c r="E17" s="520" t="str">
        <f>UPPER(IF($B17="","",VLOOKUP($B17,'B-U11-F-III.kcs elo'!$A$7:$O$22,2)))</f>
        <v xml:space="preserve">SIMON-HARANGOZÓ </v>
      </c>
      <c r="F17" s="452"/>
      <c r="G17" s="520" t="str">
        <f>IF($B17="","",VLOOKUP($B17,'B-U11-F-III.kcs elo'!$A$7:$O$22,3))</f>
        <v>Ervin</v>
      </c>
      <c r="H17" s="452"/>
      <c r="I17" s="520" t="str">
        <f>IF($B17="","",VLOOKUP($B17,'B-U11-F-III.kcs elo'!$A$7:$O$22,4))</f>
        <v>Kozármisleny</v>
      </c>
      <c r="J17" s="437"/>
      <c r="K17" s="753" t="s">
        <v>665</v>
      </c>
      <c r="L17" s="445"/>
      <c r="M17" s="446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x14ac:dyDescent="0.25">
      <c r="A18" s="440"/>
      <c r="B18" s="527"/>
      <c r="C18" s="437"/>
      <c r="D18" s="437"/>
      <c r="E18" s="437"/>
      <c r="F18" s="437"/>
      <c r="G18" s="437"/>
      <c r="H18" s="437"/>
      <c r="I18" s="437"/>
      <c r="J18" s="437"/>
      <c r="K18" s="755"/>
      <c r="L18" s="440"/>
      <c r="M18" s="449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x14ac:dyDescent="0.25">
      <c r="A19" s="440" t="s">
        <v>268</v>
      </c>
      <c r="B19" s="528"/>
      <c r="C19" s="519" t="str">
        <f>IF($B19="","",VLOOKUP($B19,'B-U11-F-III.kcs elo'!$A$7:$O$22,5))</f>
        <v/>
      </c>
      <c r="D19" s="519" t="str">
        <f>IF($B19="","",VLOOKUP($B19,'B-U11-F-III.kcs elo'!$A$7:$O$22,15))</f>
        <v/>
      </c>
      <c r="E19" s="520" t="str">
        <f>UPPER(IF($B19="","",VLOOKUP($B19,'B-U11-F-III.kcs elo'!$A$7:$O$22,2)))</f>
        <v/>
      </c>
      <c r="F19" s="452"/>
      <c r="G19" s="520" t="str">
        <f>IF($B19="","",VLOOKUP($B19,'B-U11-F-III.kcs elo'!$A$7:$O$22,3))</f>
        <v/>
      </c>
      <c r="H19" s="452"/>
      <c r="I19" s="520" t="str">
        <f>IF($B19="","",VLOOKUP($B19,'B-U11-F-III.kcs elo'!$A$7:$O$22,4))</f>
        <v/>
      </c>
      <c r="J19" s="437"/>
      <c r="K19" s="753"/>
      <c r="L19" s="445"/>
      <c r="M19" s="446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x14ac:dyDescent="0.25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x14ac:dyDescent="0.25">
      <c r="A21" s="437"/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37"/>
      <c r="B22" s="812"/>
      <c r="C22" s="812"/>
      <c r="D22" s="813" t="str">
        <f>E7</f>
        <v xml:space="preserve">MAGYAROSI </v>
      </c>
      <c r="E22" s="813"/>
      <c r="F22" s="813" t="str">
        <f>E9</f>
        <v xml:space="preserve">TILL </v>
      </c>
      <c r="G22" s="813"/>
      <c r="H22" s="813" t="str">
        <f>E11</f>
        <v xml:space="preserve">RÁBAI </v>
      </c>
      <c r="I22" s="813"/>
      <c r="J22" s="437"/>
      <c r="K22" s="437"/>
      <c r="L22" s="437"/>
      <c r="M22" s="529" t="s">
        <v>61</v>
      </c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ht="18.75" customHeight="1" x14ac:dyDescent="0.25">
      <c r="A23" s="451" t="s">
        <v>57</v>
      </c>
      <c r="B23" s="806" t="str">
        <f>E7</f>
        <v xml:space="preserve">MAGYAROSI </v>
      </c>
      <c r="C23" s="806"/>
      <c r="D23" s="818"/>
      <c r="E23" s="818"/>
      <c r="F23" s="819" t="s">
        <v>664</v>
      </c>
      <c r="G23" s="819"/>
      <c r="H23" s="820" t="s">
        <v>653</v>
      </c>
      <c r="I23" s="820"/>
      <c r="J23" s="437"/>
      <c r="K23" s="437"/>
      <c r="L23" s="437"/>
      <c r="M23" s="530" t="s">
        <v>648</v>
      </c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ht="18.75" customHeight="1" x14ac:dyDescent="0.25">
      <c r="A24" s="451" t="s">
        <v>58</v>
      </c>
      <c r="B24" s="806" t="str">
        <f>E9</f>
        <v xml:space="preserve">TILL </v>
      </c>
      <c r="C24" s="806"/>
      <c r="D24" s="819" t="s">
        <v>665</v>
      </c>
      <c r="E24" s="819"/>
      <c r="F24" s="818"/>
      <c r="G24" s="818"/>
      <c r="H24" s="819" t="s">
        <v>665</v>
      </c>
      <c r="I24" s="819"/>
      <c r="J24" s="437"/>
      <c r="K24" s="437"/>
      <c r="L24" s="437"/>
      <c r="M24" s="530" t="s">
        <v>665</v>
      </c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ht="18.75" customHeight="1" x14ac:dyDescent="0.25">
      <c r="A25" s="451" t="s">
        <v>59</v>
      </c>
      <c r="B25" s="806" t="str">
        <f>E11</f>
        <v xml:space="preserve">RÁBAI </v>
      </c>
      <c r="C25" s="806"/>
      <c r="D25" s="819" t="s">
        <v>651</v>
      </c>
      <c r="E25" s="819"/>
      <c r="F25" s="819" t="s">
        <v>664</v>
      </c>
      <c r="G25" s="819"/>
      <c r="H25" s="818"/>
      <c r="I25" s="818"/>
      <c r="J25" s="437"/>
      <c r="K25" s="437"/>
      <c r="L25" s="437"/>
      <c r="M25" s="530" t="s">
        <v>649</v>
      </c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531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ht="18.75" customHeight="1" x14ac:dyDescent="0.25">
      <c r="A27" s="437"/>
      <c r="B27" s="812"/>
      <c r="C27" s="812"/>
      <c r="D27" s="813" t="str">
        <f>E13</f>
        <v xml:space="preserve">HORVÁT </v>
      </c>
      <c r="E27" s="813"/>
      <c r="F27" s="813" t="str">
        <f>E15</f>
        <v xml:space="preserve">CSERE </v>
      </c>
      <c r="G27" s="813"/>
      <c r="H27" s="813" t="str">
        <f>E17</f>
        <v xml:space="preserve">SIMON-HARANGOZÓ </v>
      </c>
      <c r="I27" s="813"/>
      <c r="J27" s="833" t="str">
        <f>E19</f>
        <v/>
      </c>
      <c r="K27" s="834"/>
      <c r="L27" s="437"/>
      <c r="M27" s="531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ht="18.75" customHeight="1" x14ac:dyDescent="0.25">
      <c r="A28" s="451" t="s">
        <v>64</v>
      </c>
      <c r="B28" s="806" t="str">
        <f>E13</f>
        <v xml:space="preserve">HORVÁT </v>
      </c>
      <c r="C28" s="806"/>
      <c r="D28" s="809"/>
      <c r="E28" s="809"/>
      <c r="F28" s="807" t="s">
        <v>650</v>
      </c>
      <c r="G28" s="807"/>
      <c r="H28" s="807" t="s">
        <v>664</v>
      </c>
      <c r="I28" s="807"/>
      <c r="J28" s="835"/>
      <c r="K28" s="836"/>
      <c r="L28" s="437"/>
      <c r="M28" s="530" t="s">
        <v>649</v>
      </c>
    </row>
    <row r="29" spans="1:37" ht="18.75" customHeight="1" x14ac:dyDescent="0.25">
      <c r="A29" s="451" t="s">
        <v>182</v>
      </c>
      <c r="B29" s="806" t="str">
        <f>E15</f>
        <v xml:space="preserve">CSERE </v>
      </c>
      <c r="C29" s="806"/>
      <c r="D29" s="810" t="s">
        <v>652</v>
      </c>
      <c r="E29" s="810"/>
      <c r="F29" s="809"/>
      <c r="G29" s="809"/>
      <c r="H29" s="807" t="s">
        <v>664</v>
      </c>
      <c r="I29" s="807"/>
      <c r="J29" s="831"/>
      <c r="K29" s="832"/>
      <c r="L29" s="437"/>
      <c r="M29" s="530" t="s">
        <v>648</v>
      </c>
    </row>
    <row r="30" spans="1:37" ht="18.75" customHeight="1" x14ac:dyDescent="0.25">
      <c r="A30" s="451" t="s">
        <v>268</v>
      </c>
      <c r="B30" s="806" t="str">
        <f>E17</f>
        <v xml:space="preserve">SIMON-HARANGOZÓ </v>
      </c>
      <c r="C30" s="806"/>
      <c r="D30" s="807" t="s">
        <v>665</v>
      </c>
      <c r="E30" s="807"/>
      <c r="F30" s="807" t="s">
        <v>665</v>
      </c>
      <c r="G30" s="807"/>
      <c r="H30" s="809"/>
      <c r="I30" s="809"/>
      <c r="J30" s="831"/>
      <c r="K30" s="832"/>
      <c r="L30" s="437"/>
      <c r="M30" s="530"/>
    </row>
    <row r="31" spans="1:37" ht="18.75" customHeight="1" x14ac:dyDescent="0.25">
      <c r="A31" s="451" t="s">
        <v>277</v>
      </c>
      <c r="B31" s="806" t="str">
        <f>E19</f>
        <v/>
      </c>
      <c r="C31" s="806"/>
      <c r="D31" s="807"/>
      <c r="E31" s="807"/>
      <c r="F31" s="807"/>
      <c r="G31" s="807"/>
      <c r="H31" s="808"/>
      <c r="I31" s="808"/>
      <c r="J31" s="829"/>
      <c r="K31" s="830"/>
      <c r="L31" s="437"/>
      <c r="M31" s="530"/>
    </row>
    <row r="32" spans="1:37" ht="18.75" customHeight="1" x14ac:dyDescent="0.25">
      <c r="A32" s="531"/>
      <c r="B32" s="532"/>
      <c r="C32" s="532"/>
      <c r="D32" s="531"/>
      <c r="E32" s="531"/>
      <c r="F32" s="531"/>
      <c r="G32" s="531"/>
      <c r="H32" s="531"/>
      <c r="I32" s="531"/>
      <c r="J32" s="437"/>
      <c r="K32" s="437"/>
      <c r="L32" s="437"/>
      <c r="M32" s="533"/>
    </row>
    <row r="33" spans="1:18" x14ac:dyDescent="0.25">
      <c r="A33" s="437"/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</row>
    <row r="34" spans="1:18" x14ac:dyDescent="0.25">
      <c r="A34" s="437" t="s">
        <v>269</v>
      </c>
      <c r="B34" s="437"/>
      <c r="C34" s="827" t="str">
        <f>IF(M23=1,B23,IF(M24=1,B24,IF(M25=1,B25,"")))</f>
        <v/>
      </c>
      <c r="D34" s="827"/>
      <c r="E34" s="440" t="s">
        <v>270</v>
      </c>
      <c r="F34" s="827" t="str">
        <f>IF(M28=1,B28,IF(M29=1,B29,IF(M30=1,B30,IF(M31=1,B31,""))))</f>
        <v/>
      </c>
      <c r="G34" s="827"/>
      <c r="H34" s="437"/>
      <c r="I34" s="452"/>
      <c r="J34" s="437"/>
      <c r="K34" s="437"/>
      <c r="L34" s="437"/>
      <c r="M34" s="437"/>
    </row>
    <row r="35" spans="1:18" x14ac:dyDescent="0.25">
      <c r="A35" s="437"/>
      <c r="B35" s="437"/>
      <c r="C35" s="437"/>
      <c r="D35" s="437"/>
      <c r="E35" s="437"/>
      <c r="F35" s="440"/>
      <c r="G35" s="440"/>
      <c r="H35" s="437"/>
      <c r="I35" s="437"/>
      <c r="J35" s="437"/>
      <c r="K35" s="437"/>
      <c r="L35" s="437"/>
      <c r="M35" s="437"/>
    </row>
    <row r="36" spans="1:18" x14ac:dyDescent="0.25">
      <c r="A36" s="437" t="s">
        <v>271</v>
      </c>
      <c r="B36" s="437"/>
      <c r="C36" s="827" t="str">
        <f>IF(M23=2,B23,IF(M24=2,B24,IF(M25=2,B25,"")))</f>
        <v/>
      </c>
      <c r="D36" s="827"/>
      <c r="E36" s="440" t="s">
        <v>270</v>
      </c>
      <c r="F36" s="827" t="str">
        <f>IF(M28=2,B28,IF(M29=2,B29,IF(M30=2,B30,IF(M31=2,B31,""))))</f>
        <v/>
      </c>
      <c r="G36" s="827"/>
      <c r="H36" s="437"/>
      <c r="I36" s="452"/>
      <c r="J36" s="437"/>
      <c r="K36" s="437"/>
      <c r="L36" s="437"/>
      <c r="M36" s="437"/>
    </row>
    <row r="37" spans="1:18" x14ac:dyDescent="0.25">
      <c r="A37" s="437"/>
      <c r="B37" s="437"/>
      <c r="C37" s="440"/>
      <c r="D37" s="440"/>
      <c r="E37" s="440"/>
      <c r="F37" s="440"/>
      <c r="G37" s="440"/>
      <c r="H37" s="437"/>
      <c r="I37" s="437"/>
      <c r="J37" s="437"/>
      <c r="K37" s="437"/>
      <c r="L37" s="437"/>
      <c r="M37" s="437"/>
    </row>
    <row r="38" spans="1:18" x14ac:dyDescent="0.25">
      <c r="A38" s="437" t="s">
        <v>272</v>
      </c>
      <c r="B38" s="437"/>
      <c r="C38" s="827" t="str">
        <f>IF(M23=3,B23,IF(M24=3,B24,IF(M25=3,B25,"")))</f>
        <v/>
      </c>
      <c r="D38" s="827"/>
      <c r="E38" s="440" t="s">
        <v>270</v>
      </c>
      <c r="F38" s="827" t="str">
        <f>IF(M28=3,B28,IF(M29=3,B29,IF(M30=3,B30,IF(M31=3,B31,""))))</f>
        <v/>
      </c>
      <c r="G38" s="827"/>
      <c r="H38" s="437"/>
      <c r="I38" s="452"/>
      <c r="J38" s="437"/>
      <c r="K38" s="437"/>
      <c r="L38" s="437"/>
      <c r="M38" s="437"/>
    </row>
    <row r="39" spans="1:18" x14ac:dyDescent="0.25">
      <c r="A39" s="437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</row>
    <row r="40" spans="1:18" x14ac:dyDescent="0.25">
      <c r="A40" s="437"/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52"/>
      <c r="M40" s="437"/>
    </row>
    <row r="41" spans="1:18" x14ac:dyDescent="0.25">
      <c r="A41" s="453" t="s">
        <v>38</v>
      </c>
      <c r="B41" s="454"/>
      <c r="C41" s="455"/>
      <c r="D41" s="456" t="s">
        <v>2</v>
      </c>
      <c r="E41" s="457" t="s">
        <v>40</v>
      </c>
      <c r="F41" s="458"/>
      <c r="G41" s="456" t="s">
        <v>2</v>
      </c>
      <c r="H41" s="457" t="s">
        <v>49</v>
      </c>
      <c r="I41" s="459"/>
      <c r="J41" s="457" t="s">
        <v>50</v>
      </c>
      <c r="K41" s="460" t="s">
        <v>51</v>
      </c>
      <c r="L41" s="433"/>
      <c r="M41" s="458"/>
      <c r="P41" s="461"/>
      <c r="Q41" s="461"/>
      <c r="R41" s="462"/>
    </row>
    <row r="42" spans="1:18" x14ac:dyDescent="0.25">
      <c r="A42" s="463" t="s">
        <v>39</v>
      </c>
      <c r="B42" s="464"/>
      <c r="C42" s="465"/>
      <c r="D42" s="466"/>
      <c r="E42" s="804"/>
      <c r="F42" s="804"/>
      <c r="G42" s="467" t="s">
        <v>3</v>
      </c>
      <c r="H42" s="464"/>
      <c r="I42" s="468"/>
      <c r="J42" s="469"/>
      <c r="K42" s="470" t="s">
        <v>41</v>
      </c>
      <c r="L42" s="471"/>
      <c r="M42" s="472"/>
      <c r="P42" s="473"/>
      <c r="Q42" s="473"/>
      <c r="R42" s="474"/>
    </row>
    <row r="43" spans="1:18" x14ac:dyDescent="0.25">
      <c r="A43" s="475" t="s">
        <v>48</v>
      </c>
      <c r="B43" s="476"/>
      <c r="C43" s="477"/>
      <c r="D43" s="478"/>
      <c r="E43" s="805"/>
      <c r="F43" s="805"/>
      <c r="G43" s="479" t="s">
        <v>4</v>
      </c>
      <c r="H43" s="480"/>
      <c r="I43" s="481"/>
      <c r="J43" s="482"/>
      <c r="K43" s="483"/>
      <c r="L43" s="452"/>
      <c r="M43" s="484"/>
      <c r="P43" s="474"/>
      <c r="Q43" s="485"/>
      <c r="R43" s="474"/>
    </row>
    <row r="44" spans="1:18" x14ac:dyDescent="0.25">
      <c r="A44" s="486"/>
      <c r="B44" s="487"/>
      <c r="C44" s="488"/>
      <c r="D44" s="478"/>
      <c r="E44" s="489"/>
      <c r="F44" s="437"/>
      <c r="G44" s="479" t="s">
        <v>5</v>
      </c>
      <c r="H44" s="480"/>
      <c r="I44" s="481"/>
      <c r="J44" s="482"/>
      <c r="K44" s="470" t="s">
        <v>42</v>
      </c>
      <c r="L44" s="471"/>
      <c r="M44" s="472"/>
      <c r="P44" s="473"/>
      <c r="Q44" s="473"/>
      <c r="R44" s="509">
        <f>MIN(4,'B-U11-F-III.kcs elo'!Q2)</f>
        <v>4</v>
      </c>
    </row>
    <row r="45" spans="1:18" x14ac:dyDescent="0.25">
      <c r="A45" s="490"/>
      <c r="B45" s="491"/>
      <c r="C45" s="492"/>
      <c r="D45" s="478"/>
      <c r="E45" s="489"/>
      <c r="F45" s="437"/>
      <c r="G45" s="479" t="s">
        <v>6</v>
      </c>
      <c r="H45" s="480"/>
      <c r="I45" s="481"/>
      <c r="J45" s="482"/>
      <c r="K45" s="493"/>
      <c r="L45" s="437"/>
      <c r="M45" s="494"/>
      <c r="P45" s="474"/>
      <c r="Q45" s="485"/>
      <c r="R45" s="474"/>
    </row>
    <row r="46" spans="1:18" x14ac:dyDescent="0.25">
      <c r="A46" s="495"/>
      <c r="B46" s="496"/>
      <c r="C46" s="497"/>
      <c r="D46" s="478"/>
      <c r="E46" s="489"/>
      <c r="F46" s="437"/>
      <c r="G46" s="479" t="s">
        <v>7</v>
      </c>
      <c r="H46" s="480"/>
      <c r="I46" s="481"/>
      <c r="J46" s="482"/>
      <c r="K46" s="475"/>
      <c r="L46" s="452"/>
      <c r="M46" s="484"/>
      <c r="P46" s="474"/>
      <c r="Q46" s="485"/>
      <c r="R46" s="474"/>
    </row>
    <row r="47" spans="1:18" x14ac:dyDescent="0.25">
      <c r="A47" s="498"/>
      <c r="B47" s="499"/>
      <c r="C47" s="492"/>
      <c r="D47" s="478"/>
      <c r="E47" s="489"/>
      <c r="F47" s="437"/>
      <c r="G47" s="479" t="s">
        <v>8</v>
      </c>
      <c r="H47" s="480"/>
      <c r="I47" s="481"/>
      <c r="J47" s="482"/>
      <c r="K47" s="470" t="s">
        <v>31</v>
      </c>
      <c r="L47" s="471"/>
      <c r="M47" s="472"/>
      <c r="P47" s="473"/>
      <c r="Q47" s="473"/>
      <c r="R47" s="474"/>
    </row>
    <row r="48" spans="1:18" x14ac:dyDescent="0.25">
      <c r="A48" s="498"/>
      <c r="B48" s="499"/>
      <c r="C48" s="500"/>
      <c r="D48" s="478"/>
      <c r="E48" s="489"/>
      <c r="F48" s="437"/>
      <c r="G48" s="479" t="s">
        <v>9</v>
      </c>
      <c r="H48" s="480"/>
      <c r="I48" s="481"/>
      <c r="J48" s="482"/>
      <c r="K48" s="493"/>
      <c r="L48" s="437"/>
      <c r="M48" s="494"/>
      <c r="P48" s="474"/>
      <c r="Q48" s="485"/>
      <c r="R48" s="474"/>
    </row>
    <row r="49" spans="1:18" x14ac:dyDescent="0.25">
      <c r="A49" s="501"/>
      <c r="B49" s="502"/>
      <c r="C49" s="503"/>
      <c r="D49" s="504"/>
      <c r="E49" s="505"/>
      <c r="F49" s="452"/>
      <c r="G49" s="506" t="s">
        <v>10</v>
      </c>
      <c r="H49" s="476"/>
      <c r="I49" s="507"/>
      <c r="J49" s="508"/>
      <c r="K49" s="475" t="str">
        <f>L4</f>
        <v>Nagyistók-Nádasi Judit</v>
      </c>
      <c r="L49" s="452"/>
      <c r="M49" s="484"/>
      <c r="P49" s="474"/>
      <c r="Q49" s="485"/>
      <c r="R49" s="509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357" priority="1" stopIfTrue="1" operator="equal">
      <formula>"Bye"</formula>
    </cfRule>
  </conditionalFormatting>
  <conditionalFormatting sqref="R44 R49">
    <cfRule type="expression" dxfId="35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795-A2C7-41D5-BBC2-462E51032853}">
  <sheetPr codeName="Munka60">
    <tabColor indexed="11"/>
  </sheetPr>
  <dimension ref="A1:AK53"/>
  <sheetViews>
    <sheetView workbookViewId="0">
      <selection activeCell="A5" sqref="A5"/>
    </sheetView>
  </sheetViews>
  <sheetFormatPr defaultRowHeight="13.2" x14ac:dyDescent="0.25"/>
  <cols>
    <col min="1" max="1" width="6.10937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7.88671875" style="314" customWidth="1"/>
    <col min="11" max="13" width="8.5546875" style="314" customWidth="1"/>
    <col min="14" max="14" width="8.88671875" style="314"/>
    <col min="15" max="16" width="5.33203125" style="314" customWidth="1"/>
    <col min="17" max="17" width="11.5546875" style="314" customWidth="1"/>
    <col min="18" max="24" width="8.88671875" style="314"/>
    <col min="25" max="25" width="10.33203125" style="314" hidden="1" customWidth="1"/>
    <col min="26" max="37" width="9.109375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IF(Y5=1,CONCATENATE(VLOOKUP(Y3,AA16:AH30,2)),CONCATENATE(VLOOKUP(Y3,AA2:AK13,2)))</f>
        <v>#N/A</v>
      </c>
      <c r="AC1" s="410" t="e">
        <f>IF(Y5=1,CONCATENATE(VLOOKUP(Y3,AA16:AK30,3)),CONCATENATE(VLOOKUP(Y3,AA2:AK13,3)))</f>
        <v>#N/A</v>
      </c>
      <c r="AD1" s="410" t="e">
        <f>IF(Y5=1,CONCATENATE(VLOOKUP(Y3,AA16:AK30,4)),CONCATENATE(VLOOKUP(Y3,AA2:AK13,4)))</f>
        <v>#N/A</v>
      </c>
      <c r="AE1" s="410" t="e">
        <f>IF(Y5=1,CONCATENATE(VLOOKUP(Y3,AA16:AK30,5)),CONCATENATE(VLOOKUP(Y3,AA2:AK13,5)))</f>
        <v>#N/A</v>
      </c>
      <c r="AF1" s="410" t="e">
        <f>IF(Y5=1,CONCATENATE(VLOOKUP(Y3,AA16:AK30,6)),CONCATENATE(VLOOKUP(Y3,AA2:AK13,6)))</f>
        <v>#N/A</v>
      </c>
      <c r="AG1" s="410" t="e">
        <f>IF(Y5=1,CONCATENATE(VLOOKUP(Y3,AA16:AK30,7)),CONCATENATE(VLOOKUP(Y3,AA2:AK13,7)))</f>
        <v>#N/A</v>
      </c>
      <c r="AH1" s="410" t="e">
        <f>IF(Y5=1,CONCATENATE(VLOOKUP(Y3,AA16:AK30,8)),CONCATENATE(VLOOKUP(Y3,AA2:AK13,8)))</f>
        <v>#N/A</v>
      </c>
      <c r="AI1" s="410" t="e">
        <f>IF(Y5=1,CONCATENATE(VLOOKUP(Y3,AA16:AK30,9)),CONCATENATE(VLOOKUP(Y3,AA2:AK13,9)))</f>
        <v>#N/A</v>
      </c>
      <c r="AJ1" s="410" t="e">
        <f>IF(Y5=1,CONCATENATE(VLOOKUP(Y3,AA16:AK30,10)),CONCATENATE(VLOOKUP(Y3,AA2:AK13,10)))</f>
        <v>#N/A</v>
      </c>
      <c r="AK1" s="410" t="e">
        <f>IF(Y5=1,CONCATENATE(VLOOKUP(Y3,AA16:AK30,11)),CONCATENATE(VLOOKUP(Y3,AA2:AK13,11)))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732</v>
      </c>
      <c r="F2" s="412"/>
      <c r="G2" s="413"/>
      <c r="H2" s="414" t="s">
        <v>278</v>
      </c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S3" s="420" t="s">
        <v>66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S4" s="436" t="s">
        <v>68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S5" s="439" t="s">
        <v>70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750">
        <v>18</v>
      </c>
      <c r="C7" s="519" t="str">
        <f>IF($B7="","",VLOOKUP($B7,'B-U11-F-III.kcs elo'!$A$7:$O$22,5))</f>
        <v>151214</v>
      </c>
      <c r="D7" s="519">
        <f>IF($B7="","",VLOOKUP($B7,'B-U11-F-III.kcs elo'!$A$7:$O$22,15))</f>
        <v>0</v>
      </c>
      <c r="E7" s="520" t="str">
        <f>UPPER(IF($B7="","",VLOOKUP($B7,'B-U11-F-III.kcs elo'!$A$7:$O$22,2)))</f>
        <v xml:space="preserve">GERNEDL </v>
      </c>
      <c r="F7" s="452"/>
      <c r="G7" s="520" t="str">
        <f>IF($B7="","",VLOOKUP($B7,'B-U11-F-III.kcs elo'!$A$7:$O$22,3))</f>
        <v>Ádám Márk</v>
      </c>
      <c r="H7" s="452"/>
      <c r="I7" s="520" t="str">
        <f>IF($B7="","",VLOOKUP($B7,'B-U11-F-III.kcs elo'!$A$7:$O$22,4))</f>
        <v>Koch V. - Pécs</v>
      </c>
      <c r="J7" s="437"/>
      <c r="K7" s="753" t="s">
        <v>696</v>
      </c>
      <c r="L7" s="445"/>
      <c r="M7" s="751"/>
      <c r="Q7" s="418" t="s">
        <v>65</v>
      </c>
      <c r="R7" s="420" t="s">
        <v>279</v>
      </c>
      <c r="S7" s="420" t="s">
        <v>280</v>
      </c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527"/>
      <c r="C8" s="437"/>
      <c r="D8" s="437"/>
      <c r="E8" s="437"/>
      <c r="F8" s="437"/>
      <c r="G8" s="437"/>
      <c r="H8" s="437"/>
      <c r="I8" s="437"/>
      <c r="J8" s="437"/>
      <c r="K8" s="755"/>
      <c r="L8" s="440"/>
      <c r="M8" s="449"/>
      <c r="Q8" s="435" t="s">
        <v>72</v>
      </c>
      <c r="R8" s="436" t="s">
        <v>275</v>
      </c>
      <c r="S8" s="436" t="s">
        <v>281</v>
      </c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x14ac:dyDescent="0.25">
      <c r="A9" s="440" t="s">
        <v>58</v>
      </c>
      <c r="B9" s="528">
        <v>10</v>
      </c>
      <c r="C9" s="519" t="str">
        <f>IF($B9="","",VLOOKUP($B9,'B-U11-F-III.kcs elo'!$A$7:$O$22,5))</f>
        <v>150524</v>
      </c>
      <c r="D9" s="519">
        <f>IF($B9="","",VLOOKUP($B9,'B-U11-F-III.kcs elo'!$A$7:$O$22,15))</f>
        <v>0</v>
      </c>
      <c r="E9" s="520" t="str">
        <f>UPPER(IF($B9="","",VLOOKUP($B9,'B-U11-F-III.kcs elo'!$A$7:$O$22,2)))</f>
        <v xml:space="preserve">ARNOLD </v>
      </c>
      <c r="F9" s="452"/>
      <c r="G9" s="520" t="str">
        <f>IF($B9="","",VLOOKUP($B9,'B-U11-F-III.kcs elo'!$A$7:$O$22,3))</f>
        <v>Benedek</v>
      </c>
      <c r="H9" s="452"/>
      <c r="I9" s="520" t="str">
        <f>IF($B9="","",VLOOKUP($B9,'B-U11-F-III.kcs elo'!$A$7:$O$22,4))</f>
        <v>Bóly</v>
      </c>
      <c r="J9" s="437"/>
      <c r="K9" s="753" t="s">
        <v>699</v>
      </c>
      <c r="L9" s="445"/>
      <c r="M9" s="446"/>
      <c r="Q9" s="438" t="s">
        <v>73</v>
      </c>
      <c r="R9" s="439" t="s">
        <v>266</v>
      </c>
      <c r="S9" s="439" t="s">
        <v>282</v>
      </c>
      <c r="Y9" s="419"/>
      <c r="Z9" s="419"/>
      <c r="AA9" s="419" t="s">
        <v>80</v>
      </c>
      <c r="AB9" s="420">
        <v>10</v>
      </c>
      <c r="AC9" s="420">
        <v>6</v>
      </c>
      <c r="AD9" s="420">
        <v>4</v>
      </c>
      <c r="AE9" s="420">
        <v>2</v>
      </c>
      <c r="AF9" s="420">
        <v>1</v>
      </c>
      <c r="AG9" s="420">
        <v>0</v>
      </c>
      <c r="AH9" s="420">
        <v>0</v>
      </c>
      <c r="AI9" s="420">
        <v>0</v>
      </c>
      <c r="AJ9" s="420">
        <v>0</v>
      </c>
      <c r="AK9" s="420">
        <v>0</v>
      </c>
    </row>
    <row r="10" spans="1:37" x14ac:dyDescent="0.25">
      <c r="A10" s="440"/>
      <c r="B10" s="527"/>
      <c r="C10" s="437"/>
      <c r="D10" s="437"/>
      <c r="E10" s="437"/>
      <c r="F10" s="437"/>
      <c r="G10" s="437"/>
      <c r="H10" s="437"/>
      <c r="I10" s="437"/>
      <c r="J10" s="437"/>
      <c r="K10" s="755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528">
        <v>15</v>
      </c>
      <c r="C11" s="519" t="str">
        <f>IF($B11="","",VLOOKUP($B11,'B-U11-F-III.kcs elo'!$A$7:$O$22,5))</f>
        <v>150514</v>
      </c>
      <c r="D11" s="519">
        <f>IF($B11="","",VLOOKUP($B11,'B-U11-F-III.kcs elo'!$A$7:$O$22,15))</f>
        <v>0</v>
      </c>
      <c r="E11" s="520" t="str">
        <f>UPPER(IF($B11="","",VLOOKUP($B11,'B-U11-F-III.kcs elo'!$A$7:$O$22,2)))</f>
        <v xml:space="preserve">KATI </v>
      </c>
      <c r="F11" s="452"/>
      <c r="G11" s="520" t="str">
        <f>IF($B11="","",VLOOKUP($B11,'B-U11-F-III.kcs elo'!$A$7:$O$22,3))</f>
        <v xml:space="preserve">Richárd Máté </v>
      </c>
      <c r="H11" s="452"/>
      <c r="I11" s="520" t="str">
        <f>IF($B11="","",VLOOKUP($B11,'B-U11-F-III.kcs elo'!$A$7:$O$22,4))</f>
        <v>Koch V. - Pécs</v>
      </c>
      <c r="J11" s="437"/>
      <c r="K11" s="753" t="s">
        <v>695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524"/>
      <c r="C12" s="437"/>
      <c r="D12" s="437"/>
      <c r="E12" s="437"/>
      <c r="F12" s="437"/>
      <c r="G12" s="437"/>
      <c r="H12" s="437"/>
      <c r="I12" s="437"/>
      <c r="J12" s="437"/>
      <c r="K12" s="749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40" t="s">
        <v>64</v>
      </c>
      <c r="B13" s="534"/>
      <c r="C13" s="519" t="str">
        <f>IF($B13="","",VLOOKUP($B13,'B-U11-F-III.kcs elo'!$A$7:$O$22,5))</f>
        <v/>
      </c>
      <c r="D13" s="519" t="str">
        <f>IF($B13="","",VLOOKUP($B13,'B-U11-F-III.kcs elo'!$A$7:$O$22,15))</f>
        <v/>
      </c>
      <c r="E13" s="520" t="str">
        <f>UPPER(IF($B13="","",VLOOKUP($B13,'B-U11-F-III.kcs elo'!$A$7:$O$22,2)))</f>
        <v/>
      </c>
      <c r="F13" s="452"/>
      <c r="G13" s="520" t="str">
        <f>IF($B13="","",VLOOKUP($B13,'B-U11-F-III.kcs elo'!$A$7:$O$22,3))</f>
        <v/>
      </c>
      <c r="H13" s="452"/>
      <c r="I13" s="520" t="str">
        <f>IF($B13="","",VLOOKUP($B13,'B-U11-F-III.kcs elo'!$A$7:$O$22,4))</f>
        <v/>
      </c>
      <c r="J13" s="437"/>
      <c r="K13" s="753"/>
      <c r="L13" s="445"/>
      <c r="M13" s="446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40"/>
      <c r="B14" s="527"/>
      <c r="C14" s="437"/>
      <c r="D14" s="437"/>
      <c r="E14" s="437"/>
      <c r="F14" s="437"/>
      <c r="G14" s="437"/>
      <c r="H14" s="437"/>
      <c r="I14" s="437"/>
      <c r="J14" s="437"/>
      <c r="K14" s="755"/>
      <c r="L14" s="440"/>
      <c r="M14" s="44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40" t="s">
        <v>182</v>
      </c>
      <c r="B15" s="756">
        <v>3</v>
      </c>
      <c r="C15" s="519" t="str">
        <f>IF($B15="","",VLOOKUP($B15,'B-U11-F-III.kcs elo'!$A$7:$O$22,5))</f>
        <v>151102</v>
      </c>
      <c r="D15" s="519">
        <f>IF($B15="","",VLOOKUP($B15,'B-U11-F-III.kcs elo'!$A$7:$O$22,15))</f>
        <v>0</v>
      </c>
      <c r="E15" s="520" t="str">
        <f>UPPER(IF($B15="","",VLOOKUP($B15,'B-U11-F-III.kcs elo'!$A$7:$O$22,2)))</f>
        <v xml:space="preserve">FÉTH </v>
      </c>
      <c r="F15" s="452"/>
      <c r="G15" s="520" t="str">
        <f>IF($B15="","",VLOOKUP($B15,'B-U11-F-III.kcs elo'!$A$7:$O$22,3))</f>
        <v>Péter</v>
      </c>
      <c r="H15" s="452"/>
      <c r="I15" s="520" t="str">
        <f>IF($B15="","",VLOOKUP($B15,'B-U11-F-III.kcs elo'!$A$7:$O$22,4))</f>
        <v>Park U.-Mohács</v>
      </c>
      <c r="J15" s="437"/>
      <c r="K15" s="753" t="s">
        <v>696</v>
      </c>
      <c r="L15" s="445"/>
      <c r="M15" s="751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40"/>
      <c r="B16" s="527"/>
      <c r="C16" s="437"/>
      <c r="D16" s="437"/>
      <c r="E16" s="437"/>
      <c r="F16" s="437"/>
      <c r="G16" s="437"/>
      <c r="H16" s="437"/>
      <c r="I16" s="437"/>
      <c r="J16" s="437"/>
      <c r="K16" s="755"/>
      <c r="L16" s="440"/>
      <c r="M16" s="449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40" t="s">
        <v>268</v>
      </c>
      <c r="B17" s="528">
        <v>17</v>
      </c>
      <c r="C17" s="519">
        <v>151726</v>
      </c>
      <c r="D17" s="519">
        <f>IF($B17="","",VLOOKUP($B17,'B-U11-F-III.kcs elo'!$A$7:$O$22,15))</f>
        <v>0</v>
      </c>
      <c r="E17" s="520" t="s">
        <v>283</v>
      </c>
      <c r="F17" s="452"/>
      <c r="G17" s="520" t="s">
        <v>260</v>
      </c>
      <c r="H17" s="452"/>
      <c r="I17" s="520" t="str">
        <f>IF($B17="","",VLOOKUP($B17,'B-U11-F-III.kcs elo'!$A$7:$O$22,4))</f>
        <v>Koch V. - Pécs</v>
      </c>
      <c r="J17" s="437"/>
      <c r="K17" s="753" t="s">
        <v>695</v>
      </c>
      <c r="L17" s="445"/>
      <c r="M17" s="446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x14ac:dyDescent="0.25">
      <c r="A18" s="440"/>
      <c r="B18" s="527"/>
      <c r="C18" s="437"/>
      <c r="D18" s="437"/>
      <c r="E18" s="437"/>
      <c r="F18" s="437"/>
      <c r="G18" s="437"/>
      <c r="H18" s="437"/>
      <c r="I18" s="437"/>
      <c r="J18" s="437"/>
      <c r="K18" s="755"/>
      <c r="L18" s="440"/>
      <c r="M18" s="449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s="725" customFormat="1" x14ac:dyDescent="0.25">
      <c r="A19" s="524" t="s">
        <v>277</v>
      </c>
      <c r="B19" s="528">
        <v>18</v>
      </c>
      <c r="C19" s="535">
        <v>140127</v>
      </c>
      <c r="D19" s="535">
        <f>IF($B19="","",VLOOKUP($B19,'B-U11-F-III.kcs elo'!$A$7:$O$22,15))</f>
        <v>0</v>
      </c>
      <c r="E19" s="525" t="s">
        <v>284</v>
      </c>
      <c r="F19" s="526"/>
      <c r="G19" s="525" t="s">
        <v>262</v>
      </c>
      <c r="H19" s="526"/>
      <c r="I19" s="525" t="s">
        <v>263</v>
      </c>
      <c r="J19" s="722"/>
      <c r="K19" s="757" t="s">
        <v>649</v>
      </c>
      <c r="L19" s="724"/>
      <c r="M19" s="446"/>
      <c r="Y19" s="726"/>
      <c r="Z19" s="726"/>
      <c r="AA19" s="726" t="s">
        <v>76</v>
      </c>
      <c r="AB19" s="726">
        <v>150</v>
      </c>
      <c r="AC19" s="726">
        <v>120</v>
      </c>
      <c r="AD19" s="726">
        <v>100</v>
      </c>
      <c r="AE19" s="726">
        <v>80</v>
      </c>
      <c r="AF19" s="726">
        <v>70</v>
      </c>
      <c r="AG19" s="726">
        <v>60</v>
      </c>
      <c r="AH19" s="726">
        <v>55</v>
      </c>
      <c r="AI19" s="726">
        <v>50</v>
      </c>
      <c r="AJ19" s="726">
        <v>45</v>
      </c>
      <c r="AK19" s="726">
        <v>40</v>
      </c>
    </row>
    <row r="20" spans="1:37" x14ac:dyDescent="0.25">
      <c r="A20" s="440"/>
      <c r="B20" s="527"/>
      <c r="C20" s="437"/>
      <c r="D20" s="437"/>
      <c r="E20" s="437"/>
      <c r="F20" s="437"/>
      <c r="G20" s="437"/>
      <c r="H20" s="437"/>
      <c r="I20" s="437"/>
      <c r="J20" s="437"/>
      <c r="K20" s="755"/>
      <c r="L20" s="440"/>
      <c r="M20" s="449"/>
      <c r="Y20" s="419"/>
      <c r="Z20" s="419"/>
      <c r="AA20" s="419" t="s">
        <v>75</v>
      </c>
      <c r="AB20" s="419">
        <v>200</v>
      </c>
      <c r="AC20" s="419">
        <v>150</v>
      </c>
      <c r="AD20" s="419">
        <v>130</v>
      </c>
      <c r="AE20" s="419">
        <v>110</v>
      </c>
      <c r="AF20" s="419">
        <v>95</v>
      </c>
      <c r="AG20" s="419">
        <v>80</v>
      </c>
      <c r="AH20" s="419">
        <v>70</v>
      </c>
      <c r="AI20" s="419">
        <v>60</v>
      </c>
      <c r="AJ20" s="419">
        <v>55</v>
      </c>
      <c r="AK20" s="419">
        <v>50</v>
      </c>
    </row>
    <row r="21" spans="1:37" x14ac:dyDescent="0.25">
      <c r="A21" s="440" t="s">
        <v>285</v>
      </c>
      <c r="B21" s="528"/>
      <c r="C21" s="519" t="str">
        <f>IF($B21="","",VLOOKUP($B21,'B-U11-F-III.kcs elo'!$A$7:$O$22,5))</f>
        <v/>
      </c>
      <c r="D21" s="519" t="str">
        <f>IF($B21="","",VLOOKUP($B21,'B-U11-F-III.kcs elo'!$A$7:$O$22,15))</f>
        <v/>
      </c>
      <c r="E21" s="520" t="str">
        <f>UPPER(IF($B21="","",VLOOKUP($B21,'B-U11-F-III.kcs elo'!$A$7:$O$22,2)))</f>
        <v/>
      </c>
      <c r="F21" s="452"/>
      <c r="G21" s="520" t="str">
        <f>IF($B21="","",VLOOKUP($B21,'B-U11-F-III.kcs elo'!$A$7:$O$22,3))</f>
        <v/>
      </c>
      <c r="H21" s="452"/>
      <c r="I21" s="520" t="str">
        <f>IF($B21="","",VLOOKUP($B21,'B-U11-F-III.kcs elo'!$A$7:$O$22,4))</f>
        <v/>
      </c>
      <c r="J21" s="437"/>
      <c r="K21" s="753"/>
      <c r="L21" s="445" t="str">
        <f>IF(K21="","",CONCATENATE(VLOOKUP($Y$3,$AB$1:$AK$1,K21)," pont"))</f>
        <v/>
      </c>
      <c r="M21" s="446"/>
      <c r="Y21" s="419"/>
      <c r="Z21" s="419"/>
      <c r="AA21" s="419" t="s">
        <v>76</v>
      </c>
      <c r="AB21" s="419">
        <v>150</v>
      </c>
      <c r="AC21" s="419">
        <v>120</v>
      </c>
      <c r="AD21" s="419">
        <v>100</v>
      </c>
      <c r="AE21" s="419">
        <v>80</v>
      </c>
      <c r="AF21" s="419">
        <v>70</v>
      </c>
      <c r="AG21" s="419">
        <v>60</v>
      </c>
      <c r="AH21" s="419">
        <v>55</v>
      </c>
      <c r="AI21" s="419">
        <v>50</v>
      </c>
      <c r="AJ21" s="419">
        <v>45</v>
      </c>
      <c r="AK21" s="419">
        <v>40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77</v>
      </c>
      <c r="AB22" s="419">
        <v>120</v>
      </c>
      <c r="AC22" s="419">
        <v>90</v>
      </c>
      <c r="AD22" s="419">
        <v>65</v>
      </c>
      <c r="AE22" s="419">
        <v>55</v>
      </c>
      <c r="AF22" s="419">
        <v>50</v>
      </c>
      <c r="AG22" s="419">
        <v>45</v>
      </c>
      <c r="AH22" s="419">
        <v>40</v>
      </c>
      <c r="AI22" s="419">
        <v>35</v>
      </c>
      <c r="AJ22" s="419">
        <v>25</v>
      </c>
      <c r="AK22" s="419">
        <v>20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78</v>
      </c>
      <c r="AB23" s="419">
        <v>90</v>
      </c>
      <c r="AC23" s="419">
        <v>60</v>
      </c>
      <c r="AD23" s="419">
        <v>45</v>
      </c>
      <c r="AE23" s="419">
        <v>34</v>
      </c>
      <c r="AF23" s="419">
        <v>27</v>
      </c>
      <c r="AG23" s="419">
        <v>22</v>
      </c>
      <c r="AH23" s="419">
        <v>18</v>
      </c>
      <c r="AI23" s="419">
        <v>15</v>
      </c>
      <c r="AJ23" s="419">
        <v>12</v>
      </c>
      <c r="AK23" s="419">
        <v>9</v>
      </c>
    </row>
    <row r="24" spans="1:37" ht="18.75" customHeight="1" x14ac:dyDescent="0.25">
      <c r="A24" s="437"/>
      <c r="B24" s="812"/>
      <c r="C24" s="812"/>
      <c r="D24" s="813" t="str">
        <f>E7</f>
        <v xml:space="preserve">GERNEDL </v>
      </c>
      <c r="E24" s="813"/>
      <c r="F24" s="813" t="str">
        <f>E9</f>
        <v xml:space="preserve">ARNOLD </v>
      </c>
      <c r="G24" s="813"/>
      <c r="H24" s="813" t="str">
        <f>E11</f>
        <v xml:space="preserve">KATI </v>
      </c>
      <c r="I24" s="813"/>
      <c r="J24" s="813" t="str">
        <f>E13</f>
        <v/>
      </c>
      <c r="K24" s="813"/>
      <c r="L24" s="437"/>
      <c r="M24" s="529" t="s">
        <v>61</v>
      </c>
      <c r="Y24" s="419"/>
      <c r="Z24" s="419"/>
      <c r="AA24" s="419" t="s">
        <v>79</v>
      </c>
      <c r="AB24" s="419">
        <v>60</v>
      </c>
      <c r="AC24" s="419">
        <v>40</v>
      </c>
      <c r="AD24" s="419">
        <v>30</v>
      </c>
      <c r="AE24" s="419">
        <v>20</v>
      </c>
      <c r="AF24" s="419">
        <v>18</v>
      </c>
      <c r="AG24" s="419">
        <v>15</v>
      </c>
      <c r="AH24" s="419">
        <v>12</v>
      </c>
      <c r="AI24" s="419">
        <v>10</v>
      </c>
      <c r="AJ24" s="419">
        <v>8</v>
      </c>
      <c r="AK24" s="419">
        <v>6</v>
      </c>
    </row>
    <row r="25" spans="1:37" ht="18.75" customHeight="1" x14ac:dyDescent="0.25">
      <c r="A25" s="451" t="s">
        <v>57</v>
      </c>
      <c r="B25" s="806" t="str">
        <f>E7</f>
        <v xml:space="preserve">GERNEDL </v>
      </c>
      <c r="C25" s="806"/>
      <c r="D25" s="809"/>
      <c r="E25" s="809"/>
      <c r="F25" s="807" t="s">
        <v>650</v>
      </c>
      <c r="G25" s="807"/>
      <c r="H25" s="807" t="s">
        <v>692</v>
      </c>
      <c r="I25" s="807"/>
      <c r="J25" s="808"/>
      <c r="K25" s="808"/>
      <c r="L25" s="437"/>
      <c r="M25" s="530" t="s">
        <v>654</v>
      </c>
      <c r="Y25" s="419"/>
      <c r="Z25" s="419"/>
      <c r="AA25" s="419" t="s">
        <v>80</v>
      </c>
      <c r="AB25" s="419">
        <v>40</v>
      </c>
      <c r="AC25" s="419">
        <v>25</v>
      </c>
      <c r="AD25" s="419">
        <v>18</v>
      </c>
      <c r="AE25" s="419">
        <v>13</v>
      </c>
      <c r="AF25" s="419">
        <v>8</v>
      </c>
      <c r="AG25" s="419">
        <v>7</v>
      </c>
      <c r="AH25" s="419">
        <v>6</v>
      </c>
      <c r="AI25" s="419">
        <v>5</v>
      </c>
      <c r="AJ25" s="419">
        <v>4</v>
      </c>
      <c r="AK25" s="419">
        <v>3</v>
      </c>
    </row>
    <row r="26" spans="1:37" ht="18.75" customHeight="1" x14ac:dyDescent="0.25">
      <c r="A26" s="451" t="s">
        <v>58</v>
      </c>
      <c r="B26" s="806" t="str">
        <f>E9</f>
        <v xml:space="preserve">ARNOLD </v>
      </c>
      <c r="C26" s="806"/>
      <c r="D26" s="810" t="s">
        <v>652</v>
      </c>
      <c r="E26" s="810"/>
      <c r="F26" s="809"/>
      <c r="G26" s="809"/>
      <c r="H26" s="810" t="s">
        <v>693</v>
      </c>
      <c r="I26" s="810"/>
      <c r="J26" s="807"/>
      <c r="K26" s="807"/>
      <c r="L26" s="437"/>
      <c r="M26" s="530" t="s">
        <v>648</v>
      </c>
      <c r="Y26" s="419"/>
      <c r="Z26" s="419"/>
      <c r="AA26" s="419" t="s">
        <v>81</v>
      </c>
      <c r="AB26" s="419">
        <v>25</v>
      </c>
      <c r="AC26" s="419">
        <v>15</v>
      </c>
      <c r="AD26" s="419">
        <v>13</v>
      </c>
      <c r="AE26" s="419">
        <v>7</v>
      </c>
      <c r="AF26" s="419">
        <v>6</v>
      </c>
      <c r="AG26" s="419">
        <v>5</v>
      </c>
      <c r="AH26" s="419">
        <v>4</v>
      </c>
      <c r="AI26" s="419">
        <v>3</v>
      </c>
      <c r="AJ26" s="419">
        <v>2</v>
      </c>
      <c r="AK26" s="419">
        <v>1</v>
      </c>
    </row>
    <row r="27" spans="1:37" ht="18.75" customHeight="1" x14ac:dyDescent="0.25">
      <c r="A27" s="451" t="s">
        <v>59</v>
      </c>
      <c r="B27" s="806" t="str">
        <f>E11</f>
        <v xml:space="preserve">KATI </v>
      </c>
      <c r="C27" s="806"/>
      <c r="D27" s="810" t="s">
        <v>693</v>
      </c>
      <c r="E27" s="810"/>
      <c r="F27" s="807" t="s">
        <v>692</v>
      </c>
      <c r="G27" s="807"/>
      <c r="H27" s="809"/>
      <c r="I27" s="809"/>
      <c r="J27" s="807"/>
      <c r="K27" s="807"/>
      <c r="L27" s="437"/>
      <c r="M27" s="530" t="s">
        <v>649</v>
      </c>
      <c r="Y27" s="419"/>
      <c r="Z27" s="419"/>
      <c r="AA27" s="419" t="s">
        <v>86</v>
      </c>
      <c r="AB27" s="419">
        <v>15</v>
      </c>
      <c r="AC27" s="419">
        <v>10</v>
      </c>
      <c r="AD27" s="419">
        <v>8</v>
      </c>
      <c r="AE27" s="419">
        <v>4</v>
      </c>
      <c r="AF27" s="419">
        <v>3</v>
      </c>
      <c r="AG27" s="419">
        <v>2</v>
      </c>
      <c r="AH27" s="419">
        <v>1</v>
      </c>
      <c r="AI27" s="419">
        <v>0</v>
      </c>
      <c r="AJ27" s="419">
        <v>0</v>
      </c>
      <c r="AK27" s="419">
        <v>0</v>
      </c>
    </row>
    <row r="28" spans="1:37" ht="18.75" customHeight="1" x14ac:dyDescent="0.25">
      <c r="A28" s="451" t="s">
        <v>64</v>
      </c>
      <c r="B28" s="806" t="str">
        <f>E13</f>
        <v/>
      </c>
      <c r="C28" s="806"/>
      <c r="D28" s="807"/>
      <c r="E28" s="807"/>
      <c r="F28" s="807"/>
      <c r="G28" s="807"/>
      <c r="H28" s="808"/>
      <c r="I28" s="808"/>
      <c r="J28" s="809"/>
      <c r="K28" s="809"/>
      <c r="L28" s="437"/>
      <c r="M28" s="530"/>
      <c r="Y28" s="419"/>
      <c r="Z28" s="419"/>
      <c r="AA28" s="419" t="s">
        <v>86</v>
      </c>
      <c r="AB28" s="419">
        <v>15</v>
      </c>
      <c r="AC28" s="419">
        <v>10</v>
      </c>
      <c r="AD28" s="419">
        <v>8</v>
      </c>
      <c r="AE28" s="419">
        <v>4</v>
      </c>
      <c r="AF28" s="419">
        <v>3</v>
      </c>
      <c r="AG28" s="419">
        <v>2</v>
      </c>
      <c r="AH28" s="419">
        <v>1</v>
      </c>
      <c r="AI28" s="419">
        <v>0</v>
      </c>
      <c r="AJ28" s="419">
        <v>0</v>
      </c>
      <c r="AK28" s="419">
        <v>0</v>
      </c>
    </row>
    <row r="29" spans="1:37" x14ac:dyDescent="0.25">
      <c r="A29" s="437"/>
      <c r="B29" s="437"/>
      <c r="C29" s="437"/>
      <c r="D29" s="749"/>
      <c r="E29" s="749"/>
      <c r="F29" s="749"/>
      <c r="G29" s="749"/>
      <c r="H29" s="749"/>
      <c r="I29" s="749"/>
      <c r="J29" s="749"/>
      <c r="K29" s="749"/>
      <c r="L29" s="437"/>
      <c r="M29" s="531"/>
      <c r="Y29" s="419"/>
      <c r="Z29" s="419"/>
      <c r="AA29" s="419" t="s">
        <v>82</v>
      </c>
      <c r="AB29" s="419">
        <v>10</v>
      </c>
      <c r="AC29" s="419">
        <v>6</v>
      </c>
      <c r="AD29" s="419">
        <v>4</v>
      </c>
      <c r="AE29" s="419">
        <v>2</v>
      </c>
      <c r="AF29" s="419">
        <v>1</v>
      </c>
      <c r="AG29" s="419">
        <v>0</v>
      </c>
      <c r="AH29" s="419">
        <v>0</v>
      </c>
      <c r="AI29" s="419">
        <v>0</v>
      </c>
      <c r="AJ29" s="419">
        <v>0</v>
      </c>
      <c r="AK29" s="419">
        <v>0</v>
      </c>
    </row>
    <row r="30" spans="1:37" ht="18.75" customHeight="1" x14ac:dyDescent="0.25">
      <c r="A30" s="437"/>
      <c r="B30" s="812"/>
      <c r="C30" s="812"/>
      <c r="D30" s="808" t="str">
        <f>E15</f>
        <v xml:space="preserve">FÉTH </v>
      </c>
      <c r="E30" s="808"/>
      <c r="F30" s="808" t="str">
        <f>E17</f>
        <v>FEHÉR</v>
      </c>
      <c r="G30" s="808"/>
      <c r="H30" s="835" t="str">
        <f>E19</f>
        <v>SZOMOR</v>
      </c>
      <c r="I30" s="836"/>
      <c r="J30" s="808" t="str">
        <f>E21</f>
        <v/>
      </c>
      <c r="K30" s="808"/>
      <c r="L30" s="437"/>
      <c r="M30" s="531"/>
      <c r="Y30" s="419"/>
      <c r="Z30" s="419"/>
      <c r="AA30" s="419" t="s">
        <v>83</v>
      </c>
      <c r="AB30" s="419">
        <v>3</v>
      </c>
      <c r="AC30" s="419">
        <v>2</v>
      </c>
      <c r="AD30" s="419">
        <v>1</v>
      </c>
      <c r="AE30" s="419">
        <v>0</v>
      </c>
      <c r="AF30" s="419">
        <v>0</v>
      </c>
      <c r="AG30" s="419">
        <v>0</v>
      </c>
      <c r="AH30" s="419">
        <v>0</v>
      </c>
      <c r="AI30" s="419">
        <v>0</v>
      </c>
      <c r="AJ30" s="419">
        <v>0</v>
      </c>
      <c r="AK30" s="419">
        <v>0</v>
      </c>
    </row>
    <row r="31" spans="1:37" ht="18.75" customHeight="1" x14ac:dyDescent="0.25">
      <c r="A31" s="451" t="s">
        <v>182</v>
      </c>
      <c r="B31" s="837" t="str">
        <f>E15</f>
        <v xml:space="preserve">FÉTH </v>
      </c>
      <c r="C31" s="838"/>
      <c r="D31" s="809"/>
      <c r="E31" s="809"/>
      <c r="F31" s="807" t="s">
        <v>650</v>
      </c>
      <c r="G31" s="807"/>
      <c r="H31" s="807" t="s">
        <v>651</v>
      </c>
      <c r="I31" s="807"/>
      <c r="J31" s="808"/>
      <c r="K31" s="808"/>
      <c r="L31" s="437"/>
      <c r="M31" s="530" t="s">
        <v>654</v>
      </c>
    </row>
    <row r="32" spans="1:37" ht="18.75" customHeight="1" x14ac:dyDescent="0.25">
      <c r="A32" s="451" t="s">
        <v>268</v>
      </c>
      <c r="B32" s="806" t="str">
        <f>E17</f>
        <v>FEHÉR</v>
      </c>
      <c r="C32" s="806"/>
      <c r="D32" s="810" t="s">
        <v>652</v>
      </c>
      <c r="E32" s="810"/>
      <c r="F32" s="809"/>
      <c r="G32" s="809"/>
      <c r="H32" s="807" t="s">
        <v>655</v>
      </c>
      <c r="I32" s="807"/>
      <c r="J32" s="807"/>
      <c r="K32" s="807"/>
      <c r="L32" s="437"/>
      <c r="M32" s="530" t="s">
        <v>649</v>
      </c>
    </row>
    <row r="33" spans="1:18" ht="18.75" customHeight="1" x14ac:dyDescent="0.25">
      <c r="A33" s="451" t="s">
        <v>277</v>
      </c>
      <c r="B33" s="806" t="str">
        <f>E19</f>
        <v>SZOMOR</v>
      </c>
      <c r="C33" s="806"/>
      <c r="D33" s="810" t="s">
        <v>653</v>
      </c>
      <c r="E33" s="810"/>
      <c r="F33" s="810" t="s">
        <v>698</v>
      </c>
      <c r="G33" s="810"/>
      <c r="H33" s="809"/>
      <c r="I33" s="809"/>
      <c r="J33" s="807"/>
      <c r="K33" s="807"/>
      <c r="L33" s="437"/>
      <c r="M33" s="530" t="s">
        <v>648</v>
      </c>
    </row>
    <row r="34" spans="1:18" ht="18.75" customHeight="1" x14ac:dyDescent="0.25">
      <c r="A34" s="451" t="s">
        <v>285</v>
      </c>
      <c r="B34" s="806" t="str">
        <f>E21</f>
        <v/>
      </c>
      <c r="C34" s="806"/>
      <c r="D34" s="807"/>
      <c r="E34" s="807"/>
      <c r="F34" s="807"/>
      <c r="G34" s="807"/>
      <c r="H34" s="808"/>
      <c r="I34" s="808"/>
      <c r="J34" s="809"/>
      <c r="K34" s="809"/>
      <c r="L34" s="437"/>
      <c r="M34" s="530"/>
    </row>
    <row r="35" spans="1:18" ht="18.75" customHeight="1" x14ac:dyDescent="0.25">
      <c r="A35" s="531"/>
      <c r="B35" s="532"/>
      <c r="C35" s="532"/>
      <c r="D35" s="531"/>
      <c r="E35" s="531"/>
      <c r="F35" s="531"/>
      <c r="G35" s="531"/>
      <c r="H35" s="531"/>
      <c r="I35" s="531"/>
      <c r="J35" s="437"/>
      <c r="K35" s="437"/>
      <c r="L35" s="437"/>
      <c r="M35" s="533"/>
    </row>
    <row r="36" spans="1:18" x14ac:dyDescent="0.25">
      <c r="A36" s="437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</row>
    <row r="37" spans="1:18" x14ac:dyDescent="0.25">
      <c r="A37" s="437" t="s">
        <v>269</v>
      </c>
      <c r="B37" s="437"/>
      <c r="C37" s="827" t="str">
        <f>IF(M25=1,B25,IF(M26=1,B26,IF(M27=1,B27,IF(M28=1,B28,""))))</f>
        <v/>
      </c>
      <c r="D37" s="827"/>
      <c r="E37" s="440" t="s">
        <v>270</v>
      </c>
      <c r="F37" s="827" t="str">
        <f>IF(M31=1,B31,IF(M32=1,B32,IF(M33=1,B33,IF(M34=1,B34,""))))</f>
        <v/>
      </c>
      <c r="G37" s="827"/>
      <c r="H37" s="437"/>
      <c r="I37" s="452"/>
      <c r="J37" s="437"/>
      <c r="K37" s="437"/>
      <c r="L37" s="437"/>
      <c r="M37" s="437"/>
    </row>
    <row r="38" spans="1:18" x14ac:dyDescent="0.25">
      <c r="A38" s="437"/>
      <c r="B38" s="437"/>
      <c r="C38" s="437"/>
      <c r="D38" s="437"/>
      <c r="E38" s="437"/>
      <c r="F38" s="440"/>
      <c r="G38" s="440"/>
      <c r="H38" s="437"/>
      <c r="I38" s="437"/>
      <c r="J38" s="437"/>
      <c r="K38" s="437"/>
      <c r="L38" s="437"/>
      <c r="M38" s="437"/>
    </row>
    <row r="39" spans="1:18" x14ac:dyDescent="0.25">
      <c r="A39" s="437" t="s">
        <v>271</v>
      </c>
      <c r="B39" s="437"/>
      <c r="C39" s="827" t="str">
        <f>IF(M25=2,B25,IF(M26=2,B26,IF(M27=2,B27,IF(M28=2,B28,""))))</f>
        <v/>
      </c>
      <c r="D39" s="827"/>
      <c r="E39" s="440" t="s">
        <v>270</v>
      </c>
      <c r="F39" s="827" t="str">
        <f>IF(M31=2,B31,IF(M32=2,B32,IF(M33=2,B33,IF(M34=2,B34,""))))</f>
        <v/>
      </c>
      <c r="G39" s="827"/>
      <c r="H39" s="437"/>
      <c r="I39" s="452"/>
      <c r="J39" s="437"/>
      <c r="K39" s="437"/>
      <c r="L39" s="437"/>
      <c r="M39" s="437"/>
    </row>
    <row r="40" spans="1:18" x14ac:dyDescent="0.25">
      <c r="A40" s="437"/>
      <c r="B40" s="437"/>
      <c r="C40" s="440"/>
      <c r="D40" s="440"/>
      <c r="E40" s="440"/>
      <c r="F40" s="440"/>
      <c r="G40" s="440"/>
      <c r="H40" s="437"/>
      <c r="I40" s="437"/>
      <c r="J40" s="437"/>
      <c r="K40" s="437"/>
      <c r="L40" s="437"/>
      <c r="M40" s="437"/>
    </row>
    <row r="41" spans="1:18" x14ac:dyDescent="0.25">
      <c r="A41" s="437" t="s">
        <v>272</v>
      </c>
      <c r="B41" s="437"/>
      <c r="C41" s="827" t="str">
        <f>IF(M25=3,B25,IF(M26=3,B26,IF(M27=3,B27,IF(M28=3,B28,""))))</f>
        <v/>
      </c>
      <c r="D41" s="827"/>
      <c r="E41" s="440" t="s">
        <v>270</v>
      </c>
      <c r="F41" s="827" t="str">
        <f>IF(M31=3,B31,IF(M32=3,B32,IF(M33=3,B33,IF(M34=3,B34,""))))</f>
        <v/>
      </c>
      <c r="G41" s="827"/>
      <c r="H41" s="437"/>
      <c r="I41" s="452"/>
      <c r="J41" s="437"/>
      <c r="K41" s="437"/>
      <c r="L41" s="437"/>
      <c r="M41" s="437"/>
    </row>
    <row r="42" spans="1:18" x14ac:dyDescent="0.25">
      <c r="A42" s="437"/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</row>
    <row r="43" spans="1:18" x14ac:dyDescent="0.25">
      <c r="A43" s="437" t="s">
        <v>286</v>
      </c>
      <c r="B43" s="437"/>
      <c r="C43" s="827">
        <f>IF(M25=4,B25,IF(M26=4,B26,IF(M27=4,B27,IF(M28=4,B28,))))</f>
        <v>0</v>
      </c>
      <c r="D43" s="827"/>
      <c r="E43" s="440" t="s">
        <v>270</v>
      </c>
      <c r="F43" s="827" t="str">
        <f>IF(M31=3,B31,IF(M32=3,B32,IF(M33=4,B33,IF(M34=4,B34,""))))</f>
        <v/>
      </c>
      <c r="G43" s="827"/>
      <c r="H43" s="437"/>
      <c r="I43" s="452"/>
      <c r="J43" s="437"/>
      <c r="K43" s="437"/>
      <c r="L43" s="437"/>
      <c r="M43" s="437"/>
    </row>
    <row r="44" spans="1:18" x14ac:dyDescent="0.25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52"/>
      <c r="M44" s="437"/>
      <c r="P44" s="461"/>
      <c r="Q44" s="461"/>
      <c r="R44" s="462"/>
    </row>
    <row r="45" spans="1:18" x14ac:dyDescent="0.25">
      <c r="A45" s="453" t="s">
        <v>38</v>
      </c>
      <c r="B45" s="454"/>
      <c r="C45" s="455"/>
      <c r="D45" s="456" t="s">
        <v>2</v>
      </c>
      <c r="E45" s="457" t="s">
        <v>40</v>
      </c>
      <c r="F45" s="458"/>
      <c r="G45" s="456" t="s">
        <v>2</v>
      </c>
      <c r="H45" s="457" t="s">
        <v>49</v>
      </c>
      <c r="I45" s="459"/>
      <c r="J45" s="457" t="s">
        <v>50</v>
      </c>
      <c r="K45" s="460" t="s">
        <v>51</v>
      </c>
      <c r="L45" s="433"/>
      <c r="M45" s="458"/>
      <c r="P45" s="473"/>
      <c r="Q45" s="473"/>
      <c r="R45" s="474"/>
    </row>
    <row r="46" spans="1:18" x14ac:dyDescent="0.25">
      <c r="A46" s="463" t="s">
        <v>39</v>
      </c>
      <c r="B46" s="464"/>
      <c r="C46" s="465"/>
      <c r="D46" s="466"/>
      <c r="E46" s="804"/>
      <c r="F46" s="804"/>
      <c r="G46" s="467" t="s">
        <v>3</v>
      </c>
      <c r="H46" s="464"/>
      <c r="I46" s="468"/>
      <c r="J46" s="469"/>
      <c r="K46" s="470" t="s">
        <v>41</v>
      </c>
      <c r="L46" s="471"/>
      <c r="M46" s="472"/>
      <c r="P46" s="474"/>
      <c r="Q46" s="485"/>
      <c r="R46" s="474"/>
    </row>
    <row r="47" spans="1:18" x14ac:dyDescent="0.25">
      <c r="A47" s="475" t="s">
        <v>48</v>
      </c>
      <c r="B47" s="476"/>
      <c r="C47" s="477"/>
      <c r="D47" s="478"/>
      <c r="E47" s="805"/>
      <c r="F47" s="805"/>
      <c r="G47" s="479" t="s">
        <v>4</v>
      </c>
      <c r="H47" s="480"/>
      <c r="I47" s="481"/>
      <c r="J47" s="482"/>
      <c r="K47" s="483"/>
      <c r="L47" s="452"/>
      <c r="M47" s="484"/>
      <c r="P47" s="473"/>
      <c r="Q47" s="473"/>
      <c r="R47" s="509">
        <f>MIN(4,'B-U11-F-III.kcs elo'!Q2)</f>
        <v>4</v>
      </c>
    </row>
    <row r="48" spans="1:18" x14ac:dyDescent="0.25">
      <c r="A48" s="486"/>
      <c r="B48" s="487"/>
      <c r="C48" s="488"/>
      <c r="D48" s="478"/>
      <c r="E48" s="489"/>
      <c r="F48" s="437"/>
      <c r="G48" s="479" t="s">
        <v>5</v>
      </c>
      <c r="H48" s="480"/>
      <c r="I48" s="481"/>
      <c r="J48" s="482"/>
      <c r="K48" s="470" t="s">
        <v>42</v>
      </c>
      <c r="L48" s="471"/>
      <c r="M48" s="472"/>
      <c r="P48" s="474"/>
      <c r="Q48" s="485"/>
      <c r="R48" s="474"/>
    </row>
    <row r="49" spans="1:18" x14ac:dyDescent="0.25">
      <c r="A49" s="490"/>
      <c r="B49" s="491"/>
      <c r="C49" s="492"/>
      <c r="D49" s="478"/>
      <c r="E49" s="489"/>
      <c r="F49" s="437"/>
      <c r="G49" s="479" t="s">
        <v>6</v>
      </c>
      <c r="H49" s="480"/>
      <c r="I49" s="481"/>
      <c r="J49" s="482"/>
      <c r="K49" s="493"/>
      <c r="L49" s="437"/>
      <c r="M49" s="494"/>
      <c r="P49" s="474"/>
      <c r="Q49" s="485"/>
      <c r="R49" s="474"/>
    </row>
    <row r="50" spans="1:18" x14ac:dyDescent="0.25">
      <c r="A50" s="495"/>
      <c r="B50" s="496"/>
      <c r="C50" s="497"/>
      <c r="D50" s="478"/>
      <c r="E50" s="489"/>
      <c r="F50" s="437"/>
      <c r="G50" s="479" t="s">
        <v>7</v>
      </c>
      <c r="H50" s="480"/>
      <c r="I50" s="481"/>
      <c r="J50" s="482"/>
      <c r="K50" s="475"/>
      <c r="L50" s="452"/>
      <c r="M50" s="484"/>
      <c r="P50" s="473"/>
      <c r="Q50" s="473"/>
      <c r="R50" s="474"/>
    </row>
    <row r="51" spans="1:18" x14ac:dyDescent="0.25">
      <c r="A51" s="498"/>
      <c r="B51" s="499"/>
      <c r="C51" s="492"/>
      <c r="D51" s="478"/>
      <c r="E51" s="489"/>
      <c r="F51" s="437"/>
      <c r="G51" s="479" t="s">
        <v>8</v>
      </c>
      <c r="H51" s="480"/>
      <c r="I51" s="481"/>
      <c r="J51" s="482"/>
      <c r="K51" s="470" t="s">
        <v>31</v>
      </c>
      <c r="L51" s="471"/>
      <c r="M51" s="472"/>
      <c r="P51" s="474"/>
      <c r="Q51" s="485"/>
      <c r="R51" s="474"/>
    </row>
    <row r="52" spans="1:18" x14ac:dyDescent="0.25">
      <c r="A52" s="498"/>
      <c r="B52" s="499"/>
      <c r="C52" s="500"/>
      <c r="D52" s="478"/>
      <c r="E52" s="489"/>
      <c r="F52" s="437"/>
      <c r="G52" s="479" t="s">
        <v>9</v>
      </c>
      <c r="H52" s="480"/>
      <c r="I52" s="481"/>
      <c r="J52" s="482"/>
      <c r="K52" s="493"/>
      <c r="L52" s="437"/>
      <c r="M52" s="494"/>
      <c r="P52" s="474"/>
      <c r="Q52" s="485"/>
      <c r="R52" s="509"/>
    </row>
    <row r="53" spans="1:18" x14ac:dyDescent="0.25">
      <c r="A53" s="501"/>
      <c r="B53" s="502"/>
      <c r="C53" s="503"/>
      <c r="D53" s="504"/>
      <c r="E53" s="505"/>
      <c r="F53" s="452"/>
      <c r="G53" s="506" t="s">
        <v>10</v>
      </c>
      <c r="H53" s="476"/>
      <c r="I53" s="507"/>
      <c r="J53" s="508"/>
      <c r="K53" s="475" t="str">
        <f>L4</f>
        <v>Nagyistók-Nádasi Judit</v>
      </c>
      <c r="L53" s="452"/>
      <c r="M53" s="484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355" priority="1" stopIfTrue="1" operator="equal">
      <formula>"Bye"</formula>
    </cfRule>
  </conditionalFormatting>
  <conditionalFormatting sqref="R47 R52">
    <cfRule type="expression" dxfId="35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3E18-55EC-401A-821B-EBCD89D6BC3E}">
  <sheetPr codeName="Munka50">
    <tabColor indexed="11"/>
  </sheetPr>
  <dimension ref="A1:AS140"/>
  <sheetViews>
    <sheetView workbookViewId="0">
      <selection activeCell="A5" sqref="A5"/>
    </sheetView>
  </sheetViews>
  <sheetFormatPr defaultRowHeight="13.2" x14ac:dyDescent="0.25"/>
  <cols>
    <col min="1" max="2" width="3.33203125" style="314" customWidth="1"/>
    <col min="3" max="3" width="4.6640625" style="314" customWidth="1"/>
    <col min="4" max="4" width="6.88671875" style="314" customWidth="1"/>
    <col min="5" max="5" width="4.33203125" style="314" customWidth="1"/>
    <col min="6" max="6" width="12.6640625" style="314" customWidth="1"/>
    <col min="7" max="7" width="2.6640625" style="314" customWidth="1"/>
    <col min="8" max="8" width="7.6640625" style="314" customWidth="1"/>
    <col min="9" max="9" width="5.88671875" style="314" customWidth="1"/>
    <col min="10" max="10" width="1.6640625" style="642" customWidth="1"/>
    <col min="11" max="11" width="10.6640625" style="314" customWidth="1"/>
    <col min="12" max="12" width="1.6640625" style="642" customWidth="1"/>
    <col min="13" max="13" width="10.6640625" style="314" customWidth="1"/>
    <col min="14" max="14" width="1.6640625" style="643" customWidth="1"/>
    <col min="15" max="15" width="10.6640625" style="314" customWidth="1"/>
    <col min="16" max="16" width="1.6640625" style="642" customWidth="1"/>
    <col min="17" max="17" width="10.6640625" style="314" customWidth="1"/>
    <col min="18" max="18" width="1.6640625" style="643" customWidth="1"/>
    <col min="19" max="19" width="9.109375" style="314" hidden="1" customWidth="1"/>
    <col min="20" max="20" width="8.6640625" style="314" customWidth="1"/>
    <col min="21" max="21" width="9.109375" style="314" hidden="1" customWidth="1"/>
    <col min="22" max="24" width="8.88671875" style="314"/>
    <col min="25" max="27" width="0" style="314" hidden="1" customWidth="1"/>
    <col min="28" max="28" width="10.33203125" style="314" hidden="1" customWidth="1"/>
    <col min="29" max="34" width="0" style="314" hidden="1" customWidth="1"/>
    <col min="35" max="37" width="9.109375" style="437" customWidth="1"/>
    <col min="38" max="16384" width="8.88671875" style="314"/>
  </cols>
  <sheetData>
    <row r="1" spans="1:45" s="538" customFormat="1" ht="21.75" customHeight="1" x14ac:dyDescent="0.25">
      <c r="A1" s="536" t="s">
        <v>727</v>
      </c>
      <c r="B1" s="537"/>
      <c r="C1" s="402"/>
      <c r="D1" s="402"/>
      <c r="E1" s="402"/>
      <c r="F1" s="402"/>
      <c r="G1" s="402"/>
      <c r="H1" s="537"/>
      <c r="I1" s="404"/>
      <c r="J1" s="405"/>
      <c r="K1" s="403" t="s">
        <v>47</v>
      </c>
      <c r="L1" s="406"/>
      <c r="M1" s="407"/>
      <c r="N1" s="405"/>
      <c r="O1" s="405" t="s">
        <v>11</v>
      </c>
      <c r="P1" s="405"/>
      <c r="Q1" s="402"/>
      <c r="R1" s="405"/>
      <c r="T1" s="539"/>
      <c r="U1" s="539"/>
      <c r="V1" s="539"/>
      <c r="W1" s="539"/>
      <c r="X1" s="539"/>
      <c r="Y1" s="539"/>
      <c r="Z1" s="539"/>
      <c r="AA1" s="539"/>
      <c r="AB1" s="410" t="e">
        <f>IF($Y$5=1,CONCATENATE(VLOOKUP($Y$3,$AA$2:$AH$14,2)),CONCATENATE(VLOOKUP($Y$3,$AA$16:$AH$25,2)))</f>
        <v>#N/A</v>
      </c>
      <c r="AC1" s="410" t="e">
        <f>IF($Y$5=1,CONCATENATE(VLOOKUP($Y$3,$AA$2:$AH$14,3)),CONCATENATE(VLOOKUP($Y$3,$AA$16:$AH$25,3)))</f>
        <v>#N/A</v>
      </c>
      <c r="AD1" s="410" t="e">
        <f>IF($Y$5=1,CONCATENATE(VLOOKUP($Y$3,$AA$2:$AH$14,4)),CONCATENATE(VLOOKUP($Y$3,$AA$16:$AH$25,4)))</f>
        <v>#N/A</v>
      </c>
      <c r="AE1" s="410" t="e">
        <f>IF($Y$5=1,CONCATENATE(VLOOKUP($Y$3,$AA$2:$AH$14,5)),CONCATENATE(VLOOKUP($Y$3,$AA$16:$AH$25,5)))</f>
        <v>#N/A</v>
      </c>
      <c r="AF1" s="410" t="e">
        <f>IF($Y$5=1,CONCATENATE(VLOOKUP($Y$3,$AA$2:$AH$14,6)),CONCATENATE(VLOOKUP($Y$3,$AA$16:$AH$25,6)))</f>
        <v>#N/A</v>
      </c>
      <c r="AG1" s="410" t="e">
        <f>IF($Y$5=1,CONCATENATE(VLOOKUP($Y$3,$AA$2:$AH$14,7)),CONCATENATE(VLOOKUP($Y$3,$AA$16:$AH$25,7)))</f>
        <v>#N/A</v>
      </c>
      <c r="AH1" s="410" t="e">
        <f>IF($Y$5=1,CONCATENATE(VLOOKUP($Y$3,$AA$2:$AH$14,8)),CONCATENATE(VLOOKUP($Y$3,$AA$16:$AH$25,8)))</f>
        <v>#N/A</v>
      </c>
      <c r="AI1" s="531"/>
      <c r="AJ1" s="531"/>
      <c r="AK1" s="531"/>
    </row>
    <row r="2" spans="1:45" s="540" customFormat="1" x14ac:dyDescent="0.25">
      <c r="A2" s="411" t="s">
        <v>46</v>
      </c>
      <c r="B2" s="412"/>
      <c r="C2" s="412"/>
      <c r="D2" s="412"/>
      <c r="E2" s="523" t="s">
        <v>732</v>
      </c>
      <c r="F2" s="412"/>
      <c r="G2" s="413"/>
      <c r="H2" s="780" t="s">
        <v>269</v>
      </c>
      <c r="I2" s="414"/>
      <c r="J2" s="415"/>
      <c r="K2" s="406"/>
      <c r="L2" s="406"/>
      <c r="M2" s="406"/>
      <c r="N2" s="415"/>
      <c r="O2" s="414"/>
      <c r="P2" s="415"/>
      <c r="Q2" s="414"/>
      <c r="R2" s="415"/>
      <c r="T2" s="541"/>
      <c r="U2" s="541"/>
      <c r="V2" s="541"/>
      <c r="W2" s="541"/>
      <c r="X2" s="541"/>
      <c r="Y2" s="418"/>
      <c r="Z2" s="419"/>
      <c r="AA2" s="419" t="s">
        <v>57</v>
      </c>
      <c r="AB2" s="420">
        <v>300</v>
      </c>
      <c r="AC2" s="420">
        <v>250</v>
      </c>
      <c r="AD2" s="420">
        <v>200</v>
      </c>
      <c r="AE2" s="420">
        <v>150</v>
      </c>
      <c r="AF2" s="420">
        <v>120</v>
      </c>
      <c r="AG2" s="420">
        <v>90</v>
      </c>
      <c r="AH2" s="420">
        <v>40</v>
      </c>
      <c r="AI2" s="437"/>
      <c r="AJ2" s="437"/>
      <c r="AK2" s="437"/>
      <c r="AL2" s="541"/>
      <c r="AM2" s="541"/>
      <c r="AN2" s="541"/>
      <c r="AO2" s="541"/>
      <c r="AP2" s="541"/>
      <c r="AQ2" s="541"/>
      <c r="AR2" s="541"/>
      <c r="AS2" s="541"/>
    </row>
    <row r="3" spans="1:45" s="543" customFormat="1" ht="11.25" customHeight="1" x14ac:dyDescent="0.25">
      <c r="A3" s="330" t="s">
        <v>22</v>
      </c>
      <c r="B3" s="330"/>
      <c r="C3" s="330"/>
      <c r="D3" s="330"/>
      <c r="E3" s="542"/>
      <c r="F3" s="330"/>
      <c r="G3" s="330" t="s">
        <v>19</v>
      </c>
      <c r="H3" s="330"/>
      <c r="I3" s="330"/>
      <c r="J3" s="421"/>
      <c r="K3" s="330" t="s">
        <v>27</v>
      </c>
      <c r="L3" s="421"/>
      <c r="M3" s="330"/>
      <c r="N3" s="421"/>
      <c r="O3" s="330"/>
      <c r="P3" s="421"/>
      <c r="Q3" s="330"/>
      <c r="R3" s="422" t="s">
        <v>28</v>
      </c>
      <c r="T3" s="544"/>
      <c r="U3" s="544"/>
      <c r="V3" s="544"/>
      <c r="W3" s="544"/>
      <c r="X3" s="544"/>
      <c r="Y3" s="419" t="str">
        <f>IF(K4="OB","A",IF(K4="IX","W",IF(K4="","",K4)))</f>
        <v/>
      </c>
      <c r="Z3" s="419"/>
      <c r="AA3" s="419" t="s">
        <v>58</v>
      </c>
      <c r="AB3" s="420">
        <v>280</v>
      </c>
      <c r="AC3" s="420">
        <v>230</v>
      </c>
      <c r="AD3" s="420">
        <v>180</v>
      </c>
      <c r="AE3" s="420">
        <v>140</v>
      </c>
      <c r="AF3" s="420">
        <v>80</v>
      </c>
      <c r="AG3" s="420">
        <v>0</v>
      </c>
      <c r="AH3" s="420">
        <v>0</v>
      </c>
      <c r="AI3" s="437"/>
      <c r="AJ3" s="437"/>
      <c r="AK3" s="437"/>
      <c r="AL3" s="544"/>
      <c r="AM3" s="544"/>
      <c r="AN3" s="544"/>
      <c r="AO3" s="544"/>
      <c r="AP3" s="544"/>
      <c r="AQ3" s="544"/>
      <c r="AR3" s="544"/>
      <c r="AS3" s="544"/>
    </row>
    <row r="4" spans="1:45" s="547" customFormat="1" ht="11.25" customHeight="1" thickBot="1" x14ac:dyDescent="0.3">
      <c r="A4" s="816" t="s">
        <v>95</v>
      </c>
      <c r="B4" s="816"/>
      <c r="C4" s="816"/>
      <c r="D4" s="426"/>
      <c r="E4" s="427"/>
      <c r="F4" s="427"/>
      <c r="G4" s="427" t="s">
        <v>96</v>
      </c>
      <c r="H4" s="545"/>
      <c r="I4" s="427"/>
      <c r="J4" s="428"/>
      <c r="K4" s="183"/>
      <c r="L4" s="428"/>
      <c r="M4" s="546"/>
      <c r="N4" s="428"/>
      <c r="O4" s="427"/>
      <c r="P4" s="428"/>
      <c r="Q4" s="427"/>
      <c r="R4" s="429" t="s">
        <v>97</v>
      </c>
      <c r="T4" s="548"/>
      <c r="U4" s="548"/>
      <c r="V4" s="548"/>
      <c r="W4" s="548"/>
      <c r="X4" s="548"/>
      <c r="Y4" s="419"/>
      <c r="Z4" s="419"/>
      <c r="AA4" s="419" t="s">
        <v>74</v>
      </c>
      <c r="AB4" s="420">
        <v>250</v>
      </c>
      <c r="AC4" s="420">
        <v>200</v>
      </c>
      <c r="AD4" s="420">
        <v>150</v>
      </c>
      <c r="AE4" s="420">
        <v>120</v>
      </c>
      <c r="AF4" s="420">
        <v>90</v>
      </c>
      <c r="AG4" s="420">
        <v>60</v>
      </c>
      <c r="AH4" s="420">
        <v>25</v>
      </c>
      <c r="AI4" s="437"/>
      <c r="AJ4" s="437"/>
      <c r="AK4" s="437"/>
      <c r="AL4" s="548"/>
      <c r="AM4" s="548"/>
      <c r="AN4" s="548"/>
      <c r="AO4" s="548"/>
      <c r="AP4" s="548"/>
      <c r="AQ4" s="548"/>
      <c r="AR4" s="548"/>
      <c r="AS4" s="548"/>
    </row>
    <row r="5" spans="1:45" s="543" customFormat="1" x14ac:dyDescent="0.25">
      <c r="A5" s="491"/>
      <c r="B5" s="549" t="s">
        <v>287</v>
      </c>
      <c r="C5" s="550" t="s">
        <v>38</v>
      </c>
      <c r="D5" s="549" t="s">
        <v>288</v>
      </c>
      <c r="E5" s="549" t="s">
        <v>289</v>
      </c>
      <c r="F5" s="551" t="s">
        <v>25</v>
      </c>
      <c r="G5" s="551" t="s">
        <v>26</v>
      </c>
      <c r="H5" s="551"/>
      <c r="I5" s="551" t="s">
        <v>29</v>
      </c>
      <c r="J5" s="551"/>
      <c r="K5" s="549" t="s">
        <v>290</v>
      </c>
      <c r="L5" s="552"/>
      <c r="M5" s="549" t="s">
        <v>269</v>
      </c>
      <c r="N5" s="552"/>
      <c r="O5" s="549" t="s">
        <v>291</v>
      </c>
      <c r="P5" s="552"/>
      <c r="Q5" s="549"/>
      <c r="R5" s="553"/>
      <c r="T5" s="544"/>
      <c r="U5" s="544"/>
      <c r="V5" s="544"/>
      <c r="W5" s="544"/>
      <c r="X5" s="544"/>
      <c r="Y5" s="419">
        <f>IF(OR([1]Altalanos!$A$8="F1",[1]Altalanos!$A$8="F2",[1]Altalanos!$A$8="N1",[1]Altalanos!$A$8="N2"),1,2)</f>
        <v>2</v>
      </c>
      <c r="Z5" s="419"/>
      <c r="AA5" s="419" t="s">
        <v>75</v>
      </c>
      <c r="AB5" s="420">
        <v>200</v>
      </c>
      <c r="AC5" s="420">
        <v>150</v>
      </c>
      <c r="AD5" s="420">
        <v>120</v>
      </c>
      <c r="AE5" s="420">
        <v>90</v>
      </c>
      <c r="AF5" s="420">
        <v>60</v>
      </c>
      <c r="AG5" s="420">
        <v>40</v>
      </c>
      <c r="AH5" s="420">
        <v>15</v>
      </c>
      <c r="AI5" s="437"/>
      <c r="AJ5" s="437"/>
      <c r="AK5" s="437"/>
      <c r="AL5" s="544"/>
      <c r="AM5" s="544"/>
      <c r="AN5" s="544"/>
      <c r="AO5" s="544"/>
      <c r="AP5" s="544"/>
      <c r="AQ5" s="544"/>
      <c r="AR5" s="544"/>
      <c r="AS5" s="544"/>
    </row>
    <row r="6" spans="1:45" s="560" customFormat="1" ht="12.75" customHeight="1" thickBot="1" x14ac:dyDescent="0.3">
      <c r="A6" s="554"/>
      <c r="B6" s="555"/>
      <c r="C6" s="555"/>
      <c r="D6" s="555"/>
      <c r="E6" s="555"/>
      <c r="F6" s="554" t="str">
        <f>IF(Y3="","",CONCATENATE(VLOOKUP(Y3,AB1:AH1,4)," pont"))</f>
        <v/>
      </c>
      <c r="G6" s="556"/>
      <c r="H6" s="557"/>
      <c r="I6" s="556"/>
      <c r="J6" s="558"/>
      <c r="K6" s="555" t="str">
        <f>IF(Y3="","",CONCATENATE(VLOOKUP(Y3,AB1:AH1,3)," pont"))</f>
        <v/>
      </c>
      <c r="L6" s="558"/>
      <c r="M6" s="555" t="str">
        <f>IF(Y3="","",CONCATENATE(VLOOKUP(Y3,AB1:AH1,2)," pont"))</f>
        <v/>
      </c>
      <c r="N6" s="558"/>
      <c r="O6" s="555" t="str">
        <f>IF(Y3="","",CONCATENATE(VLOOKUP(Y3,AB1:AH1,1)," pont"))</f>
        <v/>
      </c>
      <c r="P6" s="558"/>
      <c r="Q6" s="555"/>
      <c r="R6" s="559"/>
      <c r="T6" s="561"/>
      <c r="U6" s="561"/>
      <c r="V6" s="561"/>
      <c r="W6" s="561"/>
      <c r="X6" s="561"/>
      <c r="Y6" s="562"/>
      <c r="Z6" s="562"/>
      <c r="AA6" s="562" t="s">
        <v>76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564"/>
      <c r="AJ6" s="564"/>
      <c r="AK6" s="564"/>
      <c r="AL6" s="561"/>
      <c r="AM6" s="561"/>
      <c r="AN6" s="561"/>
      <c r="AO6" s="561"/>
      <c r="AP6" s="561"/>
      <c r="AQ6" s="561"/>
      <c r="AR6" s="561"/>
      <c r="AS6" s="561"/>
    </row>
    <row r="7" spans="1:45" s="329" customFormat="1" ht="12.9" customHeight="1" x14ac:dyDescent="0.25">
      <c r="A7" s="599">
        <v>1</v>
      </c>
      <c r="B7" s="566" t="str">
        <f>IF($E7="","",VLOOKUP($E7,'B-U11-F-III.kcs elo'!$A$7:$O$22,14))</f>
        <v/>
      </c>
      <c r="C7" s="519" t="str">
        <f>IF($E7="","",VLOOKUP($E7,'B-U11-F-III.kcs elo'!$A$7:$O$22,15))</f>
        <v/>
      </c>
      <c r="D7" s="519" t="str">
        <f>IF($E7="","",VLOOKUP($E7,'B-U11-F-III.kcs elo'!$A$7:$O$22,5))</f>
        <v/>
      </c>
      <c r="E7" s="587"/>
      <c r="F7" s="520" t="s">
        <v>337</v>
      </c>
      <c r="G7" s="520" t="s">
        <v>694</v>
      </c>
      <c r="H7" s="520"/>
      <c r="I7" s="520" t="str">
        <f>IF($E7="","",VLOOKUP($E7,'B-U11-F-III.kcs elo'!$A$7:$O$22,4))</f>
        <v/>
      </c>
      <c r="J7" s="759"/>
      <c r="K7" s="581"/>
      <c r="L7" s="581"/>
      <c r="M7" s="581"/>
      <c r="N7" s="581"/>
      <c r="O7" s="760"/>
      <c r="P7" s="761"/>
      <c r="Q7" s="762"/>
      <c r="R7" s="763"/>
      <c r="S7" s="609"/>
      <c r="T7" s="609"/>
      <c r="U7" s="764" t="str">
        <f>[1]Birók!P21</f>
        <v>Bíró</v>
      </c>
      <c r="V7" s="609"/>
      <c r="W7" s="609"/>
      <c r="X7" s="609"/>
      <c r="Y7" s="419"/>
      <c r="Z7" s="419"/>
      <c r="AA7" s="419" t="s">
        <v>77</v>
      </c>
      <c r="AB7" s="420">
        <v>120</v>
      </c>
      <c r="AC7" s="420">
        <v>90</v>
      </c>
      <c r="AD7" s="420">
        <v>60</v>
      </c>
      <c r="AE7" s="420">
        <v>40</v>
      </c>
      <c r="AF7" s="420">
        <v>25</v>
      </c>
      <c r="AG7" s="420">
        <v>10</v>
      </c>
      <c r="AH7" s="420">
        <v>5</v>
      </c>
      <c r="AI7" s="437"/>
      <c r="AJ7" s="437"/>
      <c r="AK7" s="437"/>
      <c r="AL7" s="609"/>
      <c r="AM7" s="609"/>
      <c r="AN7" s="609"/>
      <c r="AO7" s="609"/>
      <c r="AP7" s="609"/>
      <c r="AQ7" s="609"/>
      <c r="AR7" s="609"/>
      <c r="AS7" s="609"/>
    </row>
    <row r="8" spans="1:45" s="576" customFormat="1" ht="12.9" customHeight="1" x14ac:dyDescent="0.25">
      <c r="A8" s="577"/>
      <c r="B8" s="578"/>
      <c r="C8" s="579"/>
      <c r="D8" s="579"/>
      <c r="E8" s="580"/>
      <c r="F8" s="581"/>
      <c r="G8" s="581"/>
      <c r="H8" s="582"/>
      <c r="I8" s="583" t="s">
        <v>292</v>
      </c>
      <c r="J8" s="584" t="s">
        <v>385</v>
      </c>
      <c r="K8" s="585" t="str">
        <f>UPPER(IF(OR(J8="a",J8="as"),F7,IF(OR(J8="b",J8="bs"),F9,)))</f>
        <v>HASANOVIC</v>
      </c>
      <c r="L8" s="585"/>
      <c r="M8" s="569"/>
      <c r="N8" s="569"/>
      <c r="O8" s="570"/>
      <c r="P8" s="571"/>
      <c r="Q8" s="572"/>
      <c r="R8" s="573"/>
      <c r="S8" s="574"/>
      <c r="T8" s="574"/>
      <c r="U8" s="586" t="str">
        <f>[1]Birók!P22</f>
        <v xml:space="preserve"> </v>
      </c>
      <c r="V8" s="574"/>
      <c r="W8" s="574"/>
      <c r="X8" s="574"/>
      <c r="Y8" s="419"/>
      <c r="Z8" s="419"/>
      <c r="AA8" s="419" t="s">
        <v>78</v>
      </c>
      <c r="AB8" s="420">
        <v>90</v>
      </c>
      <c r="AC8" s="420">
        <v>60</v>
      </c>
      <c r="AD8" s="420">
        <v>40</v>
      </c>
      <c r="AE8" s="420">
        <v>25</v>
      </c>
      <c r="AF8" s="420">
        <v>10</v>
      </c>
      <c r="AG8" s="420">
        <v>5</v>
      </c>
      <c r="AH8" s="420">
        <v>2</v>
      </c>
      <c r="AI8" s="437"/>
      <c r="AJ8" s="437"/>
      <c r="AK8" s="437"/>
      <c r="AL8" s="574"/>
      <c r="AM8" s="574"/>
      <c r="AN8" s="574"/>
      <c r="AO8" s="574"/>
      <c r="AP8" s="574"/>
      <c r="AQ8" s="574"/>
      <c r="AR8" s="574"/>
      <c r="AS8" s="574"/>
    </row>
    <row r="9" spans="1:45" s="576" customFormat="1" ht="12.9" customHeight="1" x14ac:dyDescent="0.25">
      <c r="A9" s="577">
        <v>2</v>
      </c>
      <c r="B9" s="566" t="str">
        <f>IF($E9="","",VLOOKUP($E9,'B-U11-F-III.kcs elo'!$A$7:$O$22,14))</f>
        <v/>
      </c>
      <c r="C9" s="519" t="str">
        <f>IF($E9="","",VLOOKUP($E9,'B-U11-F-III.kcs elo'!$A$7:$O$22,15))</f>
        <v/>
      </c>
      <c r="D9" s="519" t="str">
        <f>IF($E9="","",VLOOKUP($E9,'B-U11-F-III.kcs elo'!$A$7:$O$22,5))</f>
        <v/>
      </c>
      <c r="E9" s="587"/>
      <c r="F9" s="520" t="s">
        <v>386</v>
      </c>
      <c r="G9" s="520" t="str">
        <f>IF($E9="","",VLOOKUP($E9,'B-U11-F-III.kcs elo'!$A$7:$O$22,3))</f>
        <v/>
      </c>
      <c r="H9" s="520"/>
      <c r="I9" s="520" t="str">
        <f>IF($E9="","",VLOOKUP($E9,'B-U11-F-III.kcs elo'!$A$7:$O$22,4))</f>
        <v/>
      </c>
      <c r="J9" s="588"/>
      <c r="K9" s="569"/>
      <c r="L9" s="589"/>
      <c r="M9" s="569"/>
      <c r="N9" s="569"/>
      <c r="O9" s="570"/>
      <c r="P9" s="571"/>
      <c r="Q9" s="572"/>
      <c r="R9" s="573"/>
      <c r="S9" s="574"/>
      <c r="T9" s="574"/>
      <c r="U9" s="586" t="str">
        <f>[1]Birók!P23</f>
        <v xml:space="preserve"> </v>
      </c>
      <c r="V9" s="574"/>
      <c r="W9" s="574"/>
      <c r="X9" s="574"/>
      <c r="Y9" s="419"/>
      <c r="Z9" s="419"/>
      <c r="AA9" s="419" t="s">
        <v>79</v>
      </c>
      <c r="AB9" s="420">
        <v>60</v>
      </c>
      <c r="AC9" s="420">
        <v>40</v>
      </c>
      <c r="AD9" s="420">
        <v>25</v>
      </c>
      <c r="AE9" s="420">
        <v>10</v>
      </c>
      <c r="AF9" s="420">
        <v>5</v>
      </c>
      <c r="AG9" s="420">
        <v>2</v>
      </c>
      <c r="AH9" s="420">
        <v>1</v>
      </c>
      <c r="AI9" s="437"/>
      <c r="AJ9" s="437"/>
      <c r="AK9" s="437"/>
      <c r="AL9" s="574"/>
      <c r="AM9" s="574"/>
      <c r="AN9" s="574"/>
      <c r="AO9" s="574"/>
      <c r="AP9" s="574"/>
      <c r="AQ9" s="574"/>
      <c r="AR9" s="574"/>
      <c r="AS9" s="574"/>
    </row>
    <row r="10" spans="1:45" s="576" customFormat="1" ht="12.9" customHeight="1" x14ac:dyDescent="0.25">
      <c r="A10" s="577"/>
      <c r="B10" s="578"/>
      <c r="C10" s="579"/>
      <c r="D10" s="579"/>
      <c r="E10" s="590"/>
      <c r="F10" s="581"/>
      <c r="G10" s="581"/>
      <c r="H10" s="582"/>
      <c r="I10" s="581"/>
      <c r="J10" s="591"/>
      <c r="K10" s="583" t="s">
        <v>292</v>
      </c>
      <c r="L10" s="592" t="s">
        <v>387</v>
      </c>
      <c r="M10" s="585" t="str">
        <f>UPPER(IF(OR(L10="a",L10="as"),K8,IF(OR(L10="b",L10="bs"),K12,)))</f>
        <v>VARGA</v>
      </c>
      <c r="N10" s="593"/>
      <c r="O10" s="594"/>
      <c r="P10" s="594"/>
      <c r="Q10" s="572"/>
      <c r="R10" s="573"/>
      <c r="S10" s="574"/>
      <c r="T10" s="574"/>
      <c r="U10" s="586" t="str">
        <f>[1]Birók!P24</f>
        <v xml:space="preserve"> </v>
      </c>
      <c r="V10" s="574"/>
      <c r="W10" s="574"/>
      <c r="X10" s="574"/>
      <c r="Y10" s="419"/>
      <c r="Z10" s="419"/>
      <c r="AA10" s="419" t="s">
        <v>80</v>
      </c>
      <c r="AB10" s="420">
        <v>40</v>
      </c>
      <c r="AC10" s="420">
        <v>25</v>
      </c>
      <c r="AD10" s="420">
        <v>15</v>
      </c>
      <c r="AE10" s="420">
        <v>7</v>
      </c>
      <c r="AF10" s="420">
        <v>4</v>
      </c>
      <c r="AG10" s="420">
        <v>1</v>
      </c>
      <c r="AH10" s="420">
        <v>0</v>
      </c>
      <c r="AI10" s="437"/>
      <c r="AJ10" s="437"/>
      <c r="AK10" s="437"/>
      <c r="AL10" s="574"/>
      <c r="AM10" s="574"/>
      <c r="AN10" s="574"/>
      <c r="AO10" s="574"/>
      <c r="AP10" s="574"/>
      <c r="AQ10" s="574"/>
      <c r="AR10" s="574"/>
      <c r="AS10" s="574"/>
    </row>
    <row r="11" spans="1:45" s="576" customFormat="1" ht="12.9" customHeight="1" x14ac:dyDescent="0.25">
      <c r="A11" s="577">
        <v>3</v>
      </c>
      <c r="B11" s="566" t="str">
        <f>IF($E11="","",VLOOKUP($E11,'B-U11-F-III.kcs elo'!$A$7:$O$22,14))</f>
        <v/>
      </c>
      <c r="C11" s="519" t="str">
        <f>IF($E11="","",VLOOKUP($E11,'B-U11-F-III.kcs elo'!$A$7:$O$22,15))</f>
        <v/>
      </c>
      <c r="D11" s="519" t="str">
        <f>IF($E11="","",VLOOKUP($E11,'B-U11-F-III.kcs elo'!$A$7:$O$22,5))</f>
        <v/>
      </c>
      <c r="E11" s="587"/>
      <c r="F11" s="520" t="s">
        <v>701</v>
      </c>
      <c r="G11" s="520" t="s">
        <v>229</v>
      </c>
      <c r="H11" s="520"/>
      <c r="I11" s="520" t="str">
        <f>IF($E11="","",VLOOKUP($E11,'B-U11-F-III.kcs elo'!$A$7:$O$22,4))</f>
        <v/>
      </c>
      <c r="J11" s="568"/>
      <c r="K11" s="569"/>
      <c r="L11" s="595"/>
      <c r="M11" s="767" t="s">
        <v>653</v>
      </c>
      <c r="N11" s="596"/>
      <c r="O11" s="594"/>
      <c r="P11" s="594"/>
      <c r="Q11" s="572"/>
      <c r="R11" s="573"/>
      <c r="S11" s="574"/>
      <c r="T11" s="574"/>
      <c r="U11" s="586" t="str">
        <f>[1]Birók!P25</f>
        <v xml:space="preserve"> </v>
      </c>
      <c r="V11" s="574"/>
      <c r="W11" s="574"/>
      <c r="X11" s="574"/>
      <c r="Y11" s="419"/>
      <c r="Z11" s="419"/>
      <c r="AA11" s="419" t="s">
        <v>81</v>
      </c>
      <c r="AB11" s="420">
        <v>25</v>
      </c>
      <c r="AC11" s="420">
        <v>15</v>
      </c>
      <c r="AD11" s="420">
        <v>10</v>
      </c>
      <c r="AE11" s="420">
        <v>6</v>
      </c>
      <c r="AF11" s="420">
        <v>3</v>
      </c>
      <c r="AG11" s="420">
        <v>1</v>
      </c>
      <c r="AH11" s="420">
        <v>0</v>
      </c>
      <c r="AI11" s="437"/>
      <c r="AJ11" s="437"/>
      <c r="AK11" s="437"/>
      <c r="AL11" s="574"/>
      <c r="AM11" s="574"/>
      <c r="AN11" s="574"/>
      <c r="AO11" s="574"/>
      <c r="AP11" s="574"/>
      <c r="AQ11" s="574"/>
      <c r="AR11" s="574"/>
      <c r="AS11" s="574"/>
    </row>
    <row r="12" spans="1:45" s="576" customFormat="1" ht="12.9" customHeight="1" x14ac:dyDescent="0.25">
      <c r="A12" s="577"/>
      <c r="B12" s="578"/>
      <c r="C12" s="579"/>
      <c r="D12" s="579"/>
      <c r="E12" s="590"/>
      <c r="F12" s="581"/>
      <c r="G12" s="581"/>
      <c r="H12" s="582"/>
      <c r="I12" s="583" t="s">
        <v>292</v>
      </c>
      <c r="J12" s="584" t="s">
        <v>385</v>
      </c>
      <c r="K12" s="585" t="str">
        <f>UPPER(IF(OR(J12="a",J12="as"),F11,IF(OR(J12="b",J12="bs"),F13,)))</f>
        <v>VARGA</v>
      </c>
      <c r="L12" s="597"/>
      <c r="M12" s="569"/>
      <c r="N12" s="596"/>
      <c r="O12" s="594"/>
      <c r="P12" s="594"/>
      <c r="Q12" s="572"/>
      <c r="R12" s="573"/>
      <c r="S12" s="574"/>
      <c r="T12" s="574"/>
      <c r="U12" s="586" t="str">
        <f>[1]Birók!P26</f>
        <v xml:space="preserve"> </v>
      </c>
      <c r="V12" s="574"/>
      <c r="W12" s="574"/>
      <c r="X12" s="574"/>
      <c r="Y12" s="419"/>
      <c r="Z12" s="419"/>
      <c r="AA12" s="419" t="s">
        <v>86</v>
      </c>
      <c r="AB12" s="420">
        <v>15</v>
      </c>
      <c r="AC12" s="420">
        <v>10</v>
      </c>
      <c r="AD12" s="420">
        <v>6</v>
      </c>
      <c r="AE12" s="420">
        <v>3</v>
      </c>
      <c r="AF12" s="420">
        <v>1</v>
      </c>
      <c r="AG12" s="420">
        <v>0</v>
      </c>
      <c r="AH12" s="420">
        <v>0</v>
      </c>
      <c r="AI12" s="437"/>
      <c r="AJ12" s="437"/>
      <c r="AK12" s="437"/>
      <c r="AL12" s="574"/>
      <c r="AM12" s="574"/>
      <c r="AN12" s="574"/>
      <c r="AO12" s="574"/>
      <c r="AP12" s="574"/>
      <c r="AQ12" s="574"/>
      <c r="AR12" s="574"/>
      <c r="AS12" s="574"/>
    </row>
    <row r="13" spans="1:45" s="576" customFormat="1" ht="12.9" customHeight="1" x14ac:dyDescent="0.25">
      <c r="A13" s="577">
        <v>4</v>
      </c>
      <c r="B13" s="566" t="str">
        <f>IF($E13="","",VLOOKUP($E13,'B-U11-F-III.kcs elo'!$A$7:$O$22,14))</f>
        <v/>
      </c>
      <c r="C13" s="519" t="str">
        <f>IF($E13="","",VLOOKUP($E13,'B-U11-F-III.kcs elo'!$A$7:$O$22,15))</f>
        <v/>
      </c>
      <c r="D13" s="519" t="str">
        <f>IF($E13="","",VLOOKUP($E13,'B-U11-F-III.kcs elo'!$A$7:$O$22,5))</f>
        <v/>
      </c>
      <c r="E13" s="587"/>
      <c r="F13" s="520" t="s">
        <v>702</v>
      </c>
      <c r="G13" s="520" t="s">
        <v>241</v>
      </c>
      <c r="H13" s="520"/>
      <c r="I13" s="520" t="str">
        <f>IF($E13="","",VLOOKUP($E13,'B-U11-F-III.kcs elo'!$A$7:$O$22,4))</f>
        <v/>
      </c>
      <c r="J13" s="598"/>
      <c r="K13" s="767" t="s">
        <v>706</v>
      </c>
      <c r="L13" s="569"/>
      <c r="M13" s="569"/>
      <c r="N13" s="596"/>
      <c r="O13" s="594"/>
      <c r="P13" s="594"/>
      <c r="Q13" s="572"/>
      <c r="R13" s="573"/>
      <c r="S13" s="574"/>
      <c r="T13" s="574"/>
      <c r="U13" s="586" t="str">
        <f>[1]Birók!P27</f>
        <v xml:space="preserve"> </v>
      </c>
      <c r="V13" s="574"/>
      <c r="W13" s="574"/>
      <c r="X13" s="574"/>
      <c r="Y13" s="419"/>
      <c r="Z13" s="419"/>
      <c r="AA13" s="419" t="s">
        <v>82</v>
      </c>
      <c r="AB13" s="420">
        <v>10</v>
      </c>
      <c r="AC13" s="420">
        <v>6</v>
      </c>
      <c r="AD13" s="420">
        <v>3</v>
      </c>
      <c r="AE13" s="420">
        <v>1</v>
      </c>
      <c r="AF13" s="420">
        <v>0</v>
      </c>
      <c r="AG13" s="420">
        <v>0</v>
      </c>
      <c r="AH13" s="420">
        <v>0</v>
      </c>
      <c r="AI13" s="437"/>
      <c r="AJ13" s="437"/>
      <c r="AK13" s="437"/>
      <c r="AL13" s="574"/>
      <c r="AM13" s="574"/>
      <c r="AN13" s="574"/>
      <c r="AO13" s="574"/>
      <c r="AP13" s="574"/>
      <c r="AQ13" s="574"/>
      <c r="AR13" s="574"/>
      <c r="AS13" s="574"/>
    </row>
    <row r="14" spans="1:45" s="576" customFormat="1" ht="12.9" customHeight="1" x14ac:dyDescent="0.25">
      <c r="A14" s="577"/>
      <c r="B14" s="578"/>
      <c r="C14" s="579"/>
      <c r="D14" s="579"/>
      <c r="E14" s="590"/>
      <c r="F14" s="581"/>
      <c r="G14" s="581"/>
      <c r="H14" s="582"/>
      <c r="I14" s="581"/>
      <c r="J14" s="591"/>
      <c r="K14" s="569"/>
      <c r="L14" s="569"/>
      <c r="M14" s="583" t="s">
        <v>292</v>
      </c>
      <c r="N14" s="592" t="s">
        <v>385</v>
      </c>
      <c r="O14" s="585" t="str">
        <f>UPPER(IF(OR(N14="a",N14="as"),M10,IF(OR(N14="b",N14="bs"),M18,)))</f>
        <v>VARGA</v>
      </c>
      <c r="P14" s="593"/>
      <c r="Q14" s="572"/>
      <c r="R14" s="573"/>
      <c r="S14" s="574"/>
      <c r="T14" s="574"/>
      <c r="U14" s="586" t="str">
        <f>[1]Birók!P28</f>
        <v xml:space="preserve"> </v>
      </c>
      <c r="V14" s="574"/>
      <c r="W14" s="574"/>
      <c r="X14" s="574"/>
      <c r="Y14" s="419"/>
      <c r="Z14" s="419"/>
      <c r="AA14" s="419" t="s">
        <v>83</v>
      </c>
      <c r="AB14" s="420">
        <v>3</v>
      </c>
      <c r="AC14" s="420">
        <v>2</v>
      </c>
      <c r="AD14" s="420">
        <v>1</v>
      </c>
      <c r="AE14" s="420">
        <v>0</v>
      </c>
      <c r="AF14" s="420">
        <v>0</v>
      </c>
      <c r="AG14" s="420">
        <v>0</v>
      </c>
      <c r="AH14" s="420">
        <v>0</v>
      </c>
      <c r="AI14" s="437"/>
      <c r="AJ14" s="437"/>
      <c r="AK14" s="437"/>
      <c r="AL14" s="574"/>
      <c r="AM14" s="574"/>
      <c r="AN14" s="574"/>
      <c r="AO14" s="574"/>
      <c r="AP14" s="574"/>
      <c r="AQ14" s="574"/>
      <c r="AR14" s="574"/>
      <c r="AS14" s="574"/>
    </row>
    <row r="15" spans="1:45" s="576" customFormat="1" ht="12.9" customHeight="1" x14ac:dyDescent="0.25">
      <c r="A15" s="599">
        <v>5</v>
      </c>
      <c r="B15" s="566" t="str">
        <f>IF($E15="","",VLOOKUP($E15,'B-U11-F-III.kcs elo'!$A$7:$O$22,14))</f>
        <v/>
      </c>
      <c r="C15" s="519" t="str">
        <f>IF($E15="","",VLOOKUP($E15,'B-U11-F-III.kcs elo'!$A$7:$O$22,15))</f>
        <v/>
      </c>
      <c r="D15" s="519" t="str">
        <f>IF($E15="","",VLOOKUP($E15,'B-U11-F-III.kcs elo'!$A$7:$O$22,5))</f>
        <v/>
      </c>
      <c r="E15" s="587"/>
      <c r="F15" s="520" t="s">
        <v>703</v>
      </c>
      <c r="G15" s="520" t="s">
        <v>217</v>
      </c>
      <c r="H15" s="520"/>
      <c r="I15" s="520" t="str">
        <f>IF($E15="","",VLOOKUP($E15,'B-U11-F-III.kcs elo'!$A$7:$O$22,4))</f>
        <v/>
      </c>
      <c r="J15" s="600"/>
      <c r="K15" s="569"/>
      <c r="L15" s="569"/>
      <c r="M15" s="569"/>
      <c r="N15" s="596"/>
      <c r="O15" s="767" t="s">
        <v>653</v>
      </c>
      <c r="P15" s="594"/>
      <c r="Q15" s="572"/>
      <c r="R15" s="573"/>
      <c r="S15" s="574"/>
      <c r="T15" s="574"/>
      <c r="U15" s="586" t="str">
        <f>[1]Birók!P29</f>
        <v xml:space="preserve"> </v>
      </c>
      <c r="V15" s="574"/>
      <c r="W15" s="574"/>
      <c r="X15" s="574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37"/>
      <c r="AJ15" s="437"/>
      <c r="AK15" s="437"/>
      <c r="AL15" s="574"/>
      <c r="AM15" s="574"/>
      <c r="AN15" s="574"/>
      <c r="AO15" s="574"/>
      <c r="AP15" s="574"/>
      <c r="AQ15" s="574"/>
      <c r="AR15" s="574"/>
      <c r="AS15" s="574"/>
    </row>
    <row r="16" spans="1:45" s="576" customFormat="1" ht="12.9" customHeight="1" thickBot="1" x14ac:dyDescent="0.3">
      <c r="A16" s="577"/>
      <c r="B16" s="578"/>
      <c r="C16" s="579"/>
      <c r="D16" s="579"/>
      <c r="E16" s="590"/>
      <c r="F16" s="581"/>
      <c r="G16" s="581"/>
      <c r="H16" s="582"/>
      <c r="I16" s="583" t="s">
        <v>292</v>
      </c>
      <c r="J16" s="584" t="s">
        <v>387</v>
      </c>
      <c r="K16" s="585" t="str">
        <f>UPPER(IF(OR(J16="a",J16="as"),F15,IF(OR(J16="b",J16="bs"),F17,)))</f>
        <v>SZOMOR</v>
      </c>
      <c r="L16" s="585"/>
      <c r="M16" s="569"/>
      <c r="N16" s="596"/>
      <c r="O16" s="583"/>
      <c r="P16" s="594"/>
      <c r="Q16" s="572"/>
      <c r="R16" s="573"/>
      <c r="S16" s="574"/>
      <c r="T16" s="574"/>
      <c r="U16" s="601" t="str">
        <f>[1]Birók!P30</f>
        <v>Egyik sem</v>
      </c>
      <c r="V16" s="574"/>
      <c r="W16" s="574"/>
      <c r="X16" s="574"/>
      <c r="Y16" s="419"/>
      <c r="Z16" s="419"/>
      <c r="AA16" s="419" t="s">
        <v>57</v>
      </c>
      <c r="AB16" s="420">
        <v>150</v>
      </c>
      <c r="AC16" s="420">
        <v>120</v>
      </c>
      <c r="AD16" s="420">
        <v>90</v>
      </c>
      <c r="AE16" s="420">
        <v>60</v>
      </c>
      <c r="AF16" s="420">
        <v>40</v>
      </c>
      <c r="AG16" s="420">
        <v>25</v>
      </c>
      <c r="AH16" s="420">
        <v>15</v>
      </c>
      <c r="AI16" s="437"/>
      <c r="AJ16" s="437"/>
      <c r="AK16" s="437"/>
      <c r="AL16" s="574"/>
      <c r="AM16" s="574"/>
      <c r="AN16" s="574"/>
      <c r="AO16" s="574"/>
      <c r="AP16" s="574"/>
      <c r="AQ16" s="574"/>
      <c r="AR16" s="574"/>
      <c r="AS16" s="574"/>
    </row>
    <row r="17" spans="1:45" s="576" customFormat="1" ht="12.9" customHeight="1" x14ac:dyDescent="0.25">
      <c r="A17" s="577">
        <v>6</v>
      </c>
      <c r="B17" s="566" t="str">
        <f>IF($E17="","",VLOOKUP($E17,'B-U11-F-III.kcs elo'!$A$7:$O$22,14))</f>
        <v/>
      </c>
      <c r="C17" s="519" t="str">
        <f>IF($E17="","",VLOOKUP($E17,'B-U11-F-III.kcs elo'!$A$7:$O$22,15))</f>
        <v/>
      </c>
      <c r="D17" s="519" t="str">
        <f>IF($E17="","",VLOOKUP($E17,'B-U11-F-III.kcs elo'!$A$7:$O$22,5))</f>
        <v/>
      </c>
      <c r="E17" s="587"/>
      <c r="F17" s="520" t="s">
        <v>284</v>
      </c>
      <c r="G17" s="520" t="s">
        <v>262</v>
      </c>
      <c r="H17" s="520"/>
      <c r="I17" s="520" t="str">
        <f>IF($E17="","",VLOOKUP($E17,'B-U11-F-III.kcs elo'!$A$7:$O$22,4))</f>
        <v/>
      </c>
      <c r="J17" s="588"/>
      <c r="K17" s="767" t="s">
        <v>693</v>
      </c>
      <c r="L17" s="589"/>
      <c r="M17" s="569"/>
      <c r="N17" s="596"/>
      <c r="O17" s="594"/>
      <c r="P17" s="594"/>
      <c r="Q17" s="572"/>
      <c r="R17" s="573"/>
      <c r="S17" s="574"/>
      <c r="T17" s="574"/>
      <c r="U17" s="574"/>
      <c r="V17" s="574"/>
      <c r="W17" s="574"/>
      <c r="X17" s="574"/>
      <c r="Y17" s="419"/>
      <c r="Z17" s="419"/>
      <c r="AA17" s="419" t="s">
        <v>74</v>
      </c>
      <c r="AB17" s="420">
        <v>120</v>
      </c>
      <c r="AC17" s="420">
        <v>90</v>
      </c>
      <c r="AD17" s="420">
        <v>60</v>
      </c>
      <c r="AE17" s="420">
        <v>40</v>
      </c>
      <c r="AF17" s="420">
        <v>25</v>
      </c>
      <c r="AG17" s="420">
        <v>15</v>
      </c>
      <c r="AH17" s="420">
        <v>8</v>
      </c>
      <c r="AI17" s="437"/>
      <c r="AJ17" s="437"/>
      <c r="AK17" s="437"/>
      <c r="AL17" s="574"/>
      <c r="AM17" s="574"/>
      <c r="AN17" s="574"/>
      <c r="AO17" s="574"/>
      <c r="AP17" s="574"/>
      <c r="AQ17" s="574"/>
      <c r="AR17" s="574"/>
      <c r="AS17" s="574"/>
    </row>
    <row r="18" spans="1:45" s="576" customFormat="1" ht="12.9" customHeight="1" x14ac:dyDescent="0.25">
      <c r="A18" s="577"/>
      <c r="B18" s="578"/>
      <c r="C18" s="579"/>
      <c r="D18" s="579"/>
      <c r="E18" s="590"/>
      <c r="F18" s="581"/>
      <c r="G18" s="581"/>
      <c r="H18" s="582"/>
      <c r="I18" s="581"/>
      <c r="J18" s="591"/>
      <c r="K18" s="583" t="s">
        <v>292</v>
      </c>
      <c r="L18" s="592" t="s">
        <v>385</v>
      </c>
      <c r="M18" s="585" t="str">
        <f>UPPER(IF(OR(L18="a",L18="as"),K16,IF(OR(L18="b",L18="bs"),K20,)))</f>
        <v>SZOMOR</v>
      </c>
      <c r="N18" s="602"/>
      <c r="O18" s="594"/>
      <c r="P18" s="594"/>
      <c r="Q18" s="572"/>
      <c r="R18" s="573"/>
      <c r="S18" s="574"/>
      <c r="T18" s="574"/>
      <c r="U18" s="574"/>
      <c r="V18" s="574"/>
      <c r="W18" s="574"/>
      <c r="X18" s="574"/>
      <c r="Y18" s="419"/>
      <c r="Z18" s="419"/>
      <c r="AA18" s="419" t="s">
        <v>75</v>
      </c>
      <c r="AB18" s="420">
        <v>90</v>
      </c>
      <c r="AC18" s="420">
        <v>60</v>
      </c>
      <c r="AD18" s="420">
        <v>40</v>
      </c>
      <c r="AE18" s="420">
        <v>25</v>
      </c>
      <c r="AF18" s="420">
        <v>15</v>
      </c>
      <c r="AG18" s="420">
        <v>8</v>
      </c>
      <c r="AH18" s="420">
        <v>4</v>
      </c>
      <c r="AI18" s="437"/>
      <c r="AJ18" s="437"/>
      <c r="AK18" s="437"/>
      <c r="AL18" s="574"/>
      <c r="AM18" s="574"/>
      <c r="AN18" s="574"/>
      <c r="AO18" s="574"/>
      <c r="AP18" s="574"/>
      <c r="AQ18" s="574"/>
      <c r="AR18" s="574"/>
      <c r="AS18" s="574"/>
    </row>
    <row r="19" spans="1:45" s="576" customFormat="1" ht="12.9" customHeight="1" x14ac:dyDescent="0.25">
      <c r="A19" s="577">
        <v>7</v>
      </c>
      <c r="B19" s="566" t="str">
        <f>IF($E19="","",VLOOKUP($E19,'B-U11-F-III.kcs elo'!$A$7:$O$22,14))</f>
        <v/>
      </c>
      <c r="C19" s="519" t="str">
        <f>IF($E19="","",VLOOKUP($E19,'B-U11-F-III.kcs elo'!$A$7:$O$22,15))</f>
        <v/>
      </c>
      <c r="D19" s="519" t="str">
        <f>IF($E19="","",VLOOKUP($E19,'B-U11-F-III.kcs elo'!$A$7:$O$22,5))</f>
        <v/>
      </c>
      <c r="E19" s="587"/>
      <c r="F19" s="520" t="s">
        <v>386</v>
      </c>
      <c r="G19" s="520" t="str">
        <f>IF($E19="","",VLOOKUP($E19,'B-U11-F-III.kcs elo'!$A$7:$O$22,3))</f>
        <v/>
      </c>
      <c r="H19" s="520"/>
      <c r="I19" s="520" t="str">
        <f>IF($E19="","",VLOOKUP($E19,'B-U11-F-III.kcs elo'!$A$7:$O$22,4))</f>
        <v/>
      </c>
      <c r="J19" s="568"/>
      <c r="K19" s="569"/>
      <c r="L19" s="595"/>
      <c r="M19" s="767" t="s">
        <v>653</v>
      </c>
      <c r="N19" s="594"/>
      <c r="O19" s="594"/>
      <c r="P19" s="594"/>
      <c r="Q19" s="572"/>
      <c r="R19" s="573"/>
      <c r="S19" s="574"/>
      <c r="T19" s="574"/>
      <c r="U19" s="574"/>
      <c r="V19" s="574"/>
      <c r="W19" s="574"/>
      <c r="X19" s="574"/>
      <c r="Y19" s="419"/>
      <c r="Z19" s="419"/>
      <c r="AA19" s="419" t="s">
        <v>76</v>
      </c>
      <c r="AB19" s="420">
        <v>60</v>
      </c>
      <c r="AC19" s="420">
        <v>40</v>
      </c>
      <c r="AD19" s="420">
        <v>25</v>
      </c>
      <c r="AE19" s="420">
        <v>15</v>
      </c>
      <c r="AF19" s="420">
        <v>8</v>
      </c>
      <c r="AG19" s="420">
        <v>4</v>
      </c>
      <c r="AH19" s="420">
        <v>2</v>
      </c>
      <c r="AI19" s="437"/>
      <c r="AJ19" s="437"/>
      <c r="AK19" s="437"/>
      <c r="AL19" s="574"/>
      <c r="AM19" s="574"/>
      <c r="AN19" s="574"/>
      <c r="AO19" s="574"/>
      <c r="AP19" s="574"/>
      <c r="AQ19" s="574"/>
      <c r="AR19" s="574"/>
      <c r="AS19" s="574"/>
    </row>
    <row r="20" spans="1:45" s="576" customFormat="1" ht="12.9" customHeight="1" x14ac:dyDescent="0.25">
      <c r="A20" s="577"/>
      <c r="B20" s="578"/>
      <c r="C20" s="579"/>
      <c r="D20" s="579"/>
      <c r="E20" s="580"/>
      <c r="F20" s="581"/>
      <c r="G20" s="581"/>
      <c r="H20" s="582"/>
      <c r="I20" s="583" t="s">
        <v>292</v>
      </c>
      <c r="J20" s="584" t="s">
        <v>387</v>
      </c>
      <c r="K20" s="585" t="str">
        <f>UPPER(IF(OR(J20="a",J20="as"),F19,IF(OR(J20="b",J20="bs"),F21,)))</f>
        <v xml:space="preserve">CSERE </v>
      </c>
      <c r="L20" s="597"/>
      <c r="M20" s="569"/>
      <c r="N20" s="594"/>
      <c r="O20" s="594"/>
      <c r="P20" s="594"/>
      <c r="Q20" s="572"/>
      <c r="R20" s="573"/>
      <c r="S20" s="574"/>
      <c r="T20" s="574"/>
      <c r="U20" s="574"/>
      <c r="V20" s="574"/>
      <c r="W20" s="574"/>
      <c r="X20" s="574"/>
      <c r="Y20" s="419"/>
      <c r="Z20" s="419"/>
      <c r="AA20" s="419" t="s">
        <v>77</v>
      </c>
      <c r="AB20" s="420">
        <v>40</v>
      </c>
      <c r="AC20" s="420">
        <v>25</v>
      </c>
      <c r="AD20" s="420">
        <v>15</v>
      </c>
      <c r="AE20" s="420">
        <v>8</v>
      </c>
      <c r="AF20" s="420">
        <v>4</v>
      </c>
      <c r="AG20" s="420">
        <v>2</v>
      </c>
      <c r="AH20" s="420">
        <v>1</v>
      </c>
      <c r="AI20" s="437"/>
      <c r="AJ20" s="437"/>
      <c r="AK20" s="437"/>
      <c r="AL20" s="574"/>
      <c r="AM20" s="574"/>
      <c r="AN20" s="574"/>
      <c r="AO20" s="574"/>
      <c r="AP20" s="574"/>
      <c r="AQ20" s="574"/>
      <c r="AR20" s="574"/>
      <c r="AS20" s="574"/>
    </row>
    <row r="21" spans="1:45" s="329" customFormat="1" ht="12.9" customHeight="1" x14ac:dyDescent="0.25">
      <c r="A21" s="599">
        <v>8</v>
      </c>
      <c r="B21" s="566" t="str">
        <f>IF($E21="","",VLOOKUP($E21,'B-U11-F-III.kcs elo'!$A$7:$O$22,14))</f>
        <v/>
      </c>
      <c r="C21" s="519" t="str">
        <f>IF($E21="","",VLOOKUP($E21,'B-U11-F-III.kcs elo'!$A$7:$O$22,15))</f>
        <v/>
      </c>
      <c r="D21" s="519" t="str">
        <f>IF($E21="","",VLOOKUP($E21,'B-U11-F-III.kcs elo'!$A$7:$O$22,5))</f>
        <v/>
      </c>
      <c r="E21" s="587"/>
      <c r="F21" s="520" t="s">
        <v>704</v>
      </c>
      <c r="G21" s="520" t="s">
        <v>705</v>
      </c>
      <c r="H21" s="520"/>
      <c r="I21" s="520" t="str">
        <f>IF($E21="","",VLOOKUP($E21,'B-U11-F-III.kcs elo'!$A$7:$O$22,4))</f>
        <v/>
      </c>
      <c r="J21" s="765"/>
      <c r="K21" s="581"/>
      <c r="L21" s="581"/>
      <c r="M21" s="581"/>
      <c r="N21" s="766"/>
      <c r="O21" s="766"/>
      <c r="P21" s="766"/>
      <c r="Q21" s="762"/>
      <c r="R21" s="763"/>
      <c r="S21" s="609"/>
      <c r="T21" s="609"/>
      <c r="U21" s="609"/>
      <c r="V21" s="609"/>
      <c r="W21" s="609"/>
      <c r="X21" s="609"/>
      <c r="Y21" s="419"/>
      <c r="Z21" s="419"/>
      <c r="AA21" s="419" t="s">
        <v>78</v>
      </c>
      <c r="AB21" s="420">
        <v>25</v>
      </c>
      <c r="AC21" s="420">
        <v>15</v>
      </c>
      <c r="AD21" s="420">
        <v>10</v>
      </c>
      <c r="AE21" s="420">
        <v>6</v>
      </c>
      <c r="AF21" s="420">
        <v>3</v>
      </c>
      <c r="AG21" s="420">
        <v>1</v>
      </c>
      <c r="AH21" s="420">
        <v>0</v>
      </c>
      <c r="AI21" s="437"/>
      <c r="AJ21" s="437"/>
      <c r="AK21" s="437"/>
      <c r="AL21" s="609"/>
      <c r="AM21" s="609"/>
      <c r="AN21" s="609"/>
      <c r="AO21" s="609"/>
      <c r="AP21" s="609"/>
      <c r="AQ21" s="609"/>
      <c r="AR21" s="609"/>
      <c r="AS21" s="609"/>
    </row>
    <row r="22" spans="1:45" s="576" customFormat="1" ht="9.6" customHeight="1" x14ac:dyDescent="0.25">
      <c r="A22" s="604"/>
      <c r="B22" s="570"/>
      <c r="C22" s="570"/>
      <c r="D22" s="570"/>
      <c r="E22" s="580"/>
      <c r="F22" s="570"/>
      <c r="G22" s="570"/>
      <c r="H22" s="570"/>
      <c r="I22" s="570"/>
      <c r="J22" s="580"/>
      <c r="K22" s="570"/>
      <c r="L22" s="570"/>
      <c r="M22" s="570"/>
      <c r="N22" s="572"/>
      <c r="O22" s="572"/>
      <c r="P22" s="572"/>
      <c r="Q22" s="572"/>
      <c r="R22" s="573"/>
      <c r="S22" s="574"/>
      <c r="T22" s="574"/>
      <c r="U22" s="574"/>
      <c r="V22" s="574"/>
      <c r="W22" s="574"/>
      <c r="X22" s="574"/>
      <c r="Y22" s="419"/>
      <c r="Z22" s="419"/>
      <c r="AA22" s="419" t="s">
        <v>79</v>
      </c>
      <c r="AB22" s="420">
        <v>15</v>
      </c>
      <c r="AC22" s="420">
        <v>10</v>
      </c>
      <c r="AD22" s="420">
        <v>6</v>
      </c>
      <c r="AE22" s="420">
        <v>3</v>
      </c>
      <c r="AF22" s="420">
        <v>1</v>
      </c>
      <c r="AG22" s="420">
        <v>0</v>
      </c>
      <c r="AH22" s="420">
        <v>0</v>
      </c>
      <c r="AI22" s="437"/>
      <c r="AJ22" s="437"/>
      <c r="AK22" s="437"/>
      <c r="AL22" s="574"/>
      <c r="AM22" s="574"/>
      <c r="AN22" s="574"/>
      <c r="AO22" s="574"/>
      <c r="AP22" s="574"/>
      <c r="AQ22" s="574"/>
      <c r="AR22" s="574"/>
      <c r="AS22" s="574"/>
    </row>
    <row r="23" spans="1:45" s="576" customFormat="1" ht="9.6" customHeight="1" x14ac:dyDescent="0.25">
      <c r="A23" s="605"/>
      <c r="B23" s="580"/>
      <c r="C23" s="580"/>
      <c r="D23" s="580"/>
      <c r="E23" s="580"/>
      <c r="F23" s="570"/>
      <c r="G23" s="570"/>
      <c r="H23" s="574"/>
      <c r="I23" s="606"/>
      <c r="J23" s="580"/>
      <c r="K23" s="570"/>
      <c r="L23" s="570"/>
      <c r="M23" s="570"/>
      <c r="N23" s="572"/>
      <c r="O23" s="572"/>
      <c r="P23" s="572"/>
      <c r="Q23" s="572"/>
      <c r="R23" s="573"/>
      <c r="S23" s="574"/>
      <c r="T23" s="574"/>
      <c r="U23" s="574"/>
      <c r="V23" s="574"/>
      <c r="W23" s="574"/>
      <c r="X23" s="574"/>
      <c r="Y23" s="419"/>
      <c r="Z23" s="419"/>
      <c r="AA23" s="419" t="s">
        <v>80</v>
      </c>
      <c r="AB23" s="420">
        <v>10</v>
      </c>
      <c r="AC23" s="420">
        <v>6</v>
      </c>
      <c r="AD23" s="420">
        <v>3</v>
      </c>
      <c r="AE23" s="420">
        <v>1</v>
      </c>
      <c r="AF23" s="420">
        <v>0</v>
      </c>
      <c r="AG23" s="420">
        <v>0</v>
      </c>
      <c r="AH23" s="420">
        <v>0</v>
      </c>
      <c r="AI23" s="437"/>
      <c r="AJ23" s="437"/>
      <c r="AK23" s="437"/>
      <c r="AL23" s="574"/>
      <c r="AM23" s="574"/>
      <c r="AN23" s="574"/>
      <c r="AO23" s="574"/>
      <c r="AP23" s="574"/>
      <c r="AQ23" s="574"/>
      <c r="AR23" s="574"/>
      <c r="AS23" s="574"/>
    </row>
    <row r="24" spans="1:45" s="576" customFormat="1" ht="9.6" customHeight="1" x14ac:dyDescent="0.25">
      <c r="A24" s="605"/>
      <c r="B24" s="570"/>
      <c r="C24" s="570"/>
      <c r="D24" s="570"/>
      <c r="E24" s="580"/>
      <c r="F24" s="570"/>
      <c r="G24" s="570"/>
      <c r="H24" s="570"/>
      <c r="I24" s="570"/>
      <c r="J24" s="580"/>
      <c r="K24" s="570"/>
      <c r="L24" s="607"/>
      <c r="M24" s="570"/>
      <c r="N24" s="572"/>
      <c r="O24" s="572"/>
      <c r="P24" s="572"/>
      <c r="Q24" s="572"/>
      <c r="R24" s="573"/>
      <c r="S24" s="574"/>
      <c r="T24" s="574"/>
      <c r="U24" s="574"/>
      <c r="V24" s="574"/>
      <c r="W24" s="574"/>
      <c r="X24" s="574"/>
      <c r="Y24" s="419"/>
      <c r="Z24" s="419"/>
      <c r="AA24" s="419" t="s">
        <v>81</v>
      </c>
      <c r="AB24" s="420">
        <v>6</v>
      </c>
      <c r="AC24" s="420">
        <v>3</v>
      </c>
      <c r="AD24" s="420">
        <v>1</v>
      </c>
      <c r="AE24" s="420">
        <v>0</v>
      </c>
      <c r="AF24" s="420">
        <v>0</v>
      </c>
      <c r="AG24" s="420">
        <v>0</v>
      </c>
      <c r="AH24" s="420">
        <v>0</v>
      </c>
      <c r="AI24" s="437"/>
      <c r="AJ24" s="437"/>
      <c r="AK24" s="437"/>
      <c r="AL24" s="574"/>
      <c r="AM24" s="574"/>
      <c r="AN24" s="574"/>
      <c r="AO24" s="574"/>
      <c r="AP24" s="574"/>
      <c r="AQ24" s="574"/>
      <c r="AR24" s="574"/>
      <c r="AS24" s="574"/>
    </row>
    <row r="25" spans="1:45" s="576" customFormat="1" ht="9.6" customHeight="1" x14ac:dyDescent="0.25">
      <c r="A25" s="605"/>
      <c r="B25" s="580"/>
      <c r="C25" s="580"/>
      <c r="D25" s="580"/>
      <c r="E25" s="580"/>
      <c r="F25" s="570"/>
      <c r="G25" s="570"/>
      <c r="H25" s="574"/>
      <c r="I25" s="570"/>
      <c r="J25" s="580"/>
      <c r="K25" s="606"/>
      <c r="L25" s="580"/>
      <c r="M25" s="570"/>
      <c r="N25" s="572"/>
      <c r="O25" s="572"/>
      <c r="P25" s="572"/>
      <c r="Q25" s="572"/>
      <c r="R25" s="573"/>
      <c r="S25" s="574"/>
      <c r="T25" s="574"/>
      <c r="U25" s="574"/>
      <c r="V25" s="574"/>
      <c r="W25" s="574"/>
      <c r="X25" s="574"/>
      <c r="Y25" s="419"/>
      <c r="Z25" s="419"/>
      <c r="AA25" s="419" t="s">
        <v>86</v>
      </c>
      <c r="AB25" s="420">
        <v>3</v>
      </c>
      <c r="AC25" s="420">
        <v>2</v>
      </c>
      <c r="AD25" s="420">
        <v>1</v>
      </c>
      <c r="AE25" s="420">
        <v>0</v>
      </c>
      <c r="AF25" s="420">
        <v>0</v>
      </c>
      <c r="AG25" s="420">
        <v>0</v>
      </c>
      <c r="AH25" s="420">
        <v>0</v>
      </c>
      <c r="AI25" s="437"/>
      <c r="AJ25" s="437"/>
      <c r="AK25" s="437"/>
      <c r="AL25" s="574"/>
      <c r="AM25" s="574"/>
      <c r="AN25" s="574"/>
      <c r="AO25" s="574"/>
      <c r="AP25" s="574"/>
      <c r="AQ25" s="574"/>
      <c r="AR25" s="574"/>
      <c r="AS25" s="574"/>
    </row>
    <row r="26" spans="1:45" s="576" customFormat="1" ht="9.6" customHeight="1" x14ac:dyDescent="0.25">
      <c r="A26" s="605"/>
      <c r="B26" s="570"/>
      <c r="C26" s="570"/>
      <c r="D26" s="570"/>
      <c r="E26" s="580"/>
      <c r="F26" s="570"/>
      <c r="G26" s="570"/>
      <c r="H26" s="570"/>
      <c r="I26" s="570"/>
      <c r="J26" s="580"/>
      <c r="K26" s="570"/>
      <c r="L26" s="570"/>
      <c r="M26" s="570"/>
      <c r="N26" s="572"/>
      <c r="O26" s="572"/>
      <c r="P26" s="572"/>
      <c r="Q26" s="572"/>
      <c r="R26" s="573"/>
      <c r="S26" s="608"/>
      <c r="T26" s="574"/>
      <c r="U26" s="574"/>
      <c r="V26" s="574"/>
      <c r="W26" s="574"/>
      <c r="X26" s="57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437"/>
      <c r="AJ26" s="437"/>
      <c r="AK26" s="437"/>
      <c r="AL26" s="574"/>
      <c r="AM26" s="574"/>
      <c r="AN26" s="574"/>
      <c r="AO26" s="574"/>
      <c r="AP26" s="574"/>
      <c r="AQ26" s="574"/>
      <c r="AR26" s="574"/>
      <c r="AS26" s="574"/>
    </row>
    <row r="27" spans="1:45" s="576" customFormat="1" ht="9.6" customHeight="1" x14ac:dyDescent="0.25">
      <c r="A27" s="605"/>
      <c r="B27" s="580"/>
      <c r="C27" s="580"/>
      <c r="D27" s="580"/>
      <c r="E27" s="580"/>
      <c r="F27" s="570"/>
      <c r="G27" s="570"/>
      <c r="H27" s="574"/>
      <c r="I27" s="606"/>
      <c r="J27" s="580"/>
      <c r="K27" s="570"/>
      <c r="L27" s="570"/>
      <c r="M27" s="570"/>
      <c r="N27" s="572"/>
      <c r="O27" s="572"/>
      <c r="P27" s="572"/>
      <c r="Q27" s="572"/>
      <c r="R27" s="573"/>
      <c r="S27" s="574"/>
      <c r="T27" s="574"/>
      <c r="U27" s="574"/>
      <c r="V27" s="574"/>
      <c r="W27" s="574"/>
      <c r="X27" s="57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437"/>
      <c r="AJ27" s="437"/>
      <c r="AK27" s="437"/>
      <c r="AL27" s="574"/>
      <c r="AM27" s="574"/>
      <c r="AN27" s="574"/>
      <c r="AO27" s="574"/>
      <c r="AP27" s="574"/>
      <c r="AQ27" s="574"/>
      <c r="AR27" s="574"/>
      <c r="AS27" s="574"/>
    </row>
    <row r="28" spans="1:45" s="576" customFormat="1" ht="9.6" customHeight="1" x14ac:dyDescent="0.25">
      <c r="A28" s="605"/>
      <c r="B28" s="570"/>
      <c r="C28" s="570"/>
      <c r="D28" s="570"/>
      <c r="E28" s="580"/>
      <c r="F28" s="570"/>
      <c r="G28" s="570"/>
      <c r="H28" s="570"/>
      <c r="I28" s="570"/>
      <c r="J28" s="580"/>
      <c r="K28" s="570"/>
      <c r="L28" s="570"/>
      <c r="M28" s="570"/>
      <c r="N28" s="572"/>
      <c r="O28" s="572"/>
      <c r="P28" s="572"/>
      <c r="Q28" s="572"/>
      <c r="R28" s="573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609"/>
      <c r="AJ28" s="609"/>
      <c r="AK28" s="609"/>
      <c r="AL28" s="574"/>
      <c r="AM28" s="574"/>
      <c r="AN28" s="574"/>
      <c r="AO28" s="574"/>
      <c r="AP28" s="574"/>
      <c r="AQ28" s="574"/>
      <c r="AR28" s="574"/>
      <c r="AS28" s="574"/>
    </row>
    <row r="29" spans="1:45" s="576" customFormat="1" ht="9.6" customHeight="1" x14ac:dyDescent="0.25">
      <c r="A29" s="605"/>
      <c r="B29" s="580"/>
      <c r="C29" s="580"/>
      <c r="D29" s="580"/>
      <c r="E29" s="580"/>
      <c r="F29" s="570"/>
      <c r="G29" s="570"/>
      <c r="H29" s="574"/>
      <c r="I29" s="570"/>
      <c r="J29" s="580"/>
      <c r="K29" s="570"/>
      <c r="L29" s="570"/>
      <c r="M29" s="606"/>
      <c r="N29" s="580"/>
      <c r="O29" s="570"/>
      <c r="P29" s="572"/>
      <c r="Q29" s="572"/>
      <c r="R29" s="573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609"/>
      <c r="AJ29" s="609"/>
      <c r="AK29" s="609"/>
      <c r="AL29" s="574"/>
      <c r="AM29" s="574"/>
      <c r="AN29" s="574"/>
      <c r="AO29" s="574"/>
      <c r="AP29" s="574"/>
      <c r="AQ29" s="574"/>
      <c r="AR29" s="574"/>
      <c r="AS29" s="574"/>
    </row>
    <row r="30" spans="1:45" s="576" customFormat="1" ht="9.6" customHeight="1" x14ac:dyDescent="0.25">
      <c r="A30" s="605"/>
      <c r="B30" s="570"/>
      <c r="C30" s="570"/>
      <c r="D30" s="570"/>
      <c r="E30" s="580"/>
      <c r="F30" s="570"/>
      <c r="G30" s="570"/>
      <c r="H30" s="570"/>
      <c r="I30" s="570"/>
      <c r="J30" s="580"/>
      <c r="K30" s="570"/>
      <c r="L30" s="570"/>
      <c r="M30" s="570"/>
      <c r="N30" s="572"/>
      <c r="O30" s="570"/>
      <c r="P30" s="572"/>
      <c r="Q30" s="572"/>
      <c r="R30" s="573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609"/>
      <c r="AJ30" s="609"/>
      <c r="AK30" s="609"/>
      <c r="AL30" s="574"/>
      <c r="AM30" s="574"/>
      <c r="AN30" s="574"/>
      <c r="AO30" s="574"/>
      <c r="AP30" s="574"/>
      <c r="AQ30" s="574"/>
      <c r="AR30" s="574"/>
      <c r="AS30" s="574"/>
    </row>
    <row r="31" spans="1:45" s="576" customFormat="1" ht="9.6" customHeight="1" x14ac:dyDescent="0.25">
      <c r="A31" s="605"/>
      <c r="B31" s="580"/>
      <c r="C31" s="580"/>
      <c r="D31" s="580"/>
      <c r="E31" s="580"/>
      <c r="F31" s="570"/>
      <c r="G31" s="570"/>
      <c r="H31" s="574"/>
      <c r="I31" s="606"/>
      <c r="J31" s="580"/>
      <c r="K31" s="570"/>
      <c r="L31" s="570"/>
      <c r="M31" s="570"/>
      <c r="N31" s="572"/>
      <c r="O31" s="572"/>
      <c r="P31" s="572"/>
      <c r="Q31" s="572"/>
      <c r="R31" s="573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609"/>
      <c r="AJ31" s="609"/>
      <c r="AK31" s="609"/>
      <c r="AL31" s="574"/>
      <c r="AM31" s="574"/>
      <c r="AN31" s="574"/>
      <c r="AO31" s="574"/>
      <c r="AP31" s="574"/>
      <c r="AQ31" s="574"/>
      <c r="AR31" s="574"/>
      <c r="AS31" s="574"/>
    </row>
    <row r="32" spans="1:45" s="576" customFormat="1" ht="9.6" customHeight="1" x14ac:dyDescent="0.25">
      <c r="A32" s="605"/>
      <c r="B32" s="570"/>
      <c r="C32" s="570"/>
      <c r="D32" s="570"/>
      <c r="E32" s="580"/>
      <c r="F32" s="570"/>
      <c r="G32" s="570"/>
      <c r="H32" s="570"/>
      <c r="I32" s="570"/>
      <c r="J32" s="580"/>
      <c r="K32" s="570"/>
      <c r="L32" s="607"/>
      <c r="M32" s="570"/>
      <c r="N32" s="572"/>
      <c r="O32" s="572"/>
      <c r="P32" s="572"/>
      <c r="Q32" s="572"/>
      <c r="R32" s="573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609"/>
      <c r="AJ32" s="609"/>
      <c r="AK32" s="609"/>
      <c r="AL32" s="574"/>
      <c r="AM32" s="574"/>
      <c r="AN32" s="574"/>
      <c r="AO32" s="574"/>
      <c r="AP32" s="574"/>
      <c r="AQ32" s="574"/>
      <c r="AR32" s="574"/>
      <c r="AS32" s="574"/>
    </row>
    <row r="33" spans="1:45" s="576" customFormat="1" ht="9.6" customHeight="1" x14ac:dyDescent="0.25">
      <c r="A33" s="605"/>
      <c r="B33" s="580"/>
      <c r="C33" s="580"/>
      <c r="D33" s="580"/>
      <c r="E33" s="580"/>
      <c r="F33" s="570"/>
      <c r="G33" s="570"/>
      <c r="H33" s="574"/>
      <c r="I33" s="570"/>
      <c r="J33" s="580"/>
      <c r="K33" s="606"/>
      <c r="L33" s="580"/>
      <c r="M33" s="570"/>
      <c r="N33" s="572"/>
      <c r="O33" s="572"/>
      <c r="P33" s="572"/>
      <c r="Q33" s="572"/>
      <c r="R33" s="573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609"/>
      <c r="AJ33" s="609"/>
      <c r="AK33" s="609"/>
      <c r="AL33" s="574"/>
      <c r="AM33" s="574"/>
      <c r="AN33" s="574"/>
      <c r="AO33" s="574"/>
      <c r="AP33" s="574"/>
      <c r="AQ33" s="574"/>
      <c r="AR33" s="574"/>
      <c r="AS33" s="574"/>
    </row>
    <row r="34" spans="1:45" s="576" customFormat="1" ht="9.6" customHeight="1" x14ac:dyDescent="0.25">
      <c r="A34" s="605"/>
      <c r="B34" s="570"/>
      <c r="C34" s="570"/>
      <c r="D34" s="570"/>
      <c r="E34" s="580"/>
      <c r="F34" s="570"/>
      <c r="G34" s="570"/>
      <c r="H34" s="570"/>
      <c r="I34" s="570"/>
      <c r="J34" s="580"/>
      <c r="K34" s="570"/>
      <c r="L34" s="570"/>
      <c r="M34" s="570"/>
      <c r="N34" s="572"/>
      <c r="O34" s="572"/>
      <c r="P34" s="572"/>
      <c r="Q34" s="572"/>
      <c r="R34" s="573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609"/>
      <c r="AJ34" s="609"/>
      <c r="AK34" s="609"/>
      <c r="AL34" s="574"/>
      <c r="AM34" s="574"/>
      <c r="AN34" s="574"/>
      <c r="AO34" s="574"/>
      <c r="AP34" s="574"/>
      <c r="AQ34" s="574"/>
      <c r="AR34" s="574"/>
      <c r="AS34" s="574"/>
    </row>
    <row r="35" spans="1:45" s="576" customFormat="1" ht="9.6" customHeight="1" x14ac:dyDescent="0.25">
      <c r="A35" s="605"/>
      <c r="B35" s="580"/>
      <c r="C35" s="580"/>
      <c r="D35" s="580"/>
      <c r="E35" s="580"/>
      <c r="F35" s="570"/>
      <c r="G35" s="570"/>
      <c r="H35" s="574"/>
      <c r="I35" s="606"/>
      <c r="J35" s="580"/>
      <c r="K35" s="570"/>
      <c r="L35" s="570"/>
      <c r="M35" s="570"/>
      <c r="N35" s="572"/>
      <c r="O35" s="572"/>
      <c r="P35" s="572"/>
      <c r="Q35" s="572"/>
      <c r="R35" s="573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609"/>
      <c r="AJ35" s="609"/>
      <c r="AK35" s="609"/>
      <c r="AL35" s="574"/>
      <c r="AM35" s="574"/>
      <c r="AN35" s="574"/>
      <c r="AO35" s="574"/>
      <c r="AP35" s="574"/>
      <c r="AQ35" s="574"/>
      <c r="AR35" s="574"/>
      <c r="AS35" s="574"/>
    </row>
    <row r="36" spans="1:45" s="576" customFormat="1" ht="9.6" customHeight="1" x14ac:dyDescent="0.25">
      <c r="A36" s="604"/>
      <c r="B36" s="570"/>
      <c r="C36" s="570"/>
      <c r="D36" s="570"/>
      <c r="E36" s="580"/>
      <c r="F36" s="570"/>
      <c r="G36" s="570"/>
      <c r="H36" s="570"/>
      <c r="I36" s="570"/>
      <c r="J36" s="580"/>
      <c r="K36" s="570"/>
      <c r="L36" s="570"/>
      <c r="M36" s="570"/>
      <c r="N36" s="570"/>
      <c r="O36" s="570"/>
      <c r="P36" s="570"/>
      <c r="Q36" s="572"/>
      <c r="R36" s="573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609"/>
      <c r="AJ36" s="609"/>
      <c r="AK36" s="609"/>
      <c r="AL36" s="574"/>
      <c r="AM36" s="574"/>
      <c r="AN36" s="574"/>
      <c r="AO36" s="574"/>
      <c r="AP36" s="574"/>
      <c r="AQ36" s="574"/>
      <c r="AR36" s="574"/>
      <c r="AS36" s="574"/>
    </row>
    <row r="37" spans="1:45" s="576" customFormat="1" ht="9.6" customHeight="1" x14ac:dyDescent="0.25">
      <c r="A37" s="605"/>
      <c r="B37" s="580"/>
      <c r="C37" s="580"/>
      <c r="D37" s="580"/>
      <c r="E37" s="580"/>
      <c r="F37" s="610"/>
      <c r="G37" s="610"/>
      <c r="H37" s="611"/>
      <c r="I37" s="569"/>
      <c r="J37" s="591"/>
      <c r="K37" s="569"/>
      <c r="L37" s="569"/>
      <c r="M37" s="569"/>
      <c r="N37" s="594"/>
      <c r="O37" s="594"/>
      <c r="P37" s="594"/>
      <c r="Q37" s="572"/>
      <c r="R37" s="573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609"/>
      <c r="AJ37" s="609"/>
      <c r="AK37" s="609"/>
      <c r="AL37" s="574"/>
      <c r="AM37" s="574"/>
      <c r="AN37" s="574"/>
      <c r="AO37" s="574"/>
      <c r="AP37" s="574"/>
      <c r="AQ37" s="574"/>
      <c r="AR37" s="574"/>
      <c r="AS37" s="574"/>
    </row>
    <row r="38" spans="1:45" s="576" customFormat="1" ht="9.6" customHeight="1" x14ac:dyDescent="0.25">
      <c r="A38" s="604"/>
      <c r="B38" s="570"/>
      <c r="C38" s="570"/>
      <c r="D38" s="570"/>
      <c r="E38" s="580"/>
      <c r="F38" s="570"/>
      <c r="G38" s="570"/>
      <c r="H38" s="570"/>
      <c r="I38" s="570"/>
      <c r="J38" s="580"/>
      <c r="K38" s="570"/>
      <c r="L38" s="570"/>
      <c r="M38" s="570"/>
      <c r="N38" s="572"/>
      <c r="O38" s="572"/>
      <c r="P38" s="572"/>
      <c r="Q38" s="572"/>
      <c r="R38" s="573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609"/>
      <c r="AJ38" s="609"/>
      <c r="AK38" s="609"/>
      <c r="AL38" s="574"/>
      <c r="AM38" s="574"/>
      <c r="AN38" s="574"/>
      <c r="AO38" s="574"/>
      <c r="AP38" s="574"/>
      <c r="AQ38" s="574"/>
      <c r="AR38" s="574"/>
      <c r="AS38" s="574"/>
    </row>
    <row r="39" spans="1:45" s="576" customFormat="1" ht="9.6" customHeight="1" x14ac:dyDescent="0.25">
      <c r="A39" s="605"/>
      <c r="B39" s="580"/>
      <c r="C39" s="580"/>
      <c r="D39" s="580"/>
      <c r="E39" s="580"/>
      <c r="F39" s="570"/>
      <c r="G39" s="570"/>
      <c r="H39" s="574"/>
      <c r="I39" s="606"/>
      <c r="J39" s="580"/>
      <c r="K39" s="570"/>
      <c r="L39" s="570"/>
      <c r="M39" s="570"/>
      <c r="N39" s="572"/>
      <c r="O39" s="572"/>
      <c r="P39" s="572"/>
      <c r="Q39" s="572"/>
      <c r="R39" s="573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609"/>
      <c r="AJ39" s="609"/>
      <c r="AK39" s="609"/>
      <c r="AL39" s="574"/>
      <c r="AM39" s="574"/>
      <c r="AN39" s="574"/>
      <c r="AO39" s="574"/>
      <c r="AP39" s="574"/>
      <c r="AQ39" s="574"/>
      <c r="AR39" s="574"/>
      <c r="AS39" s="574"/>
    </row>
    <row r="40" spans="1:45" s="576" customFormat="1" ht="9.6" customHeight="1" x14ac:dyDescent="0.25">
      <c r="A40" s="605"/>
      <c r="B40" s="570"/>
      <c r="C40" s="570"/>
      <c r="D40" s="570"/>
      <c r="E40" s="580"/>
      <c r="F40" s="570"/>
      <c r="G40" s="570"/>
      <c r="H40" s="570"/>
      <c r="I40" s="570"/>
      <c r="J40" s="580"/>
      <c r="K40" s="570"/>
      <c r="L40" s="607"/>
      <c r="M40" s="570"/>
      <c r="N40" s="572"/>
      <c r="O40" s="572"/>
      <c r="P40" s="572"/>
      <c r="Q40" s="572"/>
      <c r="R40" s="573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609"/>
      <c r="AJ40" s="609"/>
      <c r="AK40" s="609"/>
      <c r="AL40" s="574"/>
      <c r="AM40" s="574"/>
      <c r="AN40" s="574"/>
      <c r="AO40" s="574"/>
      <c r="AP40" s="574"/>
      <c r="AQ40" s="574"/>
      <c r="AR40" s="574"/>
      <c r="AS40" s="574"/>
    </row>
    <row r="41" spans="1:45" s="576" customFormat="1" ht="9.6" customHeight="1" x14ac:dyDescent="0.25">
      <c r="A41" s="605"/>
      <c r="B41" s="580"/>
      <c r="C41" s="580"/>
      <c r="D41" s="580"/>
      <c r="E41" s="580"/>
      <c r="F41" s="570"/>
      <c r="G41" s="570"/>
      <c r="H41" s="574"/>
      <c r="I41" s="570"/>
      <c r="J41" s="580"/>
      <c r="K41" s="606"/>
      <c r="L41" s="580"/>
      <c r="M41" s="570"/>
      <c r="N41" s="572"/>
      <c r="O41" s="572"/>
      <c r="P41" s="572"/>
      <c r="Q41" s="572"/>
      <c r="R41" s="573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609"/>
      <c r="AJ41" s="609"/>
      <c r="AK41" s="609"/>
      <c r="AL41" s="574"/>
      <c r="AM41" s="574"/>
      <c r="AN41" s="574"/>
      <c r="AO41" s="574"/>
      <c r="AP41" s="574"/>
      <c r="AQ41" s="574"/>
      <c r="AR41" s="574"/>
      <c r="AS41" s="574"/>
    </row>
    <row r="42" spans="1:45" s="576" customFormat="1" ht="9.6" customHeight="1" x14ac:dyDescent="0.25">
      <c r="A42" s="605"/>
      <c r="B42" s="570"/>
      <c r="C42" s="570"/>
      <c r="D42" s="570"/>
      <c r="E42" s="580"/>
      <c r="F42" s="570"/>
      <c r="G42" s="570"/>
      <c r="H42" s="570"/>
      <c r="I42" s="570"/>
      <c r="J42" s="580"/>
      <c r="K42" s="570"/>
      <c r="L42" s="570"/>
      <c r="M42" s="570"/>
      <c r="N42" s="572"/>
      <c r="O42" s="572"/>
      <c r="P42" s="572"/>
      <c r="Q42" s="572"/>
      <c r="R42" s="573"/>
      <c r="S42" s="608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609"/>
      <c r="AJ42" s="609"/>
      <c r="AK42" s="609"/>
      <c r="AL42" s="574"/>
      <c r="AM42" s="574"/>
      <c r="AN42" s="574"/>
      <c r="AO42" s="574"/>
      <c r="AP42" s="574"/>
      <c r="AQ42" s="574"/>
      <c r="AR42" s="574"/>
      <c r="AS42" s="574"/>
    </row>
    <row r="43" spans="1:45" s="576" customFormat="1" ht="9.6" customHeight="1" x14ac:dyDescent="0.25">
      <c r="A43" s="605"/>
      <c r="B43" s="580"/>
      <c r="C43" s="580"/>
      <c r="D43" s="580"/>
      <c r="E43" s="580"/>
      <c r="F43" s="570"/>
      <c r="G43" s="570"/>
      <c r="H43" s="574"/>
      <c r="I43" s="606"/>
      <c r="J43" s="580"/>
      <c r="K43" s="570"/>
      <c r="L43" s="570"/>
      <c r="M43" s="570"/>
      <c r="N43" s="572"/>
      <c r="O43" s="572"/>
      <c r="P43" s="572"/>
      <c r="Q43" s="572"/>
      <c r="R43" s="573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609"/>
      <c r="AJ43" s="609"/>
      <c r="AK43" s="609"/>
      <c r="AL43" s="574"/>
      <c r="AM43" s="574"/>
      <c r="AN43" s="574"/>
      <c r="AO43" s="574"/>
      <c r="AP43" s="574"/>
      <c r="AQ43" s="574"/>
      <c r="AR43" s="574"/>
      <c r="AS43" s="574"/>
    </row>
    <row r="44" spans="1:45" s="576" customFormat="1" ht="9.6" customHeight="1" x14ac:dyDescent="0.25">
      <c r="A44" s="605"/>
      <c r="B44" s="570"/>
      <c r="C44" s="570"/>
      <c r="D44" s="570"/>
      <c r="E44" s="580"/>
      <c r="F44" s="570"/>
      <c r="G44" s="570"/>
      <c r="H44" s="570"/>
      <c r="I44" s="570"/>
      <c r="J44" s="580"/>
      <c r="K44" s="570"/>
      <c r="L44" s="570"/>
      <c r="M44" s="570"/>
      <c r="N44" s="572"/>
      <c r="O44" s="572"/>
      <c r="P44" s="572"/>
      <c r="Q44" s="572"/>
      <c r="R44" s="573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609"/>
      <c r="AJ44" s="609"/>
      <c r="AK44" s="609"/>
      <c r="AL44" s="574"/>
      <c r="AM44" s="574"/>
      <c r="AN44" s="574"/>
      <c r="AO44" s="574"/>
      <c r="AP44" s="574"/>
      <c r="AQ44" s="574"/>
      <c r="AR44" s="574"/>
      <c r="AS44" s="574"/>
    </row>
    <row r="45" spans="1:45" s="576" customFormat="1" ht="9.6" customHeight="1" x14ac:dyDescent="0.25">
      <c r="A45" s="605"/>
      <c r="B45" s="580"/>
      <c r="C45" s="580"/>
      <c r="D45" s="580"/>
      <c r="E45" s="580"/>
      <c r="F45" s="570"/>
      <c r="G45" s="570"/>
      <c r="H45" s="574"/>
      <c r="I45" s="570"/>
      <c r="J45" s="580"/>
      <c r="K45" s="570"/>
      <c r="L45" s="570"/>
      <c r="M45" s="606"/>
      <c r="N45" s="580"/>
      <c r="O45" s="570"/>
      <c r="P45" s="572"/>
      <c r="Q45" s="572"/>
      <c r="R45" s="573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609"/>
      <c r="AJ45" s="609"/>
      <c r="AK45" s="609"/>
      <c r="AL45" s="574"/>
      <c r="AM45" s="574"/>
      <c r="AN45" s="574"/>
      <c r="AO45" s="574"/>
      <c r="AP45" s="574"/>
      <c r="AQ45" s="574"/>
      <c r="AR45" s="574"/>
      <c r="AS45" s="574"/>
    </row>
    <row r="46" spans="1:45" s="576" customFormat="1" ht="9.6" customHeight="1" x14ac:dyDescent="0.25">
      <c r="A46" s="605"/>
      <c r="B46" s="570"/>
      <c r="C46" s="570"/>
      <c r="D46" s="570"/>
      <c r="E46" s="580"/>
      <c r="F46" s="570"/>
      <c r="G46" s="570"/>
      <c r="H46" s="570"/>
      <c r="I46" s="570"/>
      <c r="J46" s="580"/>
      <c r="K46" s="570"/>
      <c r="L46" s="570"/>
      <c r="M46" s="570"/>
      <c r="N46" s="572"/>
      <c r="O46" s="570"/>
      <c r="P46" s="572"/>
      <c r="Q46" s="572"/>
      <c r="R46" s="573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609"/>
      <c r="AJ46" s="609"/>
      <c r="AK46" s="609"/>
      <c r="AL46" s="574"/>
      <c r="AM46" s="574"/>
      <c r="AN46" s="574"/>
      <c r="AO46" s="574"/>
      <c r="AP46" s="574"/>
      <c r="AQ46" s="574"/>
      <c r="AR46" s="574"/>
      <c r="AS46" s="574"/>
    </row>
    <row r="47" spans="1:45" s="576" customFormat="1" ht="9.6" customHeight="1" x14ac:dyDescent="0.25">
      <c r="A47" s="605"/>
      <c r="B47" s="580"/>
      <c r="C47" s="580"/>
      <c r="D47" s="580"/>
      <c r="E47" s="580"/>
      <c r="F47" s="570"/>
      <c r="G47" s="570"/>
      <c r="H47" s="574"/>
      <c r="I47" s="606"/>
      <c r="J47" s="580"/>
      <c r="K47" s="570"/>
      <c r="L47" s="570"/>
      <c r="M47" s="570"/>
      <c r="N47" s="572"/>
      <c r="O47" s="572"/>
      <c r="P47" s="572"/>
      <c r="Q47" s="572"/>
      <c r="R47" s="573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609"/>
      <c r="AJ47" s="609"/>
      <c r="AK47" s="609"/>
      <c r="AL47" s="574"/>
      <c r="AM47" s="574"/>
      <c r="AN47" s="574"/>
      <c r="AO47" s="574"/>
      <c r="AP47" s="574"/>
      <c r="AQ47" s="574"/>
      <c r="AR47" s="574"/>
      <c r="AS47" s="574"/>
    </row>
    <row r="48" spans="1:45" s="576" customFormat="1" ht="9.6" customHeight="1" x14ac:dyDescent="0.25">
      <c r="A48" s="605"/>
      <c r="B48" s="570"/>
      <c r="C48" s="570"/>
      <c r="D48" s="570"/>
      <c r="E48" s="580"/>
      <c r="F48" s="570"/>
      <c r="G48" s="570"/>
      <c r="H48" s="570"/>
      <c r="I48" s="570"/>
      <c r="J48" s="580"/>
      <c r="K48" s="570"/>
      <c r="L48" s="607"/>
      <c r="M48" s="570"/>
      <c r="N48" s="572"/>
      <c r="O48" s="572"/>
      <c r="P48" s="572"/>
      <c r="Q48" s="572"/>
      <c r="R48" s="573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609"/>
      <c r="AJ48" s="609"/>
      <c r="AK48" s="609"/>
      <c r="AL48" s="574"/>
      <c r="AM48" s="574"/>
      <c r="AN48" s="574"/>
      <c r="AO48" s="574"/>
      <c r="AP48" s="574"/>
      <c r="AQ48" s="574"/>
      <c r="AR48" s="574"/>
      <c r="AS48" s="574"/>
    </row>
    <row r="49" spans="1:45" s="576" customFormat="1" ht="9.6" customHeight="1" x14ac:dyDescent="0.25">
      <c r="A49" s="605"/>
      <c r="B49" s="580"/>
      <c r="C49" s="580"/>
      <c r="D49" s="580"/>
      <c r="E49" s="580"/>
      <c r="F49" s="570"/>
      <c r="G49" s="570"/>
      <c r="H49" s="574"/>
      <c r="I49" s="570"/>
      <c r="J49" s="580"/>
      <c r="K49" s="606"/>
      <c r="L49" s="580"/>
      <c r="M49" s="570"/>
      <c r="N49" s="572"/>
      <c r="O49" s="572"/>
      <c r="P49" s="572"/>
      <c r="Q49" s="572"/>
      <c r="R49" s="573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609"/>
      <c r="AJ49" s="609"/>
      <c r="AK49" s="609"/>
      <c r="AL49" s="574"/>
      <c r="AM49" s="574"/>
      <c r="AN49" s="574"/>
      <c r="AO49" s="574"/>
      <c r="AP49" s="574"/>
      <c r="AQ49" s="574"/>
      <c r="AR49" s="574"/>
      <c r="AS49" s="574"/>
    </row>
    <row r="50" spans="1:45" s="576" customFormat="1" ht="9.6" customHeight="1" x14ac:dyDescent="0.25">
      <c r="A50" s="605"/>
      <c r="B50" s="570"/>
      <c r="C50" s="570"/>
      <c r="D50" s="570"/>
      <c r="E50" s="580"/>
      <c r="F50" s="570"/>
      <c r="G50" s="570"/>
      <c r="H50" s="570"/>
      <c r="I50" s="570"/>
      <c r="J50" s="580"/>
      <c r="K50" s="570"/>
      <c r="L50" s="570"/>
      <c r="M50" s="570"/>
      <c r="N50" s="572"/>
      <c r="O50" s="572"/>
      <c r="P50" s="572"/>
      <c r="Q50" s="572"/>
      <c r="R50" s="573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609"/>
      <c r="AJ50" s="609"/>
      <c r="AK50" s="609"/>
      <c r="AL50" s="574"/>
      <c r="AM50" s="574"/>
      <c r="AN50" s="574"/>
      <c r="AO50" s="574"/>
      <c r="AP50" s="574"/>
      <c r="AQ50" s="574"/>
      <c r="AR50" s="574"/>
      <c r="AS50" s="574"/>
    </row>
    <row r="51" spans="1:45" s="576" customFormat="1" ht="9.6" customHeight="1" x14ac:dyDescent="0.25">
      <c r="A51" s="605"/>
      <c r="B51" s="580"/>
      <c r="C51" s="580"/>
      <c r="D51" s="580"/>
      <c r="E51" s="580"/>
      <c r="F51" s="570"/>
      <c r="G51" s="570"/>
      <c r="H51" s="574"/>
      <c r="I51" s="606"/>
      <c r="J51" s="580"/>
      <c r="K51" s="570"/>
      <c r="L51" s="570"/>
      <c r="M51" s="570"/>
      <c r="N51" s="572"/>
      <c r="O51" s="572"/>
      <c r="P51" s="572"/>
      <c r="Q51" s="572"/>
      <c r="R51" s="573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609"/>
      <c r="AJ51" s="609"/>
      <c r="AK51" s="609"/>
      <c r="AL51" s="574"/>
      <c r="AM51" s="574"/>
      <c r="AN51" s="574"/>
      <c r="AO51" s="574"/>
      <c r="AP51" s="574"/>
      <c r="AQ51" s="574"/>
      <c r="AR51" s="574"/>
      <c r="AS51" s="574"/>
    </row>
    <row r="52" spans="1:45" s="576" customFormat="1" ht="9.6" customHeight="1" x14ac:dyDescent="0.25">
      <c r="A52" s="604"/>
      <c r="B52" s="570"/>
      <c r="C52" s="570"/>
      <c r="D52" s="570"/>
      <c r="E52" s="580"/>
      <c r="F52" s="612"/>
      <c r="G52" s="612"/>
      <c r="H52" s="612"/>
      <c r="I52" s="612"/>
      <c r="J52" s="580"/>
      <c r="K52" s="570"/>
      <c r="L52" s="570"/>
      <c r="M52" s="570"/>
      <c r="N52" s="570"/>
      <c r="O52" s="570"/>
      <c r="P52" s="570"/>
      <c r="Q52" s="572"/>
      <c r="R52" s="573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609"/>
      <c r="AJ52" s="609"/>
      <c r="AK52" s="609"/>
      <c r="AL52" s="574"/>
      <c r="AM52" s="574"/>
      <c r="AN52" s="574"/>
      <c r="AO52" s="574"/>
      <c r="AP52" s="574"/>
      <c r="AQ52" s="574"/>
      <c r="AR52" s="574"/>
      <c r="AS52" s="574"/>
    </row>
    <row r="53" spans="1:45" s="329" customFormat="1" ht="6.75" customHeight="1" x14ac:dyDescent="0.25">
      <c r="A53" s="613"/>
      <c r="B53" s="613"/>
      <c r="C53" s="613"/>
      <c r="D53" s="613"/>
      <c r="E53" s="613"/>
      <c r="F53" s="614"/>
      <c r="G53" s="614"/>
      <c r="H53" s="614"/>
      <c r="I53" s="614"/>
      <c r="J53" s="615"/>
      <c r="K53" s="616"/>
      <c r="L53" s="617"/>
      <c r="M53" s="616"/>
      <c r="N53" s="617"/>
      <c r="O53" s="616"/>
      <c r="P53" s="617"/>
      <c r="Q53" s="616"/>
      <c r="R53" s="617"/>
      <c r="S53" s="609"/>
      <c r="T53" s="609"/>
      <c r="U53" s="609"/>
      <c r="V53" s="609"/>
      <c r="W53" s="609"/>
      <c r="X53" s="609"/>
      <c r="Y53" s="609"/>
      <c r="Z53" s="609"/>
      <c r="AA53" s="609"/>
      <c r="AB53" s="609"/>
      <c r="AC53" s="609"/>
      <c r="AD53" s="609"/>
      <c r="AE53" s="609"/>
      <c r="AF53" s="609"/>
      <c r="AG53" s="609"/>
      <c r="AH53" s="609"/>
      <c r="AI53" s="609"/>
      <c r="AJ53" s="609"/>
      <c r="AK53" s="609"/>
      <c r="AL53" s="609"/>
      <c r="AM53" s="609"/>
      <c r="AN53" s="609"/>
      <c r="AO53" s="609"/>
      <c r="AP53" s="609"/>
      <c r="AQ53" s="609"/>
      <c r="AR53" s="609"/>
      <c r="AS53" s="609"/>
    </row>
    <row r="54" spans="1:45" s="627" customFormat="1" ht="10.5" customHeight="1" x14ac:dyDescent="0.25">
      <c r="A54" s="453" t="s">
        <v>38</v>
      </c>
      <c r="B54" s="454"/>
      <c r="C54" s="454"/>
      <c r="D54" s="455"/>
      <c r="E54" s="618" t="s">
        <v>2</v>
      </c>
      <c r="F54" s="619" t="s">
        <v>40</v>
      </c>
      <c r="G54" s="618"/>
      <c r="H54" s="620"/>
      <c r="I54" s="621"/>
      <c r="J54" s="618" t="s">
        <v>2</v>
      </c>
      <c r="K54" s="619" t="s">
        <v>49</v>
      </c>
      <c r="L54" s="622"/>
      <c r="M54" s="619" t="s">
        <v>50</v>
      </c>
      <c r="N54" s="623"/>
      <c r="O54" s="624" t="s">
        <v>51</v>
      </c>
      <c r="P54" s="624"/>
      <c r="Q54" s="625"/>
      <c r="R54" s="626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89"/>
      <c r="AG54" s="489"/>
      <c r="AH54" s="489"/>
      <c r="AI54" s="628"/>
      <c r="AJ54" s="628"/>
      <c r="AK54" s="628"/>
      <c r="AL54" s="489"/>
      <c r="AM54" s="489"/>
      <c r="AN54" s="489"/>
      <c r="AO54" s="489"/>
      <c r="AP54" s="489"/>
      <c r="AQ54" s="489"/>
      <c r="AR54" s="489"/>
      <c r="AS54" s="489"/>
    </row>
    <row r="55" spans="1:45" s="627" customFormat="1" ht="9" customHeight="1" x14ac:dyDescent="0.25">
      <c r="A55" s="463" t="s">
        <v>39</v>
      </c>
      <c r="B55" s="464"/>
      <c r="C55" s="629"/>
      <c r="D55" s="465"/>
      <c r="E55" s="630"/>
      <c r="F55" s="489"/>
      <c r="G55" s="630"/>
      <c r="H55" s="489"/>
      <c r="I55" s="482"/>
      <c r="J55" s="631" t="s">
        <v>3</v>
      </c>
      <c r="K55" s="480"/>
      <c r="L55" s="481"/>
      <c r="M55" s="480"/>
      <c r="N55" s="632"/>
      <c r="O55" s="470" t="s">
        <v>41</v>
      </c>
      <c r="P55" s="633"/>
      <c r="Q55" s="633"/>
      <c r="R55" s="632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  <c r="AI55" s="628"/>
      <c r="AJ55" s="628"/>
      <c r="AK55" s="628"/>
      <c r="AL55" s="489"/>
      <c r="AM55" s="489"/>
      <c r="AN55" s="489"/>
      <c r="AO55" s="489"/>
      <c r="AP55" s="489"/>
      <c r="AQ55" s="489"/>
      <c r="AR55" s="489"/>
      <c r="AS55" s="489"/>
    </row>
    <row r="56" spans="1:45" s="627" customFormat="1" ht="9" customHeight="1" x14ac:dyDescent="0.25">
      <c r="A56" s="475" t="s">
        <v>48</v>
      </c>
      <c r="B56" s="476"/>
      <c r="C56" s="634"/>
      <c r="D56" s="477"/>
      <c r="E56" s="630"/>
      <c r="F56" s="489"/>
      <c r="G56" s="630"/>
      <c r="H56" s="489"/>
      <c r="I56" s="482"/>
      <c r="J56" s="631" t="s">
        <v>4</v>
      </c>
      <c r="K56" s="480"/>
      <c r="L56" s="481"/>
      <c r="M56" s="480"/>
      <c r="N56" s="632"/>
      <c r="O56" s="505"/>
      <c r="P56" s="507"/>
      <c r="Q56" s="476"/>
      <c r="R56" s="635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628"/>
      <c r="AJ56" s="628"/>
      <c r="AK56" s="628"/>
      <c r="AL56" s="489"/>
      <c r="AM56" s="489"/>
      <c r="AN56" s="489"/>
      <c r="AO56" s="489"/>
      <c r="AP56" s="489"/>
      <c r="AQ56" s="489"/>
      <c r="AR56" s="489"/>
      <c r="AS56" s="489"/>
    </row>
    <row r="57" spans="1:45" s="627" customFormat="1" ht="9" customHeight="1" x14ac:dyDescent="0.25">
      <c r="A57" s="486"/>
      <c r="B57" s="487"/>
      <c r="C57" s="636"/>
      <c r="D57" s="488"/>
      <c r="E57" s="630"/>
      <c r="F57" s="489"/>
      <c r="G57" s="630"/>
      <c r="H57" s="489"/>
      <c r="I57" s="482"/>
      <c r="J57" s="631" t="s">
        <v>5</v>
      </c>
      <c r="K57" s="480"/>
      <c r="L57" s="481"/>
      <c r="M57" s="480"/>
      <c r="N57" s="632"/>
      <c r="O57" s="470" t="s">
        <v>42</v>
      </c>
      <c r="P57" s="633"/>
      <c r="Q57" s="633"/>
      <c r="R57" s="632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89"/>
      <c r="AI57" s="628"/>
      <c r="AJ57" s="628"/>
      <c r="AK57" s="628"/>
      <c r="AL57" s="489"/>
      <c r="AM57" s="489"/>
      <c r="AN57" s="489"/>
      <c r="AO57" s="489"/>
      <c r="AP57" s="489"/>
      <c r="AQ57" s="489"/>
      <c r="AR57" s="489"/>
      <c r="AS57" s="489"/>
    </row>
    <row r="58" spans="1:45" s="627" customFormat="1" ht="9" customHeight="1" x14ac:dyDescent="0.25">
      <c r="A58" s="490"/>
      <c r="B58" s="491"/>
      <c r="C58" s="491"/>
      <c r="D58" s="492"/>
      <c r="E58" s="630"/>
      <c r="F58" s="489"/>
      <c r="G58" s="630"/>
      <c r="H58" s="489"/>
      <c r="I58" s="482"/>
      <c r="J58" s="631" t="s">
        <v>6</v>
      </c>
      <c r="K58" s="480"/>
      <c r="L58" s="481"/>
      <c r="M58" s="480"/>
      <c r="N58" s="632"/>
      <c r="O58" s="480"/>
      <c r="P58" s="481"/>
      <c r="Q58" s="480"/>
      <c r="R58" s="632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628"/>
      <c r="AJ58" s="628"/>
      <c r="AK58" s="628"/>
      <c r="AL58" s="489"/>
      <c r="AM58" s="489"/>
      <c r="AN58" s="489"/>
      <c r="AO58" s="489"/>
      <c r="AP58" s="489"/>
      <c r="AQ58" s="489"/>
      <c r="AR58" s="489"/>
      <c r="AS58" s="489"/>
    </row>
    <row r="59" spans="1:45" s="627" customFormat="1" ht="9" customHeight="1" x14ac:dyDescent="0.25">
      <c r="A59" s="495"/>
      <c r="B59" s="496"/>
      <c r="C59" s="496"/>
      <c r="D59" s="497"/>
      <c r="E59" s="630"/>
      <c r="F59" s="489"/>
      <c r="G59" s="630"/>
      <c r="H59" s="489"/>
      <c r="I59" s="482"/>
      <c r="J59" s="631" t="s">
        <v>7</v>
      </c>
      <c r="K59" s="480"/>
      <c r="L59" s="481"/>
      <c r="M59" s="480"/>
      <c r="N59" s="632"/>
      <c r="O59" s="476"/>
      <c r="P59" s="507"/>
      <c r="Q59" s="476"/>
      <c r="R59" s="635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  <c r="AI59" s="628"/>
      <c r="AJ59" s="628"/>
      <c r="AK59" s="628"/>
      <c r="AL59" s="489"/>
      <c r="AM59" s="489"/>
      <c r="AN59" s="489"/>
      <c r="AO59" s="489"/>
      <c r="AP59" s="489"/>
      <c r="AQ59" s="489"/>
      <c r="AR59" s="489"/>
      <c r="AS59" s="489"/>
    </row>
    <row r="60" spans="1:45" s="627" customFormat="1" ht="9" customHeight="1" x14ac:dyDescent="0.25">
      <c r="A60" s="498"/>
      <c r="B60" s="499"/>
      <c r="C60" s="491"/>
      <c r="D60" s="492"/>
      <c r="E60" s="630"/>
      <c r="F60" s="489"/>
      <c r="G60" s="630"/>
      <c r="H60" s="489"/>
      <c r="I60" s="482"/>
      <c r="J60" s="631" t="s">
        <v>8</v>
      </c>
      <c r="K60" s="480"/>
      <c r="L60" s="481"/>
      <c r="M60" s="480"/>
      <c r="N60" s="632"/>
      <c r="O60" s="470" t="s">
        <v>31</v>
      </c>
      <c r="P60" s="633"/>
      <c r="Q60" s="633"/>
      <c r="R60" s="632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89"/>
      <c r="AH60" s="489"/>
      <c r="AI60" s="628"/>
      <c r="AJ60" s="628"/>
      <c r="AK60" s="628"/>
      <c r="AL60" s="489"/>
      <c r="AM60" s="489"/>
      <c r="AN60" s="489"/>
      <c r="AO60" s="489"/>
      <c r="AP60" s="489"/>
      <c r="AQ60" s="489"/>
      <c r="AR60" s="489"/>
      <c r="AS60" s="489"/>
    </row>
    <row r="61" spans="1:45" s="627" customFormat="1" ht="9" customHeight="1" x14ac:dyDescent="0.25">
      <c r="A61" s="498"/>
      <c r="B61" s="499"/>
      <c r="C61" s="637"/>
      <c r="D61" s="500"/>
      <c r="E61" s="630"/>
      <c r="F61" s="489"/>
      <c r="G61" s="630"/>
      <c r="H61" s="489"/>
      <c r="I61" s="482"/>
      <c r="J61" s="631" t="s">
        <v>9</v>
      </c>
      <c r="K61" s="480"/>
      <c r="L61" s="481"/>
      <c r="M61" s="480"/>
      <c r="N61" s="632"/>
      <c r="O61" s="480"/>
      <c r="P61" s="481"/>
      <c r="Q61" s="480"/>
      <c r="R61" s="632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89"/>
      <c r="AH61" s="489"/>
      <c r="AI61" s="628"/>
      <c r="AJ61" s="628"/>
      <c r="AK61" s="628"/>
      <c r="AL61" s="489"/>
      <c r="AM61" s="489"/>
      <c r="AN61" s="489"/>
      <c r="AO61" s="489"/>
      <c r="AP61" s="489"/>
      <c r="AQ61" s="489"/>
      <c r="AR61" s="489"/>
      <c r="AS61" s="489"/>
    </row>
    <row r="62" spans="1:45" s="627" customFormat="1" ht="9" customHeight="1" x14ac:dyDescent="0.25">
      <c r="A62" s="501"/>
      <c r="B62" s="502"/>
      <c r="C62" s="638"/>
      <c r="D62" s="503"/>
      <c r="E62" s="639"/>
      <c r="F62" s="505"/>
      <c r="G62" s="639"/>
      <c r="H62" s="505"/>
      <c r="I62" s="508"/>
      <c r="J62" s="640" t="s">
        <v>10</v>
      </c>
      <c r="K62" s="476"/>
      <c r="L62" s="507"/>
      <c r="M62" s="476"/>
      <c r="N62" s="635"/>
      <c r="O62" s="476" t="str">
        <f>R4</f>
        <v>Nagyistók-Nádasi Judit</v>
      </c>
      <c r="P62" s="507"/>
      <c r="Q62" s="476"/>
      <c r="R62" s="641">
        <f>MIN(4,'B-U11-F-III.kcs elo'!Q5)</f>
        <v>4</v>
      </c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89"/>
      <c r="AH62" s="489"/>
      <c r="AI62" s="628"/>
      <c r="AJ62" s="628"/>
      <c r="AK62" s="628"/>
      <c r="AL62" s="489"/>
      <c r="AM62" s="489"/>
      <c r="AN62" s="489"/>
      <c r="AO62" s="489"/>
      <c r="AP62" s="489"/>
      <c r="AQ62" s="489"/>
      <c r="AR62" s="489"/>
      <c r="AS62" s="489"/>
    </row>
    <row r="63" spans="1:45" x14ac:dyDescent="0.25"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L63" s="437"/>
      <c r="AM63" s="437"/>
      <c r="AN63" s="437"/>
      <c r="AO63" s="437"/>
      <c r="AP63" s="437"/>
      <c r="AQ63" s="437"/>
      <c r="AR63" s="437"/>
      <c r="AS63" s="437"/>
    </row>
    <row r="64" spans="1:45" x14ac:dyDescent="0.25"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L64" s="437"/>
      <c r="AM64" s="437"/>
      <c r="AN64" s="437"/>
      <c r="AO64" s="437"/>
      <c r="AP64" s="437"/>
      <c r="AQ64" s="437"/>
      <c r="AR64" s="437"/>
      <c r="AS64" s="437"/>
    </row>
    <row r="65" spans="20:45" x14ac:dyDescent="0.25"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L65" s="437"/>
      <c r="AM65" s="437"/>
      <c r="AN65" s="437"/>
      <c r="AO65" s="437"/>
      <c r="AP65" s="437"/>
      <c r="AQ65" s="437"/>
      <c r="AR65" s="437"/>
      <c r="AS65" s="437"/>
    </row>
    <row r="66" spans="20:45" x14ac:dyDescent="0.25"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L66" s="437"/>
      <c r="AM66" s="437"/>
      <c r="AN66" s="437"/>
      <c r="AO66" s="437"/>
      <c r="AP66" s="437"/>
      <c r="AQ66" s="437"/>
      <c r="AR66" s="437"/>
      <c r="AS66" s="437"/>
    </row>
    <row r="67" spans="20:45" x14ac:dyDescent="0.25"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L67" s="437"/>
      <c r="AM67" s="437"/>
      <c r="AN67" s="437"/>
      <c r="AO67" s="437"/>
      <c r="AP67" s="437"/>
      <c r="AQ67" s="437"/>
      <c r="AR67" s="437"/>
      <c r="AS67" s="437"/>
    </row>
    <row r="68" spans="20:45" x14ac:dyDescent="0.25"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L68" s="437"/>
      <c r="AM68" s="437"/>
      <c r="AN68" s="437"/>
      <c r="AO68" s="437"/>
      <c r="AP68" s="437"/>
      <c r="AQ68" s="437"/>
      <c r="AR68" s="437"/>
      <c r="AS68" s="437"/>
    </row>
    <row r="69" spans="20:45" x14ac:dyDescent="0.25"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L69" s="437"/>
      <c r="AM69" s="437"/>
      <c r="AN69" s="437"/>
      <c r="AO69" s="437"/>
      <c r="AP69" s="437"/>
      <c r="AQ69" s="437"/>
      <c r="AR69" s="437"/>
      <c r="AS69" s="437"/>
    </row>
    <row r="70" spans="20:45" x14ac:dyDescent="0.25"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L70" s="437"/>
      <c r="AM70" s="437"/>
      <c r="AN70" s="437"/>
      <c r="AO70" s="437"/>
      <c r="AP70" s="437"/>
      <c r="AQ70" s="437"/>
      <c r="AR70" s="437"/>
      <c r="AS70" s="437"/>
    </row>
    <row r="71" spans="20:45" x14ac:dyDescent="0.25"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L71" s="437"/>
      <c r="AM71" s="437"/>
      <c r="AN71" s="437"/>
      <c r="AO71" s="437"/>
      <c r="AP71" s="437"/>
      <c r="AQ71" s="437"/>
      <c r="AR71" s="437"/>
      <c r="AS71" s="437"/>
    </row>
    <row r="72" spans="20:45" x14ac:dyDescent="0.25"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L72" s="437"/>
      <c r="AM72" s="437"/>
      <c r="AN72" s="437"/>
      <c r="AO72" s="437"/>
      <c r="AP72" s="437"/>
      <c r="AQ72" s="437"/>
      <c r="AR72" s="437"/>
      <c r="AS72" s="437"/>
    </row>
    <row r="73" spans="20:45" x14ac:dyDescent="0.25"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L73" s="437"/>
      <c r="AM73" s="437"/>
      <c r="AN73" s="437"/>
      <c r="AO73" s="437"/>
      <c r="AP73" s="437"/>
      <c r="AQ73" s="437"/>
      <c r="AR73" s="437"/>
      <c r="AS73" s="437"/>
    </row>
    <row r="74" spans="20:45" x14ac:dyDescent="0.25"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L74" s="437"/>
      <c r="AM74" s="437"/>
      <c r="AN74" s="437"/>
      <c r="AO74" s="437"/>
      <c r="AP74" s="437"/>
      <c r="AQ74" s="437"/>
      <c r="AR74" s="437"/>
      <c r="AS74" s="437"/>
    </row>
    <row r="75" spans="20:45" x14ac:dyDescent="0.25"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L75" s="437"/>
      <c r="AM75" s="437"/>
      <c r="AN75" s="437"/>
      <c r="AO75" s="437"/>
      <c r="AP75" s="437"/>
      <c r="AQ75" s="437"/>
      <c r="AR75" s="437"/>
      <c r="AS75" s="437"/>
    </row>
    <row r="76" spans="20:45" x14ac:dyDescent="0.25"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L76" s="437"/>
      <c r="AM76" s="437"/>
      <c r="AN76" s="437"/>
      <c r="AO76" s="437"/>
      <c r="AP76" s="437"/>
      <c r="AQ76" s="437"/>
      <c r="AR76" s="437"/>
      <c r="AS76" s="437"/>
    </row>
    <row r="77" spans="20:45" x14ac:dyDescent="0.25"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L77" s="437"/>
      <c r="AM77" s="437"/>
      <c r="AN77" s="437"/>
      <c r="AO77" s="437"/>
      <c r="AP77" s="437"/>
      <c r="AQ77" s="437"/>
      <c r="AR77" s="437"/>
      <c r="AS77" s="437"/>
    </row>
    <row r="78" spans="20:45" x14ac:dyDescent="0.25"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L78" s="437"/>
      <c r="AM78" s="437"/>
      <c r="AN78" s="437"/>
      <c r="AO78" s="437"/>
      <c r="AP78" s="437"/>
      <c r="AQ78" s="437"/>
      <c r="AR78" s="437"/>
      <c r="AS78" s="437"/>
    </row>
    <row r="79" spans="20:45" x14ac:dyDescent="0.25"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L79" s="437"/>
      <c r="AM79" s="437"/>
      <c r="AN79" s="437"/>
      <c r="AO79" s="437"/>
      <c r="AP79" s="437"/>
      <c r="AQ79" s="437"/>
      <c r="AR79" s="437"/>
      <c r="AS79" s="437"/>
    </row>
    <row r="80" spans="20:45" x14ac:dyDescent="0.25"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L80" s="437"/>
      <c r="AM80" s="437"/>
      <c r="AN80" s="437"/>
      <c r="AO80" s="437"/>
      <c r="AP80" s="437"/>
      <c r="AQ80" s="437"/>
      <c r="AR80" s="437"/>
      <c r="AS80" s="437"/>
    </row>
    <row r="81" spans="20:45" x14ac:dyDescent="0.25"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L81" s="437"/>
      <c r="AM81" s="437"/>
      <c r="AN81" s="437"/>
      <c r="AO81" s="437"/>
      <c r="AP81" s="437"/>
      <c r="AQ81" s="437"/>
      <c r="AR81" s="437"/>
      <c r="AS81" s="437"/>
    </row>
    <row r="82" spans="20:45" x14ac:dyDescent="0.25"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L82" s="437"/>
      <c r="AM82" s="437"/>
      <c r="AN82" s="437"/>
      <c r="AO82" s="437"/>
      <c r="AP82" s="437"/>
      <c r="AQ82" s="437"/>
      <c r="AR82" s="437"/>
      <c r="AS82" s="437"/>
    </row>
    <row r="83" spans="20:45" x14ac:dyDescent="0.25"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L83" s="437"/>
      <c r="AM83" s="437"/>
      <c r="AN83" s="437"/>
      <c r="AO83" s="437"/>
      <c r="AP83" s="437"/>
      <c r="AQ83" s="437"/>
      <c r="AR83" s="437"/>
      <c r="AS83" s="437"/>
    </row>
    <row r="84" spans="20:45" x14ac:dyDescent="0.25"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L84" s="437"/>
      <c r="AM84" s="437"/>
      <c r="AN84" s="437"/>
      <c r="AO84" s="437"/>
      <c r="AP84" s="437"/>
      <c r="AQ84" s="437"/>
      <c r="AR84" s="437"/>
      <c r="AS84" s="437"/>
    </row>
    <row r="85" spans="20:45" x14ac:dyDescent="0.25"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L85" s="437"/>
      <c r="AM85" s="437"/>
      <c r="AN85" s="437"/>
      <c r="AO85" s="437"/>
      <c r="AP85" s="437"/>
      <c r="AQ85" s="437"/>
      <c r="AR85" s="437"/>
      <c r="AS85" s="437"/>
    </row>
    <row r="86" spans="20:45" x14ac:dyDescent="0.25"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L86" s="437"/>
      <c r="AM86" s="437"/>
      <c r="AN86" s="437"/>
      <c r="AO86" s="437"/>
      <c r="AP86" s="437"/>
      <c r="AQ86" s="437"/>
      <c r="AR86" s="437"/>
      <c r="AS86" s="437"/>
    </row>
    <row r="87" spans="20:45" x14ac:dyDescent="0.25"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L87" s="437"/>
      <c r="AM87" s="437"/>
      <c r="AN87" s="437"/>
      <c r="AO87" s="437"/>
      <c r="AP87" s="437"/>
      <c r="AQ87" s="437"/>
      <c r="AR87" s="437"/>
      <c r="AS87" s="437"/>
    </row>
    <row r="88" spans="20:45" x14ac:dyDescent="0.25"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L88" s="437"/>
      <c r="AM88" s="437"/>
      <c r="AN88" s="437"/>
      <c r="AO88" s="437"/>
      <c r="AP88" s="437"/>
      <c r="AQ88" s="437"/>
      <c r="AR88" s="437"/>
      <c r="AS88" s="437"/>
    </row>
    <row r="89" spans="20:45" x14ac:dyDescent="0.25"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L89" s="437"/>
      <c r="AM89" s="437"/>
      <c r="AN89" s="437"/>
      <c r="AO89" s="437"/>
      <c r="AP89" s="437"/>
      <c r="AQ89" s="437"/>
      <c r="AR89" s="437"/>
      <c r="AS89" s="437"/>
    </row>
    <row r="90" spans="20:45" x14ac:dyDescent="0.25"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L90" s="437"/>
      <c r="AM90" s="437"/>
      <c r="AN90" s="437"/>
      <c r="AO90" s="437"/>
      <c r="AP90" s="437"/>
      <c r="AQ90" s="437"/>
      <c r="AR90" s="437"/>
      <c r="AS90" s="437"/>
    </row>
    <row r="91" spans="20:45" x14ac:dyDescent="0.25"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L91" s="437"/>
      <c r="AM91" s="437"/>
      <c r="AN91" s="437"/>
      <c r="AO91" s="437"/>
      <c r="AP91" s="437"/>
      <c r="AQ91" s="437"/>
      <c r="AR91" s="437"/>
      <c r="AS91" s="437"/>
    </row>
    <row r="92" spans="20:45" x14ac:dyDescent="0.25"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L92" s="437"/>
      <c r="AM92" s="437"/>
      <c r="AN92" s="437"/>
      <c r="AO92" s="437"/>
      <c r="AP92" s="437"/>
      <c r="AQ92" s="437"/>
      <c r="AR92" s="437"/>
      <c r="AS92" s="437"/>
    </row>
    <row r="93" spans="20:45" x14ac:dyDescent="0.25"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L93" s="437"/>
      <c r="AM93" s="437"/>
      <c r="AN93" s="437"/>
      <c r="AO93" s="437"/>
      <c r="AP93" s="437"/>
      <c r="AQ93" s="437"/>
      <c r="AR93" s="437"/>
      <c r="AS93" s="437"/>
    </row>
    <row r="94" spans="20:45" x14ac:dyDescent="0.25"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L94" s="437"/>
      <c r="AM94" s="437"/>
      <c r="AN94" s="437"/>
      <c r="AO94" s="437"/>
      <c r="AP94" s="437"/>
      <c r="AQ94" s="437"/>
      <c r="AR94" s="437"/>
      <c r="AS94" s="437"/>
    </row>
    <row r="95" spans="20:45" x14ac:dyDescent="0.25"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L95" s="437"/>
      <c r="AM95" s="437"/>
      <c r="AN95" s="437"/>
      <c r="AO95" s="437"/>
      <c r="AP95" s="437"/>
      <c r="AQ95" s="437"/>
      <c r="AR95" s="437"/>
      <c r="AS95" s="437"/>
    </row>
    <row r="96" spans="20:45" x14ac:dyDescent="0.25"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L96" s="437"/>
      <c r="AM96" s="437"/>
      <c r="AN96" s="437"/>
      <c r="AO96" s="437"/>
      <c r="AP96" s="437"/>
      <c r="AQ96" s="437"/>
      <c r="AR96" s="437"/>
      <c r="AS96" s="437"/>
    </row>
    <row r="97" spans="20:45" x14ac:dyDescent="0.25"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L97" s="437"/>
      <c r="AM97" s="437"/>
      <c r="AN97" s="437"/>
      <c r="AO97" s="437"/>
      <c r="AP97" s="437"/>
      <c r="AQ97" s="437"/>
      <c r="AR97" s="437"/>
      <c r="AS97" s="437"/>
    </row>
    <row r="98" spans="20:45" x14ac:dyDescent="0.25"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L98" s="437"/>
      <c r="AM98" s="437"/>
      <c r="AN98" s="437"/>
      <c r="AO98" s="437"/>
      <c r="AP98" s="437"/>
      <c r="AQ98" s="437"/>
      <c r="AR98" s="437"/>
      <c r="AS98" s="437"/>
    </row>
    <row r="99" spans="20:45" x14ac:dyDescent="0.25"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L99" s="437"/>
      <c r="AM99" s="437"/>
      <c r="AN99" s="437"/>
      <c r="AO99" s="437"/>
      <c r="AP99" s="437"/>
      <c r="AQ99" s="437"/>
      <c r="AR99" s="437"/>
      <c r="AS99" s="437"/>
    </row>
    <row r="100" spans="20:45" x14ac:dyDescent="0.25"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L100" s="437"/>
      <c r="AM100" s="437"/>
      <c r="AN100" s="437"/>
      <c r="AO100" s="437"/>
      <c r="AP100" s="437"/>
      <c r="AQ100" s="437"/>
      <c r="AR100" s="437"/>
      <c r="AS100" s="437"/>
    </row>
    <row r="101" spans="20:45" x14ac:dyDescent="0.25"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L101" s="437"/>
      <c r="AM101" s="437"/>
      <c r="AN101" s="437"/>
      <c r="AO101" s="437"/>
      <c r="AP101" s="437"/>
      <c r="AQ101" s="437"/>
      <c r="AR101" s="437"/>
      <c r="AS101" s="437"/>
    </row>
    <row r="102" spans="20:45" x14ac:dyDescent="0.25"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L102" s="437"/>
      <c r="AM102" s="437"/>
      <c r="AN102" s="437"/>
      <c r="AO102" s="437"/>
      <c r="AP102" s="437"/>
      <c r="AQ102" s="437"/>
      <c r="AR102" s="437"/>
      <c r="AS102" s="437"/>
    </row>
    <row r="103" spans="20:45" x14ac:dyDescent="0.25"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L103" s="437"/>
      <c r="AM103" s="437"/>
      <c r="AN103" s="437"/>
      <c r="AO103" s="437"/>
      <c r="AP103" s="437"/>
      <c r="AQ103" s="437"/>
      <c r="AR103" s="437"/>
      <c r="AS103" s="437"/>
    </row>
    <row r="104" spans="20:45" x14ac:dyDescent="0.25"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L104" s="437"/>
      <c r="AM104" s="437"/>
      <c r="AN104" s="437"/>
      <c r="AO104" s="437"/>
      <c r="AP104" s="437"/>
      <c r="AQ104" s="437"/>
      <c r="AR104" s="437"/>
      <c r="AS104" s="437"/>
    </row>
    <row r="105" spans="20:45" x14ac:dyDescent="0.25">
      <c r="T105" s="437"/>
      <c r="U105" s="437"/>
      <c r="V105" s="437"/>
      <c r="W105" s="437"/>
      <c r="X105" s="437"/>
      <c r="Y105" s="437"/>
      <c r="Z105" s="437"/>
      <c r="AA105" s="437"/>
      <c r="AB105" s="437"/>
      <c r="AC105" s="437"/>
      <c r="AD105" s="437"/>
      <c r="AE105" s="437"/>
      <c r="AF105" s="437"/>
      <c r="AG105" s="437"/>
      <c r="AH105" s="437"/>
      <c r="AL105" s="437"/>
      <c r="AM105" s="437"/>
      <c r="AN105" s="437"/>
      <c r="AO105" s="437"/>
      <c r="AP105" s="437"/>
      <c r="AQ105" s="437"/>
      <c r="AR105" s="437"/>
      <c r="AS105" s="437"/>
    </row>
    <row r="106" spans="20:45" x14ac:dyDescent="0.25">
      <c r="T106" s="437"/>
      <c r="U106" s="437"/>
      <c r="V106" s="437"/>
      <c r="W106" s="437"/>
      <c r="X106" s="437"/>
      <c r="Y106" s="437"/>
      <c r="Z106" s="437"/>
      <c r="AA106" s="437"/>
      <c r="AB106" s="437"/>
      <c r="AC106" s="437"/>
      <c r="AD106" s="437"/>
      <c r="AE106" s="437"/>
      <c r="AF106" s="437"/>
      <c r="AG106" s="437"/>
      <c r="AH106" s="437"/>
      <c r="AL106" s="437"/>
      <c r="AM106" s="437"/>
      <c r="AN106" s="437"/>
      <c r="AO106" s="437"/>
      <c r="AP106" s="437"/>
      <c r="AQ106" s="437"/>
      <c r="AR106" s="437"/>
      <c r="AS106" s="437"/>
    </row>
    <row r="107" spans="20:45" x14ac:dyDescent="0.25"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L107" s="437"/>
      <c r="AM107" s="437"/>
      <c r="AN107" s="437"/>
      <c r="AO107" s="437"/>
      <c r="AP107" s="437"/>
      <c r="AQ107" s="437"/>
      <c r="AR107" s="437"/>
      <c r="AS107" s="437"/>
    </row>
    <row r="108" spans="20:45" x14ac:dyDescent="0.25"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L108" s="437"/>
      <c r="AM108" s="437"/>
      <c r="AN108" s="437"/>
      <c r="AO108" s="437"/>
      <c r="AP108" s="437"/>
      <c r="AQ108" s="437"/>
      <c r="AR108" s="437"/>
      <c r="AS108" s="437"/>
    </row>
    <row r="109" spans="20:45" x14ac:dyDescent="0.25"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L109" s="437"/>
      <c r="AM109" s="437"/>
      <c r="AN109" s="437"/>
      <c r="AO109" s="437"/>
      <c r="AP109" s="437"/>
      <c r="AQ109" s="437"/>
      <c r="AR109" s="437"/>
      <c r="AS109" s="437"/>
    </row>
    <row r="110" spans="20:45" x14ac:dyDescent="0.25"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L110" s="437"/>
      <c r="AM110" s="437"/>
      <c r="AN110" s="437"/>
      <c r="AO110" s="437"/>
      <c r="AP110" s="437"/>
      <c r="AQ110" s="437"/>
      <c r="AR110" s="437"/>
      <c r="AS110" s="437"/>
    </row>
    <row r="111" spans="20:45" x14ac:dyDescent="0.25"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L111" s="437"/>
      <c r="AM111" s="437"/>
      <c r="AN111" s="437"/>
      <c r="AO111" s="437"/>
      <c r="AP111" s="437"/>
      <c r="AQ111" s="437"/>
      <c r="AR111" s="437"/>
      <c r="AS111" s="437"/>
    </row>
    <row r="112" spans="20:45" x14ac:dyDescent="0.25"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L112" s="437"/>
      <c r="AM112" s="437"/>
      <c r="AN112" s="437"/>
      <c r="AO112" s="437"/>
      <c r="AP112" s="437"/>
      <c r="AQ112" s="437"/>
      <c r="AR112" s="437"/>
      <c r="AS112" s="437"/>
    </row>
    <row r="113" spans="20:45" x14ac:dyDescent="0.25"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L113" s="437"/>
      <c r="AM113" s="437"/>
      <c r="AN113" s="437"/>
      <c r="AO113" s="437"/>
      <c r="AP113" s="437"/>
      <c r="AQ113" s="437"/>
      <c r="AR113" s="437"/>
      <c r="AS113" s="437"/>
    </row>
    <row r="114" spans="20:45" x14ac:dyDescent="0.25"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L114" s="437"/>
      <c r="AM114" s="437"/>
      <c r="AN114" s="437"/>
      <c r="AO114" s="437"/>
      <c r="AP114" s="437"/>
      <c r="AQ114" s="437"/>
      <c r="AR114" s="437"/>
      <c r="AS114" s="437"/>
    </row>
    <row r="115" spans="20:45" x14ac:dyDescent="0.25"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L115" s="437"/>
      <c r="AM115" s="437"/>
      <c r="AN115" s="437"/>
      <c r="AO115" s="437"/>
      <c r="AP115" s="437"/>
      <c r="AQ115" s="437"/>
      <c r="AR115" s="437"/>
      <c r="AS115" s="437"/>
    </row>
    <row r="116" spans="20:45" x14ac:dyDescent="0.25"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L116" s="437"/>
      <c r="AM116" s="437"/>
      <c r="AN116" s="437"/>
      <c r="AO116" s="437"/>
      <c r="AP116" s="437"/>
      <c r="AQ116" s="437"/>
      <c r="AR116" s="437"/>
      <c r="AS116" s="437"/>
    </row>
    <row r="117" spans="20:45" x14ac:dyDescent="0.25"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L117" s="437"/>
      <c r="AM117" s="437"/>
      <c r="AN117" s="437"/>
      <c r="AO117" s="437"/>
      <c r="AP117" s="437"/>
      <c r="AQ117" s="437"/>
      <c r="AR117" s="437"/>
      <c r="AS117" s="437"/>
    </row>
    <row r="118" spans="20:45" x14ac:dyDescent="0.25"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L118" s="437"/>
      <c r="AM118" s="437"/>
      <c r="AN118" s="437"/>
      <c r="AO118" s="437"/>
      <c r="AP118" s="437"/>
      <c r="AQ118" s="437"/>
      <c r="AR118" s="437"/>
      <c r="AS118" s="437"/>
    </row>
    <row r="119" spans="20:45" x14ac:dyDescent="0.25"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L119" s="437"/>
      <c r="AM119" s="437"/>
      <c r="AN119" s="437"/>
      <c r="AO119" s="437"/>
      <c r="AP119" s="437"/>
      <c r="AQ119" s="437"/>
      <c r="AR119" s="437"/>
      <c r="AS119" s="437"/>
    </row>
    <row r="120" spans="20:45" x14ac:dyDescent="0.25"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L120" s="437"/>
      <c r="AM120" s="437"/>
      <c r="AN120" s="437"/>
      <c r="AO120" s="437"/>
      <c r="AP120" s="437"/>
      <c r="AQ120" s="437"/>
      <c r="AR120" s="437"/>
      <c r="AS120" s="437"/>
    </row>
    <row r="121" spans="20:45" x14ac:dyDescent="0.25"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L121" s="437"/>
      <c r="AM121" s="437"/>
      <c r="AN121" s="437"/>
      <c r="AO121" s="437"/>
      <c r="AP121" s="437"/>
      <c r="AQ121" s="437"/>
      <c r="AR121" s="437"/>
      <c r="AS121" s="437"/>
    </row>
    <row r="122" spans="20:45" x14ac:dyDescent="0.25"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L122" s="437"/>
      <c r="AM122" s="437"/>
      <c r="AN122" s="437"/>
      <c r="AO122" s="437"/>
      <c r="AP122" s="437"/>
      <c r="AQ122" s="437"/>
      <c r="AR122" s="437"/>
      <c r="AS122" s="437"/>
    </row>
    <row r="123" spans="20:45" x14ac:dyDescent="0.25"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L123" s="437"/>
      <c r="AM123" s="437"/>
      <c r="AN123" s="437"/>
      <c r="AO123" s="437"/>
      <c r="AP123" s="437"/>
      <c r="AQ123" s="437"/>
      <c r="AR123" s="437"/>
      <c r="AS123" s="437"/>
    </row>
    <row r="124" spans="20:45" x14ac:dyDescent="0.25"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L124" s="437"/>
      <c r="AM124" s="437"/>
      <c r="AN124" s="437"/>
      <c r="AO124" s="437"/>
      <c r="AP124" s="437"/>
      <c r="AQ124" s="437"/>
      <c r="AR124" s="437"/>
      <c r="AS124" s="437"/>
    </row>
    <row r="125" spans="20:45" x14ac:dyDescent="0.25"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L125" s="437"/>
      <c r="AM125" s="437"/>
      <c r="AN125" s="437"/>
      <c r="AO125" s="437"/>
      <c r="AP125" s="437"/>
      <c r="AQ125" s="437"/>
      <c r="AR125" s="437"/>
      <c r="AS125" s="437"/>
    </row>
    <row r="126" spans="20:45" x14ac:dyDescent="0.25"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L126" s="437"/>
      <c r="AM126" s="437"/>
      <c r="AN126" s="437"/>
      <c r="AO126" s="437"/>
      <c r="AP126" s="437"/>
      <c r="AQ126" s="437"/>
      <c r="AR126" s="437"/>
      <c r="AS126" s="437"/>
    </row>
    <row r="127" spans="20:45" x14ac:dyDescent="0.25"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L127" s="437"/>
      <c r="AM127" s="437"/>
      <c r="AN127" s="437"/>
      <c r="AO127" s="437"/>
      <c r="AP127" s="437"/>
      <c r="AQ127" s="437"/>
      <c r="AR127" s="437"/>
      <c r="AS127" s="437"/>
    </row>
    <row r="128" spans="20:45" x14ac:dyDescent="0.25"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L128" s="437"/>
      <c r="AM128" s="437"/>
      <c r="AN128" s="437"/>
      <c r="AO128" s="437"/>
      <c r="AP128" s="437"/>
      <c r="AQ128" s="437"/>
      <c r="AR128" s="437"/>
      <c r="AS128" s="437"/>
    </row>
    <row r="129" spans="20:45" x14ac:dyDescent="0.25"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L129" s="437"/>
      <c r="AM129" s="437"/>
      <c r="AN129" s="437"/>
      <c r="AO129" s="437"/>
      <c r="AP129" s="437"/>
      <c r="AQ129" s="437"/>
      <c r="AR129" s="437"/>
      <c r="AS129" s="437"/>
    </row>
    <row r="130" spans="20:45" x14ac:dyDescent="0.25"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L130" s="437"/>
      <c r="AM130" s="437"/>
      <c r="AN130" s="437"/>
      <c r="AO130" s="437"/>
      <c r="AP130" s="437"/>
      <c r="AQ130" s="437"/>
      <c r="AR130" s="437"/>
      <c r="AS130" s="437"/>
    </row>
    <row r="131" spans="20:45" x14ac:dyDescent="0.25"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L131" s="437"/>
      <c r="AM131" s="437"/>
      <c r="AN131" s="437"/>
      <c r="AO131" s="437"/>
      <c r="AP131" s="437"/>
      <c r="AQ131" s="437"/>
      <c r="AR131" s="437"/>
      <c r="AS131" s="437"/>
    </row>
    <row r="132" spans="20:45" x14ac:dyDescent="0.25"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L132" s="437"/>
      <c r="AM132" s="437"/>
      <c r="AN132" s="437"/>
      <c r="AO132" s="437"/>
      <c r="AP132" s="437"/>
      <c r="AQ132" s="437"/>
      <c r="AR132" s="437"/>
      <c r="AS132" s="437"/>
    </row>
    <row r="133" spans="20:45" x14ac:dyDescent="0.25">
      <c r="T133" s="437"/>
      <c r="U133" s="437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L133" s="437"/>
      <c r="AM133" s="437"/>
      <c r="AN133" s="437"/>
      <c r="AO133" s="437"/>
      <c r="AP133" s="437"/>
      <c r="AQ133" s="437"/>
      <c r="AR133" s="437"/>
      <c r="AS133" s="437"/>
    </row>
    <row r="134" spans="20:45" x14ac:dyDescent="0.25"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L134" s="437"/>
      <c r="AM134" s="437"/>
      <c r="AN134" s="437"/>
      <c r="AO134" s="437"/>
      <c r="AP134" s="437"/>
      <c r="AQ134" s="437"/>
      <c r="AR134" s="437"/>
      <c r="AS134" s="437"/>
    </row>
    <row r="135" spans="20:45" x14ac:dyDescent="0.25"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L135" s="437"/>
      <c r="AM135" s="437"/>
      <c r="AN135" s="437"/>
      <c r="AO135" s="437"/>
      <c r="AP135" s="437"/>
      <c r="AQ135" s="437"/>
      <c r="AR135" s="437"/>
      <c r="AS135" s="437"/>
    </row>
    <row r="136" spans="20:45" x14ac:dyDescent="0.25">
      <c r="T136" s="437"/>
      <c r="U136" s="437"/>
      <c r="V136" s="437"/>
      <c r="W136" s="437"/>
      <c r="X136" s="437"/>
      <c r="Y136" s="437"/>
      <c r="Z136" s="437"/>
      <c r="AA136" s="437"/>
      <c r="AB136" s="437"/>
      <c r="AC136" s="437"/>
      <c r="AD136" s="437"/>
      <c r="AE136" s="437"/>
      <c r="AF136" s="437"/>
      <c r="AG136" s="437"/>
      <c r="AH136" s="437"/>
      <c r="AL136" s="437"/>
      <c r="AM136" s="437"/>
      <c r="AN136" s="437"/>
      <c r="AO136" s="437"/>
      <c r="AP136" s="437"/>
      <c r="AQ136" s="437"/>
      <c r="AR136" s="437"/>
      <c r="AS136" s="437"/>
    </row>
    <row r="137" spans="20:45" x14ac:dyDescent="0.25">
      <c r="T137" s="437"/>
      <c r="U137" s="437"/>
      <c r="V137" s="437"/>
      <c r="W137" s="437"/>
      <c r="X137" s="437"/>
      <c r="Y137" s="437"/>
      <c r="Z137" s="437"/>
      <c r="AA137" s="437"/>
      <c r="AB137" s="437"/>
      <c r="AC137" s="437"/>
      <c r="AD137" s="437"/>
      <c r="AE137" s="437"/>
      <c r="AF137" s="437"/>
      <c r="AG137" s="437"/>
      <c r="AH137" s="437"/>
      <c r="AL137" s="437"/>
      <c r="AM137" s="437"/>
      <c r="AN137" s="437"/>
      <c r="AO137" s="437"/>
      <c r="AP137" s="437"/>
      <c r="AQ137" s="437"/>
      <c r="AR137" s="437"/>
      <c r="AS137" s="437"/>
    </row>
    <row r="138" spans="20:45" x14ac:dyDescent="0.25">
      <c r="T138" s="437"/>
      <c r="U138" s="437"/>
      <c r="V138" s="437"/>
      <c r="W138" s="437"/>
      <c r="X138" s="437"/>
      <c r="Y138" s="437"/>
      <c r="Z138" s="437"/>
      <c r="AA138" s="437"/>
      <c r="AB138" s="437"/>
      <c r="AC138" s="437"/>
      <c r="AD138" s="437"/>
      <c r="AE138" s="437"/>
      <c r="AF138" s="437"/>
      <c r="AG138" s="437"/>
      <c r="AH138" s="437"/>
      <c r="AL138" s="437"/>
      <c r="AM138" s="437"/>
      <c r="AN138" s="437"/>
      <c r="AO138" s="437"/>
      <c r="AP138" s="437"/>
      <c r="AQ138" s="437"/>
      <c r="AR138" s="437"/>
      <c r="AS138" s="437"/>
    </row>
    <row r="139" spans="20:45" x14ac:dyDescent="0.25"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L139" s="437"/>
      <c r="AM139" s="437"/>
      <c r="AN139" s="437"/>
      <c r="AO139" s="437"/>
      <c r="AP139" s="437"/>
      <c r="AQ139" s="437"/>
      <c r="AR139" s="437"/>
      <c r="AS139" s="437"/>
    </row>
    <row r="140" spans="20:45" x14ac:dyDescent="0.25">
      <c r="T140" s="437"/>
      <c r="U140" s="437"/>
      <c r="V140" s="437"/>
      <c r="W140" s="437"/>
      <c r="X140" s="437"/>
      <c r="Y140" s="437"/>
      <c r="Z140" s="437"/>
      <c r="AA140" s="437"/>
      <c r="AB140" s="437"/>
      <c r="AC140" s="437"/>
      <c r="AD140" s="437"/>
      <c r="AE140" s="437"/>
      <c r="AF140" s="437"/>
      <c r="AG140" s="437"/>
      <c r="AH140" s="437"/>
      <c r="AL140" s="437"/>
      <c r="AM140" s="437"/>
      <c r="AN140" s="437"/>
      <c r="AO140" s="437"/>
      <c r="AP140" s="437"/>
      <c r="AQ140" s="437"/>
      <c r="AR140" s="437"/>
      <c r="AS140" s="437"/>
    </row>
  </sheetData>
  <mergeCells count="1">
    <mergeCell ref="A4:C4"/>
  </mergeCells>
  <conditionalFormatting sqref="B22 B24 B26 B28 B30 B32 B34 B36 B38 B40 B42 B44 B46 B48 B50 B52">
    <cfRule type="cellIs" dxfId="353" priority="7" stopIfTrue="1" operator="equal">
      <formula>"QA"</formula>
    </cfRule>
    <cfRule type="cellIs" dxfId="352" priority="8" stopIfTrue="1" operator="equal">
      <formula>"DA"</formula>
    </cfRule>
  </conditionalFormatting>
  <conditionalFormatting sqref="E7 E21">
    <cfRule type="expression" dxfId="351" priority="5" stopIfTrue="1">
      <formula>$E7&lt;5</formula>
    </cfRule>
  </conditionalFormatting>
  <conditionalFormatting sqref="E22 E24 E26 E28 E30 E32 E34 E36 E38 E40 E42 E44 E46 E48 E50 E52">
    <cfRule type="expression" dxfId="350" priority="13" stopIfTrue="1">
      <formula>AND($E22&lt;9,$C22&gt;0)</formula>
    </cfRule>
  </conditionalFormatting>
  <conditionalFormatting sqref="F7 F9 F11 F13 F15 F17 F19 F21:F22">
    <cfRule type="cellIs" dxfId="349" priority="4" stopIfTrue="1" operator="equal">
      <formula>"Bye"</formula>
    </cfRule>
  </conditionalFormatting>
  <conditionalFormatting sqref="F24 F26 F28 F30 F32 F34 F36 F38 F40 F42 F44 F46 F48 F50">
    <cfRule type="cellIs" dxfId="348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347" priority="12" stopIfTrue="1">
      <formula>AND($E22&lt;9,$C22&gt;0)</formula>
    </cfRule>
  </conditionalFormatting>
  <conditionalFormatting sqref="H7 H9 H11 H13 H15 H17 H19 H21">
    <cfRule type="expression" dxfId="346" priority="17" stopIfTrue="1">
      <formula>AND($E7&lt;9,$C7&gt;0)</formula>
    </cfRule>
  </conditionalFormatting>
  <conditionalFormatting sqref="I8 K10 I12 M14 I16 K18 I20 I23 K25 I27 M29 I31 K33 I35 I39 K41 I43 M45 I47 K49 I51">
    <cfRule type="expression" dxfId="345" priority="14" stopIfTrue="1">
      <formula>AND($O$1="CU",I8="Umpire")</formula>
    </cfRule>
    <cfRule type="expression" dxfId="344" priority="15" stopIfTrue="1">
      <formula>AND($O$1="CU",I8&lt;&gt;"Umpire",J8&lt;&gt;"")</formula>
    </cfRule>
    <cfRule type="expression" dxfId="343" priority="16" stopIfTrue="1">
      <formula>AND($O$1="CU",I8&lt;&gt;"Umpire")</formula>
    </cfRule>
  </conditionalFormatting>
  <conditionalFormatting sqref="J8 L10 J12 N14 J16 L18 J20 R62">
    <cfRule type="expression" dxfId="342" priority="6" stopIfTrue="1">
      <formula>$O$1="CU"</formula>
    </cfRule>
  </conditionalFormatting>
  <conditionalFormatting sqref="K8 M10 K12 O14 K16 M18 K20 K23 M25 K27 O29 K31 M33 K35 K39 M41 K43 O45 K47 M49 K51">
    <cfRule type="expression" dxfId="341" priority="9" stopIfTrue="1">
      <formula>J8="as"</formula>
    </cfRule>
    <cfRule type="expression" dxfId="340" priority="10" stopIfTrue="1">
      <formula>J8="bs"</formula>
    </cfRule>
  </conditionalFormatting>
  <conditionalFormatting sqref="O16">
    <cfRule type="expression" dxfId="339" priority="1" stopIfTrue="1">
      <formula>AND($O$1="CU",O16="Umpire")</formula>
    </cfRule>
    <cfRule type="expression" dxfId="338" priority="2" stopIfTrue="1">
      <formula>AND($O$1="CU",O16&lt;&gt;"Umpire",P16&lt;&gt;"")</formula>
    </cfRule>
    <cfRule type="expression" dxfId="337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47C3E273-9BA6-45F3-959A-1A8E4F22F6CE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8" r:id="rId5" name="Button 2">
              <controlPr defaultSize="0" print="0" autoFill="0" autoPict="0" macro="[1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6809-812D-47D7-86CF-0DCFA98A672B}">
  <sheetPr codeName="Sheet26">
    <tabColor indexed="42"/>
  </sheetPr>
  <dimension ref="A1:Q156"/>
  <sheetViews>
    <sheetView showGridLines="0" showZeros="0" zoomScale="117" zoomScaleNormal="117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6.21875" style="314" bestFit="1" customWidth="1"/>
    <col min="3" max="3" width="19.44140625" style="314" bestFit="1" customWidth="1"/>
    <col min="4" max="4" width="18.109375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">
        <v>293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362" t="s">
        <v>294</v>
      </c>
      <c r="C7" s="363" t="s">
        <v>295</v>
      </c>
      <c r="D7" s="364" t="s">
        <v>296</v>
      </c>
      <c r="E7" s="365" t="s">
        <v>297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160</v>
      </c>
      <c r="C8" s="363" t="s">
        <v>298</v>
      </c>
      <c r="D8" s="364" t="s">
        <v>119</v>
      </c>
      <c r="E8" s="365" t="s">
        <v>299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300</v>
      </c>
      <c r="C9" s="363" t="s">
        <v>301</v>
      </c>
      <c r="D9" s="364" t="s">
        <v>129</v>
      </c>
      <c r="E9" s="365" t="s">
        <v>302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 t="s">
        <v>303</v>
      </c>
      <c r="C10" s="363" t="s">
        <v>208</v>
      </c>
      <c r="D10" s="364" t="s">
        <v>129</v>
      </c>
      <c r="E10" s="365" t="s">
        <v>304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2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2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2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2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2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2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2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2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336" priority="14" stopIfTrue="1">
      <formula>$Q7&gt;=1</formula>
    </cfRule>
  </conditionalFormatting>
  <conditionalFormatting sqref="B7:D37">
    <cfRule type="expression" dxfId="335" priority="1" stopIfTrue="1">
      <formula>$Q7&gt;=1</formula>
    </cfRule>
  </conditionalFormatting>
  <conditionalFormatting sqref="E7:E14">
    <cfRule type="expression" dxfId="334" priority="6" stopIfTrue="1">
      <formula>AND(ROUNDDOWN(($A$4-E7)/365.25,0)&lt;=13,G7&lt;&gt;"OK")</formula>
    </cfRule>
    <cfRule type="expression" dxfId="333" priority="7" stopIfTrue="1">
      <formula>AND(ROUNDDOWN(($A$4-E7)/365.25,0)&lt;=14,G7&lt;&gt;"OK")</formula>
    </cfRule>
    <cfRule type="expression" dxfId="332" priority="8" stopIfTrue="1">
      <formula>AND(ROUNDDOWN(($A$4-E7)/365.25,0)&lt;=17,G7&lt;&gt;"OK")</formula>
    </cfRule>
    <cfRule type="expression" dxfId="331" priority="11" stopIfTrue="1">
      <formula>AND(ROUNDDOWN(($A$4-E7)/365.25,0)&lt;=13,G7&lt;&gt;"OK")</formula>
    </cfRule>
    <cfRule type="expression" dxfId="330" priority="12" stopIfTrue="1">
      <formula>AND(ROUNDDOWN(($A$4-E7)/365.25,0)&lt;=14,G7&lt;&gt;"OK")</formula>
    </cfRule>
    <cfRule type="expression" dxfId="329" priority="13" stopIfTrue="1">
      <formula>AND(ROUNDDOWN(($A$4-E7)/365.25,0)&lt;=17,G7&lt;&gt;"OK")</formula>
    </cfRule>
  </conditionalFormatting>
  <conditionalFormatting sqref="E7:E27 E29:E37">
    <cfRule type="expression" dxfId="328" priority="2" stopIfTrue="1">
      <formula>AND(ROUNDDOWN(($A$4-E7)/365.25,0)&lt;=13,G7&lt;&gt;"OK")</formula>
    </cfRule>
    <cfRule type="expression" dxfId="327" priority="3" stopIfTrue="1">
      <formula>AND(ROUNDDOWN(($A$4-E7)/365.25,0)&lt;=14,G7&lt;&gt;"OK")</formula>
    </cfRule>
    <cfRule type="expression" dxfId="326" priority="4" stopIfTrue="1">
      <formula>AND(ROUNDDOWN(($A$4-E7)/365.25,0)&lt;=17,G7&lt;&gt;"OK")</formula>
    </cfRule>
  </conditionalFormatting>
  <conditionalFormatting sqref="E7:E156">
    <cfRule type="expression" dxfId="325" priority="16" stopIfTrue="1">
      <formula>AND(ROUNDDOWN(($A$4-E7)/365.25,0)&lt;=13,G7&lt;&gt;"OK")</formula>
    </cfRule>
    <cfRule type="expression" dxfId="324" priority="17" stopIfTrue="1">
      <formula>AND(ROUNDDOWN(($A$4-E7)/365.25,0)&lt;=14,G7&lt;&gt;"OK")</formula>
    </cfRule>
    <cfRule type="expression" dxfId="323" priority="18" stopIfTrue="1">
      <formula>AND(ROUNDDOWN(($A$4-E7)/365.25,0)&lt;=17,G7&lt;&gt;"OK")</formula>
    </cfRule>
  </conditionalFormatting>
  <conditionalFormatting sqref="J7:J156">
    <cfRule type="cellIs" dxfId="32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3121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C950-2F3E-4E5C-AEAF-2C0F61A921F7}">
  <dimension ref="A1:L105"/>
  <sheetViews>
    <sheetView workbookViewId="0"/>
  </sheetViews>
  <sheetFormatPr defaultRowHeight="13.2" x14ac:dyDescent="0.25"/>
  <cols>
    <col min="1" max="1" width="32.77734375" bestFit="1" customWidth="1"/>
    <col min="2" max="2" width="36.44140625" bestFit="1" customWidth="1"/>
    <col min="3" max="3" width="15.88671875" bestFit="1" customWidth="1"/>
    <col min="4" max="4" width="7.5546875" bestFit="1" customWidth="1"/>
    <col min="5" max="5" width="38" bestFit="1" customWidth="1"/>
    <col min="6" max="6" width="5" bestFit="1" customWidth="1"/>
    <col min="7" max="7" width="9.21875" customWidth="1"/>
    <col min="8" max="8" width="83.109375" customWidth="1"/>
    <col min="9" max="9" width="11.5546875" bestFit="1" customWidth="1"/>
    <col min="10" max="10" width="23.5546875" bestFit="1" customWidth="1"/>
    <col min="11" max="11" width="29.5546875" bestFit="1" customWidth="1"/>
    <col min="12" max="12" width="20.21875" bestFit="1" customWidth="1"/>
  </cols>
  <sheetData>
    <row r="1" spans="1:12" ht="45" customHeight="1" x14ac:dyDescent="0.3">
      <c r="A1" s="717" t="s">
        <v>521</v>
      </c>
      <c r="B1" s="717" t="s">
        <v>522</v>
      </c>
      <c r="C1" s="717" t="s">
        <v>523</v>
      </c>
      <c r="D1" s="717" t="s">
        <v>524</v>
      </c>
      <c r="E1" s="717" t="s">
        <v>525</v>
      </c>
      <c r="F1" s="717" t="s">
        <v>526</v>
      </c>
      <c r="G1" s="717" t="s">
        <v>27</v>
      </c>
      <c r="H1" s="717" t="s">
        <v>527</v>
      </c>
      <c r="I1" s="717" t="s">
        <v>528</v>
      </c>
      <c r="J1" s="717" t="s">
        <v>529</v>
      </c>
      <c r="K1" s="717" t="s">
        <v>530</v>
      </c>
      <c r="L1" s="717" t="s">
        <v>531</v>
      </c>
    </row>
    <row r="2" spans="1:12" x14ac:dyDescent="0.25">
      <c r="A2" t="s">
        <v>532</v>
      </c>
      <c r="B2" t="s">
        <v>533</v>
      </c>
      <c r="C2" t="s">
        <v>534</v>
      </c>
      <c r="D2" t="s">
        <v>535</v>
      </c>
      <c r="E2" t="s">
        <v>536</v>
      </c>
      <c r="F2" t="s">
        <v>268</v>
      </c>
      <c r="G2" t="s">
        <v>58</v>
      </c>
      <c r="H2" t="s">
        <v>537</v>
      </c>
      <c r="I2" t="s">
        <v>119</v>
      </c>
      <c r="J2" t="s">
        <v>481</v>
      </c>
      <c r="K2" t="s">
        <v>538</v>
      </c>
      <c r="L2" t="s">
        <v>11</v>
      </c>
    </row>
    <row r="3" spans="1:12" x14ac:dyDescent="0.25">
      <c r="A3" t="s">
        <v>532</v>
      </c>
      <c r="B3" t="s">
        <v>533</v>
      </c>
      <c r="C3" t="s">
        <v>534</v>
      </c>
      <c r="D3" t="s">
        <v>535</v>
      </c>
      <c r="E3" t="s">
        <v>536</v>
      </c>
      <c r="F3" t="s">
        <v>268</v>
      </c>
      <c r="G3" t="s">
        <v>58</v>
      </c>
      <c r="H3" t="s">
        <v>537</v>
      </c>
      <c r="I3" t="s">
        <v>119</v>
      </c>
      <c r="J3" t="s">
        <v>479</v>
      </c>
      <c r="K3" t="s">
        <v>538</v>
      </c>
      <c r="L3" t="s">
        <v>11</v>
      </c>
    </row>
    <row r="4" spans="1:12" x14ac:dyDescent="0.25">
      <c r="A4" t="s">
        <v>532</v>
      </c>
      <c r="B4" t="s">
        <v>533</v>
      </c>
      <c r="C4" t="s">
        <v>534</v>
      </c>
      <c r="D4" t="s">
        <v>535</v>
      </c>
      <c r="E4" t="s">
        <v>536</v>
      </c>
      <c r="F4" t="s">
        <v>268</v>
      </c>
      <c r="G4" t="s">
        <v>58</v>
      </c>
      <c r="H4" t="s">
        <v>537</v>
      </c>
      <c r="I4" t="s">
        <v>119</v>
      </c>
      <c r="J4" t="s">
        <v>486</v>
      </c>
      <c r="K4" t="s">
        <v>538</v>
      </c>
      <c r="L4" t="s">
        <v>11</v>
      </c>
    </row>
    <row r="5" spans="1:12" x14ac:dyDescent="0.25">
      <c r="A5" t="s">
        <v>532</v>
      </c>
      <c r="B5" t="s">
        <v>539</v>
      </c>
      <c r="C5" t="s">
        <v>534</v>
      </c>
      <c r="D5" t="s">
        <v>535</v>
      </c>
      <c r="E5" t="s">
        <v>536</v>
      </c>
      <c r="F5" t="s">
        <v>268</v>
      </c>
      <c r="G5" t="s">
        <v>58</v>
      </c>
      <c r="H5" t="s">
        <v>540</v>
      </c>
      <c r="I5" t="s">
        <v>96</v>
      </c>
      <c r="J5" t="s">
        <v>480</v>
      </c>
      <c r="K5" t="s">
        <v>541</v>
      </c>
      <c r="L5" t="s">
        <v>11</v>
      </c>
    </row>
    <row r="6" spans="1:12" x14ac:dyDescent="0.25">
      <c r="A6" t="s">
        <v>532</v>
      </c>
      <c r="B6" t="s">
        <v>539</v>
      </c>
      <c r="C6" t="s">
        <v>534</v>
      </c>
      <c r="D6" t="s">
        <v>535</v>
      </c>
      <c r="E6" t="s">
        <v>536</v>
      </c>
      <c r="F6" t="s">
        <v>268</v>
      </c>
      <c r="G6" t="s">
        <v>58</v>
      </c>
      <c r="H6" t="s">
        <v>540</v>
      </c>
      <c r="I6" t="s">
        <v>96</v>
      </c>
      <c r="J6" t="s">
        <v>542</v>
      </c>
      <c r="K6" t="s">
        <v>541</v>
      </c>
      <c r="L6" t="s">
        <v>11</v>
      </c>
    </row>
    <row r="7" spans="1:12" x14ac:dyDescent="0.25">
      <c r="A7" t="s">
        <v>532</v>
      </c>
      <c r="B7" t="s">
        <v>539</v>
      </c>
      <c r="C7" t="s">
        <v>534</v>
      </c>
      <c r="D7" t="s">
        <v>535</v>
      </c>
      <c r="E7" t="s">
        <v>536</v>
      </c>
      <c r="F7" t="s">
        <v>543</v>
      </c>
      <c r="G7" t="s">
        <v>58</v>
      </c>
      <c r="H7" t="s">
        <v>544</v>
      </c>
      <c r="I7" t="s">
        <v>96</v>
      </c>
      <c r="J7" t="s">
        <v>485</v>
      </c>
      <c r="K7" t="s">
        <v>545</v>
      </c>
      <c r="L7" t="s">
        <v>546</v>
      </c>
    </row>
    <row r="8" spans="1:12" x14ac:dyDescent="0.25">
      <c r="A8" t="s">
        <v>532</v>
      </c>
      <c r="B8" t="s">
        <v>533</v>
      </c>
      <c r="C8" t="s">
        <v>534</v>
      </c>
      <c r="D8" t="s">
        <v>535</v>
      </c>
      <c r="E8" t="s">
        <v>536</v>
      </c>
      <c r="F8" t="s">
        <v>543</v>
      </c>
      <c r="G8" t="s">
        <v>58</v>
      </c>
      <c r="H8" t="s">
        <v>537</v>
      </c>
      <c r="I8" t="s">
        <v>119</v>
      </c>
      <c r="J8" t="s">
        <v>547</v>
      </c>
      <c r="K8" t="s">
        <v>538</v>
      </c>
      <c r="L8" t="s">
        <v>11</v>
      </c>
    </row>
    <row r="9" spans="1:12" x14ac:dyDescent="0.25">
      <c r="A9" t="s">
        <v>532</v>
      </c>
      <c r="B9" t="s">
        <v>539</v>
      </c>
      <c r="C9" t="s">
        <v>534</v>
      </c>
      <c r="D9" t="s">
        <v>535</v>
      </c>
      <c r="E9" t="s">
        <v>536</v>
      </c>
      <c r="F9" t="s">
        <v>543</v>
      </c>
      <c r="G9" t="s">
        <v>58</v>
      </c>
      <c r="H9" t="s">
        <v>548</v>
      </c>
      <c r="I9" t="s">
        <v>96</v>
      </c>
      <c r="J9" t="s">
        <v>484</v>
      </c>
      <c r="K9" t="s">
        <v>549</v>
      </c>
      <c r="L9" t="s">
        <v>11</v>
      </c>
    </row>
    <row r="10" spans="1:12" x14ac:dyDescent="0.25">
      <c r="A10" t="s">
        <v>532</v>
      </c>
      <c r="B10" t="s">
        <v>539</v>
      </c>
      <c r="C10" t="s">
        <v>534</v>
      </c>
      <c r="D10" t="s">
        <v>535</v>
      </c>
      <c r="E10" t="s">
        <v>536</v>
      </c>
      <c r="F10" t="s">
        <v>543</v>
      </c>
      <c r="G10" t="s">
        <v>58</v>
      </c>
      <c r="H10" t="s">
        <v>548</v>
      </c>
      <c r="I10" t="s">
        <v>96</v>
      </c>
      <c r="J10" t="s">
        <v>550</v>
      </c>
      <c r="K10" t="s">
        <v>549</v>
      </c>
      <c r="L10" t="s">
        <v>11</v>
      </c>
    </row>
    <row r="11" spans="1:12" x14ac:dyDescent="0.25">
      <c r="A11" t="s">
        <v>532</v>
      </c>
      <c r="B11" t="s">
        <v>533</v>
      </c>
      <c r="C11" t="s">
        <v>534</v>
      </c>
      <c r="D11" t="s">
        <v>535</v>
      </c>
      <c r="E11" t="s">
        <v>536</v>
      </c>
      <c r="F11" t="s">
        <v>268</v>
      </c>
      <c r="G11" t="s">
        <v>57</v>
      </c>
      <c r="H11" t="s">
        <v>551</v>
      </c>
      <c r="I11" t="s">
        <v>552</v>
      </c>
      <c r="J11" t="s">
        <v>553</v>
      </c>
      <c r="K11" t="s">
        <v>554</v>
      </c>
      <c r="L11" t="s">
        <v>11</v>
      </c>
    </row>
    <row r="12" spans="1:12" x14ac:dyDescent="0.25">
      <c r="A12" t="s">
        <v>532</v>
      </c>
      <c r="B12" t="s">
        <v>533</v>
      </c>
      <c r="C12" t="s">
        <v>534</v>
      </c>
      <c r="D12" t="s">
        <v>535</v>
      </c>
      <c r="E12" t="s">
        <v>555</v>
      </c>
      <c r="F12" t="s">
        <v>268</v>
      </c>
      <c r="G12" t="s">
        <v>58</v>
      </c>
      <c r="H12" t="s">
        <v>537</v>
      </c>
      <c r="I12" t="s">
        <v>119</v>
      </c>
      <c r="J12" t="s">
        <v>479</v>
      </c>
      <c r="K12" t="s">
        <v>538</v>
      </c>
      <c r="L12" t="s">
        <v>11</v>
      </c>
    </row>
    <row r="13" spans="1:12" x14ac:dyDescent="0.25">
      <c r="A13" t="s">
        <v>532</v>
      </c>
      <c r="B13" t="s">
        <v>539</v>
      </c>
      <c r="C13" t="s">
        <v>534</v>
      </c>
      <c r="D13" t="s">
        <v>535</v>
      </c>
      <c r="E13" t="s">
        <v>555</v>
      </c>
      <c r="F13" t="s">
        <v>268</v>
      </c>
      <c r="G13" t="s">
        <v>58</v>
      </c>
      <c r="H13" t="s">
        <v>540</v>
      </c>
      <c r="I13" t="s">
        <v>96</v>
      </c>
      <c r="J13" t="s">
        <v>556</v>
      </c>
      <c r="K13" t="s">
        <v>541</v>
      </c>
      <c r="L13" t="s">
        <v>11</v>
      </c>
    </row>
    <row r="14" spans="1:12" x14ac:dyDescent="0.25">
      <c r="A14" t="s">
        <v>532</v>
      </c>
      <c r="B14" t="s">
        <v>539</v>
      </c>
      <c r="C14" t="s">
        <v>534</v>
      </c>
      <c r="D14" t="s">
        <v>535</v>
      </c>
      <c r="E14" t="s">
        <v>555</v>
      </c>
      <c r="F14" t="s">
        <v>268</v>
      </c>
      <c r="G14" t="s">
        <v>58</v>
      </c>
      <c r="H14" t="s">
        <v>540</v>
      </c>
      <c r="I14" t="s">
        <v>96</v>
      </c>
      <c r="J14" t="s">
        <v>557</v>
      </c>
      <c r="K14" t="s">
        <v>541</v>
      </c>
      <c r="L14" t="s">
        <v>11</v>
      </c>
    </row>
    <row r="15" spans="1:12" x14ac:dyDescent="0.25">
      <c r="A15" t="s">
        <v>532</v>
      </c>
      <c r="B15" t="s">
        <v>539</v>
      </c>
      <c r="C15" t="s">
        <v>534</v>
      </c>
      <c r="D15" t="s">
        <v>535</v>
      </c>
      <c r="E15" t="s">
        <v>555</v>
      </c>
      <c r="F15" t="s">
        <v>543</v>
      </c>
      <c r="G15" t="s">
        <v>58</v>
      </c>
      <c r="H15" t="s">
        <v>558</v>
      </c>
      <c r="I15" t="s">
        <v>96</v>
      </c>
      <c r="J15" t="s">
        <v>495</v>
      </c>
      <c r="K15" t="s">
        <v>559</v>
      </c>
      <c r="L15" t="s">
        <v>11</v>
      </c>
    </row>
    <row r="16" spans="1:12" x14ac:dyDescent="0.25">
      <c r="A16" t="s">
        <v>532</v>
      </c>
      <c r="B16" t="s">
        <v>533</v>
      </c>
      <c r="C16" t="s">
        <v>534</v>
      </c>
      <c r="D16" t="s">
        <v>535</v>
      </c>
      <c r="E16" t="s">
        <v>555</v>
      </c>
      <c r="F16" t="s">
        <v>543</v>
      </c>
      <c r="G16" t="s">
        <v>58</v>
      </c>
      <c r="H16" t="s">
        <v>537</v>
      </c>
      <c r="I16" t="s">
        <v>119</v>
      </c>
      <c r="J16" t="s">
        <v>496</v>
      </c>
      <c r="K16" t="s">
        <v>538</v>
      </c>
      <c r="L16" t="s">
        <v>11</v>
      </c>
    </row>
    <row r="17" spans="1:12" x14ac:dyDescent="0.25">
      <c r="A17" t="s">
        <v>532</v>
      </c>
      <c r="B17" t="s">
        <v>539</v>
      </c>
      <c r="C17" t="s">
        <v>534</v>
      </c>
      <c r="D17" t="s">
        <v>535</v>
      </c>
      <c r="E17" t="s">
        <v>555</v>
      </c>
      <c r="F17" t="s">
        <v>543</v>
      </c>
      <c r="G17" t="s">
        <v>58</v>
      </c>
      <c r="H17" t="s">
        <v>540</v>
      </c>
      <c r="I17" t="s">
        <v>96</v>
      </c>
      <c r="J17" t="s">
        <v>560</v>
      </c>
      <c r="K17" t="s">
        <v>541</v>
      </c>
      <c r="L17" t="s">
        <v>11</v>
      </c>
    </row>
    <row r="18" spans="1:12" x14ac:dyDescent="0.25">
      <c r="A18" t="s">
        <v>532</v>
      </c>
      <c r="B18" t="s">
        <v>539</v>
      </c>
      <c r="C18" t="s">
        <v>534</v>
      </c>
      <c r="D18" t="s">
        <v>535</v>
      </c>
      <c r="E18" t="s">
        <v>555</v>
      </c>
      <c r="F18" t="s">
        <v>543</v>
      </c>
      <c r="G18" t="s">
        <v>57</v>
      </c>
      <c r="H18" t="s">
        <v>561</v>
      </c>
      <c r="I18" t="s">
        <v>96</v>
      </c>
      <c r="J18" t="s">
        <v>562</v>
      </c>
      <c r="K18" t="s">
        <v>563</v>
      </c>
      <c r="L18" t="s">
        <v>11</v>
      </c>
    </row>
    <row r="19" spans="1:12" x14ac:dyDescent="0.25">
      <c r="A19" t="s">
        <v>532</v>
      </c>
      <c r="B19" t="s">
        <v>539</v>
      </c>
      <c r="C19" t="s">
        <v>534</v>
      </c>
      <c r="D19" t="s">
        <v>535</v>
      </c>
      <c r="E19" t="s">
        <v>555</v>
      </c>
      <c r="F19" t="s">
        <v>543</v>
      </c>
      <c r="G19" t="s">
        <v>57</v>
      </c>
      <c r="H19" t="s">
        <v>561</v>
      </c>
      <c r="I19" t="s">
        <v>96</v>
      </c>
      <c r="J19" t="s">
        <v>562</v>
      </c>
      <c r="K19" t="s">
        <v>563</v>
      </c>
      <c r="L19" t="s">
        <v>11</v>
      </c>
    </row>
    <row r="20" spans="1:12" x14ac:dyDescent="0.25">
      <c r="A20" t="s">
        <v>532</v>
      </c>
      <c r="B20" t="s">
        <v>533</v>
      </c>
      <c r="C20" t="s">
        <v>534</v>
      </c>
      <c r="D20" t="s">
        <v>535</v>
      </c>
      <c r="E20" t="s">
        <v>564</v>
      </c>
      <c r="F20" t="s">
        <v>268</v>
      </c>
      <c r="G20" t="s">
        <v>58</v>
      </c>
      <c r="H20" t="s">
        <v>565</v>
      </c>
      <c r="I20" t="s">
        <v>552</v>
      </c>
      <c r="J20" t="s">
        <v>493</v>
      </c>
      <c r="K20" t="s">
        <v>566</v>
      </c>
      <c r="L20" t="s">
        <v>567</v>
      </c>
    </row>
    <row r="21" spans="1:12" x14ac:dyDescent="0.25">
      <c r="A21" t="s">
        <v>532</v>
      </c>
      <c r="B21" t="s">
        <v>533</v>
      </c>
      <c r="C21" t="s">
        <v>534</v>
      </c>
      <c r="D21" t="s">
        <v>535</v>
      </c>
      <c r="E21" t="s">
        <v>564</v>
      </c>
      <c r="F21" t="s">
        <v>268</v>
      </c>
      <c r="G21" t="s">
        <v>58</v>
      </c>
      <c r="H21" t="s">
        <v>565</v>
      </c>
      <c r="I21" t="s">
        <v>552</v>
      </c>
      <c r="J21" t="s">
        <v>497</v>
      </c>
      <c r="K21" t="s">
        <v>566</v>
      </c>
      <c r="L21" t="s">
        <v>567</v>
      </c>
    </row>
    <row r="22" spans="1:12" x14ac:dyDescent="0.25">
      <c r="A22" t="s">
        <v>532</v>
      </c>
      <c r="B22" t="s">
        <v>533</v>
      </c>
      <c r="C22" t="s">
        <v>534</v>
      </c>
      <c r="D22" t="s">
        <v>535</v>
      </c>
      <c r="E22" t="s">
        <v>564</v>
      </c>
      <c r="F22" t="s">
        <v>268</v>
      </c>
      <c r="G22" t="s">
        <v>58</v>
      </c>
      <c r="H22" t="s">
        <v>565</v>
      </c>
      <c r="I22" t="s">
        <v>552</v>
      </c>
      <c r="J22" t="s">
        <v>500</v>
      </c>
      <c r="K22" t="s">
        <v>566</v>
      </c>
      <c r="L22" t="s">
        <v>11</v>
      </c>
    </row>
    <row r="23" spans="1:12" x14ac:dyDescent="0.25">
      <c r="A23" t="s">
        <v>532</v>
      </c>
      <c r="B23" t="s">
        <v>533</v>
      </c>
      <c r="C23" t="s">
        <v>534</v>
      </c>
      <c r="D23" t="s">
        <v>535</v>
      </c>
      <c r="E23" t="s">
        <v>564</v>
      </c>
      <c r="F23" t="s">
        <v>268</v>
      </c>
      <c r="G23" t="s">
        <v>58</v>
      </c>
      <c r="H23" t="s">
        <v>568</v>
      </c>
      <c r="I23" t="s">
        <v>552</v>
      </c>
      <c r="J23" t="s">
        <v>494</v>
      </c>
      <c r="K23" t="s">
        <v>569</v>
      </c>
      <c r="L23" t="s">
        <v>567</v>
      </c>
    </row>
    <row r="24" spans="1:12" x14ac:dyDescent="0.25">
      <c r="A24" t="s">
        <v>532</v>
      </c>
      <c r="B24" t="s">
        <v>539</v>
      </c>
      <c r="C24" t="s">
        <v>534</v>
      </c>
      <c r="D24" t="s">
        <v>535</v>
      </c>
      <c r="E24" t="s">
        <v>564</v>
      </c>
      <c r="F24" t="s">
        <v>268</v>
      </c>
      <c r="G24" t="s">
        <v>58</v>
      </c>
      <c r="H24" t="s">
        <v>570</v>
      </c>
      <c r="I24" t="s">
        <v>227</v>
      </c>
      <c r="J24" t="s">
        <v>489</v>
      </c>
      <c r="K24" t="s">
        <v>571</v>
      </c>
      <c r="L24" t="s">
        <v>11</v>
      </c>
    </row>
    <row r="25" spans="1:12" x14ac:dyDescent="0.25">
      <c r="A25" t="s">
        <v>532</v>
      </c>
      <c r="B25" t="s">
        <v>533</v>
      </c>
      <c r="C25" t="s">
        <v>534</v>
      </c>
      <c r="D25" t="s">
        <v>535</v>
      </c>
      <c r="E25" t="s">
        <v>564</v>
      </c>
      <c r="F25" t="s">
        <v>268</v>
      </c>
      <c r="G25" t="s">
        <v>58</v>
      </c>
      <c r="H25" t="s">
        <v>537</v>
      </c>
      <c r="I25" t="s">
        <v>119</v>
      </c>
      <c r="J25" t="s">
        <v>482</v>
      </c>
      <c r="K25" t="s">
        <v>538</v>
      </c>
      <c r="L25" t="s">
        <v>11</v>
      </c>
    </row>
    <row r="26" spans="1:12" x14ac:dyDescent="0.25">
      <c r="A26" t="s">
        <v>532</v>
      </c>
      <c r="B26" t="s">
        <v>533</v>
      </c>
      <c r="C26" t="s">
        <v>534</v>
      </c>
      <c r="D26" t="s">
        <v>535</v>
      </c>
      <c r="E26" t="s">
        <v>564</v>
      </c>
      <c r="F26" t="s">
        <v>268</v>
      </c>
      <c r="G26" t="s">
        <v>58</v>
      </c>
      <c r="H26" t="s">
        <v>537</v>
      </c>
      <c r="I26" t="s">
        <v>119</v>
      </c>
      <c r="J26" t="s">
        <v>572</v>
      </c>
      <c r="K26" t="s">
        <v>538</v>
      </c>
      <c r="L26" t="s">
        <v>11</v>
      </c>
    </row>
    <row r="27" spans="1:12" x14ac:dyDescent="0.25">
      <c r="A27" t="s">
        <v>532</v>
      </c>
      <c r="B27" t="s">
        <v>533</v>
      </c>
      <c r="C27" t="s">
        <v>534</v>
      </c>
      <c r="D27" t="s">
        <v>535</v>
      </c>
      <c r="E27" t="s">
        <v>564</v>
      </c>
      <c r="F27" t="s">
        <v>268</v>
      </c>
      <c r="G27" t="s">
        <v>58</v>
      </c>
      <c r="H27" t="s">
        <v>537</v>
      </c>
      <c r="I27" t="s">
        <v>119</v>
      </c>
      <c r="J27" t="s">
        <v>487</v>
      </c>
      <c r="K27" t="s">
        <v>538</v>
      </c>
      <c r="L27" t="s">
        <v>11</v>
      </c>
    </row>
    <row r="28" spans="1:12" x14ac:dyDescent="0.25">
      <c r="A28" t="s">
        <v>532</v>
      </c>
      <c r="B28" t="s">
        <v>533</v>
      </c>
      <c r="C28" t="s">
        <v>534</v>
      </c>
      <c r="D28" t="s">
        <v>535</v>
      </c>
      <c r="E28" t="s">
        <v>564</v>
      </c>
      <c r="F28" t="s">
        <v>268</v>
      </c>
      <c r="G28" t="s">
        <v>58</v>
      </c>
      <c r="H28" t="s">
        <v>537</v>
      </c>
      <c r="I28" t="s">
        <v>119</v>
      </c>
      <c r="J28" t="s">
        <v>498</v>
      </c>
      <c r="K28" t="s">
        <v>538</v>
      </c>
      <c r="L28" t="s">
        <v>11</v>
      </c>
    </row>
    <row r="29" spans="1:12" x14ac:dyDescent="0.25">
      <c r="A29" t="s">
        <v>532</v>
      </c>
      <c r="B29" t="s">
        <v>533</v>
      </c>
      <c r="C29" t="s">
        <v>534</v>
      </c>
      <c r="D29" t="s">
        <v>535</v>
      </c>
      <c r="E29" t="s">
        <v>564</v>
      </c>
      <c r="F29" t="s">
        <v>268</v>
      </c>
      <c r="G29" t="s">
        <v>58</v>
      </c>
      <c r="H29" t="s">
        <v>537</v>
      </c>
      <c r="I29" t="s">
        <v>119</v>
      </c>
      <c r="J29" t="s">
        <v>499</v>
      </c>
      <c r="K29" t="s">
        <v>538</v>
      </c>
      <c r="L29" t="s">
        <v>11</v>
      </c>
    </row>
    <row r="30" spans="1:12" x14ac:dyDescent="0.25">
      <c r="A30" t="s">
        <v>532</v>
      </c>
      <c r="B30" t="s">
        <v>539</v>
      </c>
      <c r="C30" t="s">
        <v>534</v>
      </c>
      <c r="D30" t="s">
        <v>535</v>
      </c>
      <c r="E30" t="s">
        <v>564</v>
      </c>
      <c r="F30" t="s">
        <v>268</v>
      </c>
      <c r="G30" t="s">
        <v>58</v>
      </c>
      <c r="H30" t="s">
        <v>540</v>
      </c>
      <c r="I30" t="s">
        <v>96</v>
      </c>
      <c r="J30" t="s">
        <v>492</v>
      </c>
      <c r="K30" t="s">
        <v>541</v>
      </c>
      <c r="L30" t="s">
        <v>11</v>
      </c>
    </row>
    <row r="31" spans="1:12" x14ac:dyDescent="0.25">
      <c r="A31" t="s">
        <v>532</v>
      </c>
      <c r="B31" t="s">
        <v>539</v>
      </c>
      <c r="C31" t="s">
        <v>534</v>
      </c>
      <c r="D31" t="s">
        <v>535</v>
      </c>
      <c r="E31" t="s">
        <v>564</v>
      </c>
      <c r="F31" t="s">
        <v>268</v>
      </c>
      <c r="G31" t="s">
        <v>58</v>
      </c>
      <c r="H31" t="s">
        <v>540</v>
      </c>
      <c r="I31" t="s">
        <v>96</v>
      </c>
      <c r="J31" t="s">
        <v>483</v>
      </c>
      <c r="K31" t="s">
        <v>541</v>
      </c>
      <c r="L31" t="s">
        <v>11</v>
      </c>
    </row>
    <row r="32" spans="1:12" x14ac:dyDescent="0.25">
      <c r="A32" t="s">
        <v>532</v>
      </c>
      <c r="B32" t="s">
        <v>539</v>
      </c>
      <c r="C32" t="s">
        <v>534</v>
      </c>
      <c r="D32" t="s">
        <v>535</v>
      </c>
      <c r="E32" t="s">
        <v>564</v>
      </c>
      <c r="F32" t="s">
        <v>268</v>
      </c>
      <c r="G32" t="s">
        <v>58</v>
      </c>
      <c r="H32" t="s">
        <v>540</v>
      </c>
      <c r="I32" t="s">
        <v>96</v>
      </c>
      <c r="J32" t="s">
        <v>488</v>
      </c>
      <c r="K32" t="s">
        <v>541</v>
      </c>
      <c r="L32" t="s">
        <v>11</v>
      </c>
    </row>
    <row r="33" spans="1:12" x14ac:dyDescent="0.25">
      <c r="A33" t="s">
        <v>532</v>
      </c>
      <c r="B33" t="s">
        <v>539</v>
      </c>
      <c r="C33" t="s">
        <v>534</v>
      </c>
      <c r="D33" t="s">
        <v>535</v>
      </c>
      <c r="E33" t="s">
        <v>564</v>
      </c>
      <c r="F33" t="s">
        <v>268</v>
      </c>
      <c r="G33" t="s">
        <v>58</v>
      </c>
      <c r="H33" t="s">
        <v>540</v>
      </c>
      <c r="I33" t="s">
        <v>96</v>
      </c>
      <c r="J33" t="s">
        <v>573</v>
      </c>
      <c r="K33" t="s">
        <v>541</v>
      </c>
      <c r="L33" t="s">
        <v>11</v>
      </c>
    </row>
    <row r="34" spans="1:12" x14ac:dyDescent="0.25">
      <c r="A34" t="s">
        <v>532</v>
      </c>
      <c r="B34" t="s">
        <v>539</v>
      </c>
      <c r="C34" t="s">
        <v>534</v>
      </c>
      <c r="D34" t="s">
        <v>535</v>
      </c>
      <c r="E34" t="s">
        <v>564</v>
      </c>
      <c r="F34" t="s">
        <v>268</v>
      </c>
      <c r="G34" t="s">
        <v>58</v>
      </c>
      <c r="H34" t="s">
        <v>540</v>
      </c>
      <c r="I34" t="s">
        <v>96</v>
      </c>
      <c r="J34" t="s">
        <v>574</v>
      </c>
      <c r="K34" t="s">
        <v>541</v>
      </c>
      <c r="L34" t="s">
        <v>11</v>
      </c>
    </row>
    <row r="35" spans="1:12" x14ac:dyDescent="0.25">
      <c r="A35" t="s">
        <v>532</v>
      </c>
      <c r="B35" t="s">
        <v>539</v>
      </c>
      <c r="C35" t="s">
        <v>534</v>
      </c>
      <c r="D35" t="s">
        <v>535</v>
      </c>
      <c r="E35" t="s">
        <v>564</v>
      </c>
      <c r="F35" t="s">
        <v>268</v>
      </c>
      <c r="G35" t="s">
        <v>58</v>
      </c>
      <c r="H35" t="s">
        <v>540</v>
      </c>
      <c r="I35" t="s">
        <v>96</v>
      </c>
      <c r="J35" t="s">
        <v>490</v>
      </c>
      <c r="K35" t="s">
        <v>541</v>
      </c>
      <c r="L35" t="s">
        <v>11</v>
      </c>
    </row>
    <row r="36" spans="1:12" x14ac:dyDescent="0.25">
      <c r="A36" t="s">
        <v>532</v>
      </c>
      <c r="B36" t="s">
        <v>539</v>
      </c>
      <c r="C36" t="s">
        <v>534</v>
      </c>
      <c r="D36" t="s">
        <v>535</v>
      </c>
      <c r="E36" t="s">
        <v>564</v>
      </c>
      <c r="F36" t="s">
        <v>268</v>
      </c>
      <c r="G36" t="s">
        <v>58</v>
      </c>
      <c r="H36" t="s">
        <v>540</v>
      </c>
      <c r="I36" t="s">
        <v>96</v>
      </c>
      <c r="J36" t="s">
        <v>575</v>
      </c>
      <c r="K36" t="s">
        <v>541</v>
      </c>
      <c r="L36" t="s">
        <v>11</v>
      </c>
    </row>
    <row r="37" spans="1:12" x14ac:dyDescent="0.25">
      <c r="A37" t="s">
        <v>532</v>
      </c>
      <c r="B37" t="s">
        <v>539</v>
      </c>
      <c r="C37" t="s">
        <v>534</v>
      </c>
      <c r="D37" t="s">
        <v>535</v>
      </c>
      <c r="E37" t="s">
        <v>564</v>
      </c>
      <c r="F37" t="s">
        <v>268</v>
      </c>
      <c r="G37" t="s">
        <v>58</v>
      </c>
      <c r="H37" t="s">
        <v>576</v>
      </c>
      <c r="I37" t="s">
        <v>96</v>
      </c>
      <c r="J37" t="s">
        <v>491</v>
      </c>
      <c r="K37" t="s">
        <v>577</v>
      </c>
      <c r="L37" t="s">
        <v>11</v>
      </c>
    </row>
    <row r="38" spans="1:12" x14ac:dyDescent="0.25">
      <c r="A38" t="s">
        <v>532</v>
      </c>
      <c r="B38" t="s">
        <v>533</v>
      </c>
      <c r="C38" t="s">
        <v>534</v>
      </c>
      <c r="D38" t="s">
        <v>535</v>
      </c>
      <c r="E38" t="s">
        <v>564</v>
      </c>
      <c r="F38" t="s">
        <v>543</v>
      </c>
      <c r="G38" t="s">
        <v>58</v>
      </c>
      <c r="H38" t="s">
        <v>565</v>
      </c>
      <c r="I38" t="s">
        <v>552</v>
      </c>
      <c r="J38" t="s">
        <v>502</v>
      </c>
      <c r="K38" t="s">
        <v>566</v>
      </c>
      <c r="L38" t="s">
        <v>567</v>
      </c>
    </row>
    <row r="39" spans="1:12" x14ac:dyDescent="0.25">
      <c r="A39" t="s">
        <v>532</v>
      </c>
      <c r="B39" t="s">
        <v>533</v>
      </c>
      <c r="C39" t="s">
        <v>534</v>
      </c>
      <c r="D39" t="s">
        <v>535</v>
      </c>
      <c r="E39" t="s">
        <v>564</v>
      </c>
      <c r="F39" t="s">
        <v>543</v>
      </c>
      <c r="G39" t="s">
        <v>58</v>
      </c>
      <c r="H39" t="s">
        <v>537</v>
      </c>
      <c r="I39" t="s">
        <v>119</v>
      </c>
      <c r="J39" t="s">
        <v>503</v>
      </c>
      <c r="K39" t="s">
        <v>538</v>
      </c>
      <c r="L39" t="s">
        <v>11</v>
      </c>
    </row>
    <row r="40" spans="1:12" x14ac:dyDescent="0.25">
      <c r="A40" t="s">
        <v>532</v>
      </c>
      <c r="B40" t="s">
        <v>539</v>
      </c>
      <c r="C40" t="s">
        <v>534</v>
      </c>
      <c r="D40" t="s">
        <v>535</v>
      </c>
      <c r="E40" t="s">
        <v>564</v>
      </c>
      <c r="F40" t="s">
        <v>543</v>
      </c>
      <c r="G40" t="s">
        <v>58</v>
      </c>
      <c r="H40" t="s">
        <v>540</v>
      </c>
      <c r="I40" t="s">
        <v>96</v>
      </c>
      <c r="J40" t="s">
        <v>578</v>
      </c>
      <c r="K40" t="s">
        <v>541</v>
      </c>
      <c r="L40" t="s">
        <v>11</v>
      </c>
    </row>
    <row r="41" spans="1:12" x14ac:dyDescent="0.25">
      <c r="A41" t="s">
        <v>532</v>
      </c>
      <c r="B41" t="s">
        <v>539</v>
      </c>
      <c r="C41" t="s">
        <v>534</v>
      </c>
      <c r="D41" t="s">
        <v>535</v>
      </c>
      <c r="E41" t="s">
        <v>564</v>
      </c>
      <c r="F41" t="s">
        <v>543</v>
      </c>
      <c r="G41" t="s">
        <v>58</v>
      </c>
      <c r="H41" t="s">
        <v>540</v>
      </c>
      <c r="I41" t="s">
        <v>96</v>
      </c>
      <c r="J41" t="s">
        <v>501</v>
      </c>
      <c r="K41" t="s">
        <v>541</v>
      </c>
      <c r="L41" t="s">
        <v>11</v>
      </c>
    </row>
    <row r="42" spans="1:12" x14ac:dyDescent="0.25">
      <c r="A42" t="s">
        <v>532</v>
      </c>
      <c r="B42" t="s">
        <v>539</v>
      </c>
      <c r="C42" t="s">
        <v>534</v>
      </c>
      <c r="D42" t="s">
        <v>535</v>
      </c>
      <c r="E42" t="s">
        <v>564</v>
      </c>
      <c r="F42" t="s">
        <v>268</v>
      </c>
      <c r="G42" t="s">
        <v>57</v>
      </c>
      <c r="H42" t="s">
        <v>540</v>
      </c>
      <c r="I42" t="s">
        <v>96</v>
      </c>
      <c r="J42" t="s">
        <v>579</v>
      </c>
      <c r="K42" t="s">
        <v>580</v>
      </c>
      <c r="L42" t="s">
        <v>11</v>
      </c>
    </row>
    <row r="43" spans="1:12" x14ac:dyDescent="0.25">
      <c r="A43" t="s">
        <v>532</v>
      </c>
      <c r="B43" t="s">
        <v>539</v>
      </c>
      <c r="C43" t="s">
        <v>534</v>
      </c>
      <c r="D43" t="s">
        <v>535</v>
      </c>
      <c r="E43" t="s">
        <v>564</v>
      </c>
      <c r="F43" t="s">
        <v>268</v>
      </c>
      <c r="G43" t="s">
        <v>57</v>
      </c>
      <c r="H43" t="s">
        <v>581</v>
      </c>
      <c r="I43" t="s">
        <v>96</v>
      </c>
      <c r="J43" t="s">
        <v>511</v>
      </c>
      <c r="K43" t="s">
        <v>582</v>
      </c>
      <c r="L43" t="s">
        <v>11</v>
      </c>
    </row>
    <row r="44" spans="1:12" x14ac:dyDescent="0.25">
      <c r="A44" t="s">
        <v>532</v>
      </c>
      <c r="B44" t="s">
        <v>539</v>
      </c>
      <c r="C44" t="s">
        <v>534</v>
      </c>
      <c r="D44" t="s">
        <v>535</v>
      </c>
      <c r="E44" t="s">
        <v>564</v>
      </c>
      <c r="F44" t="s">
        <v>543</v>
      </c>
      <c r="G44" t="s">
        <v>57</v>
      </c>
      <c r="H44" t="s">
        <v>583</v>
      </c>
      <c r="I44" t="s">
        <v>96</v>
      </c>
      <c r="J44" t="s">
        <v>510</v>
      </c>
      <c r="K44" t="s">
        <v>584</v>
      </c>
      <c r="L44" t="s">
        <v>585</v>
      </c>
    </row>
    <row r="45" spans="1:12" x14ac:dyDescent="0.25">
      <c r="A45" t="s">
        <v>532</v>
      </c>
      <c r="B45" t="s">
        <v>539</v>
      </c>
      <c r="C45" t="s">
        <v>534</v>
      </c>
      <c r="D45" t="s">
        <v>535</v>
      </c>
      <c r="E45" t="s">
        <v>564</v>
      </c>
      <c r="F45" t="s">
        <v>543</v>
      </c>
      <c r="G45" t="s">
        <v>57</v>
      </c>
      <c r="H45" t="s">
        <v>586</v>
      </c>
      <c r="I45" t="s">
        <v>96</v>
      </c>
      <c r="J45" t="s">
        <v>512</v>
      </c>
      <c r="K45" t="s">
        <v>587</v>
      </c>
      <c r="L45" t="s">
        <v>585</v>
      </c>
    </row>
    <row r="46" spans="1:12" x14ac:dyDescent="0.25">
      <c r="A46" t="s">
        <v>532</v>
      </c>
      <c r="B46" t="s">
        <v>539</v>
      </c>
      <c r="C46" t="s">
        <v>534</v>
      </c>
      <c r="D46" t="s">
        <v>535</v>
      </c>
      <c r="E46" t="s">
        <v>564</v>
      </c>
      <c r="F46" t="s">
        <v>543</v>
      </c>
      <c r="G46" t="s">
        <v>57</v>
      </c>
      <c r="H46" t="s">
        <v>588</v>
      </c>
      <c r="I46" t="s">
        <v>96</v>
      </c>
      <c r="J46" t="s">
        <v>589</v>
      </c>
      <c r="K46" t="s">
        <v>590</v>
      </c>
      <c r="L46" t="s">
        <v>11</v>
      </c>
    </row>
    <row r="47" spans="1:12" x14ac:dyDescent="0.25">
      <c r="A47" t="s">
        <v>532</v>
      </c>
      <c r="B47" t="s">
        <v>533</v>
      </c>
      <c r="C47" t="s">
        <v>534</v>
      </c>
      <c r="D47" t="s">
        <v>535</v>
      </c>
      <c r="E47" t="s">
        <v>591</v>
      </c>
      <c r="F47" t="s">
        <v>268</v>
      </c>
      <c r="G47" t="s">
        <v>58</v>
      </c>
      <c r="H47" t="s">
        <v>565</v>
      </c>
      <c r="I47" t="s">
        <v>552</v>
      </c>
      <c r="J47" t="s">
        <v>509</v>
      </c>
      <c r="K47" t="s">
        <v>592</v>
      </c>
      <c r="L47" t="s">
        <v>567</v>
      </c>
    </row>
    <row r="48" spans="1:12" x14ac:dyDescent="0.25">
      <c r="A48" t="s">
        <v>532</v>
      </c>
      <c r="B48" t="s">
        <v>533</v>
      </c>
      <c r="C48" t="s">
        <v>534</v>
      </c>
      <c r="D48" t="s">
        <v>535</v>
      </c>
      <c r="E48" t="s">
        <v>591</v>
      </c>
      <c r="F48" t="s">
        <v>268</v>
      </c>
      <c r="G48" t="s">
        <v>58</v>
      </c>
      <c r="H48" t="s">
        <v>565</v>
      </c>
      <c r="I48" t="s">
        <v>552</v>
      </c>
      <c r="J48" t="s">
        <v>506</v>
      </c>
      <c r="K48" t="s">
        <v>593</v>
      </c>
      <c r="L48" t="s">
        <v>567</v>
      </c>
    </row>
    <row r="49" spans="1:12" x14ac:dyDescent="0.25">
      <c r="A49" t="s">
        <v>532</v>
      </c>
      <c r="B49" t="s">
        <v>533</v>
      </c>
      <c r="C49" t="s">
        <v>534</v>
      </c>
      <c r="D49" t="s">
        <v>535</v>
      </c>
      <c r="E49" t="s">
        <v>591</v>
      </c>
      <c r="F49" t="s">
        <v>268</v>
      </c>
      <c r="G49" t="s">
        <v>58</v>
      </c>
      <c r="H49" t="s">
        <v>551</v>
      </c>
      <c r="I49" t="s">
        <v>552</v>
      </c>
      <c r="J49" t="s">
        <v>507</v>
      </c>
      <c r="K49" t="s">
        <v>594</v>
      </c>
      <c r="L49" t="s">
        <v>567</v>
      </c>
    </row>
    <row r="50" spans="1:12" x14ac:dyDescent="0.25">
      <c r="A50" t="s">
        <v>532</v>
      </c>
      <c r="B50" t="s">
        <v>533</v>
      </c>
      <c r="C50" t="s">
        <v>534</v>
      </c>
      <c r="D50" t="s">
        <v>535</v>
      </c>
      <c r="E50" t="s">
        <v>591</v>
      </c>
      <c r="F50" t="s">
        <v>268</v>
      </c>
      <c r="G50" t="s">
        <v>58</v>
      </c>
      <c r="H50" t="s">
        <v>537</v>
      </c>
      <c r="I50" t="s">
        <v>119</v>
      </c>
      <c r="J50" t="s">
        <v>508</v>
      </c>
      <c r="K50" t="s">
        <v>538</v>
      </c>
      <c r="L50" t="s">
        <v>11</v>
      </c>
    </row>
    <row r="51" spans="1:12" x14ac:dyDescent="0.25">
      <c r="A51" t="s">
        <v>532</v>
      </c>
      <c r="B51" t="s">
        <v>533</v>
      </c>
      <c r="C51" t="s">
        <v>534</v>
      </c>
      <c r="D51" t="s">
        <v>535</v>
      </c>
      <c r="E51" t="s">
        <v>591</v>
      </c>
      <c r="F51" t="s">
        <v>543</v>
      </c>
      <c r="G51" t="s">
        <v>58</v>
      </c>
      <c r="H51" t="s">
        <v>568</v>
      </c>
      <c r="I51" t="s">
        <v>552</v>
      </c>
      <c r="J51" t="s">
        <v>504</v>
      </c>
      <c r="K51" t="s">
        <v>595</v>
      </c>
      <c r="L51" t="s">
        <v>567</v>
      </c>
    </row>
    <row r="52" spans="1:12" x14ac:dyDescent="0.25">
      <c r="A52" t="s">
        <v>532</v>
      </c>
      <c r="B52" t="s">
        <v>533</v>
      </c>
      <c r="C52" t="s">
        <v>534</v>
      </c>
      <c r="D52" t="s">
        <v>535</v>
      </c>
      <c r="E52" t="s">
        <v>591</v>
      </c>
      <c r="F52" t="s">
        <v>543</v>
      </c>
      <c r="G52" t="s">
        <v>58</v>
      </c>
      <c r="H52" t="s">
        <v>568</v>
      </c>
      <c r="I52" t="s">
        <v>552</v>
      </c>
      <c r="J52" t="s">
        <v>505</v>
      </c>
      <c r="K52" t="s">
        <v>596</v>
      </c>
      <c r="L52" t="s">
        <v>567</v>
      </c>
    </row>
    <row r="53" spans="1:12" x14ac:dyDescent="0.25">
      <c r="A53" t="s">
        <v>532</v>
      </c>
      <c r="B53" t="s">
        <v>539</v>
      </c>
      <c r="C53" t="s">
        <v>534</v>
      </c>
      <c r="D53" t="s">
        <v>535</v>
      </c>
      <c r="E53" t="s">
        <v>591</v>
      </c>
      <c r="F53" t="s">
        <v>268</v>
      </c>
      <c r="G53" t="s">
        <v>57</v>
      </c>
      <c r="H53" t="s">
        <v>548</v>
      </c>
      <c r="I53" t="s">
        <v>96</v>
      </c>
      <c r="J53" t="s">
        <v>597</v>
      </c>
      <c r="K53" t="s">
        <v>549</v>
      </c>
      <c r="L53" t="s">
        <v>11</v>
      </c>
    </row>
    <row r="54" spans="1:12" x14ac:dyDescent="0.25">
      <c r="A54" t="s">
        <v>532</v>
      </c>
      <c r="B54" t="s">
        <v>539</v>
      </c>
      <c r="C54" t="s">
        <v>534</v>
      </c>
      <c r="D54" t="s">
        <v>535</v>
      </c>
      <c r="E54" t="s">
        <v>591</v>
      </c>
      <c r="F54" t="s">
        <v>543</v>
      </c>
      <c r="G54" t="s">
        <v>57</v>
      </c>
      <c r="H54" t="s">
        <v>544</v>
      </c>
      <c r="I54" t="s">
        <v>96</v>
      </c>
      <c r="J54" t="s">
        <v>513</v>
      </c>
      <c r="K54" t="s">
        <v>545</v>
      </c>
      <c r="L54" t="s">
        <v>598</v>
      </c>
    </row>
    <row r="55" spans="1:12" x14ac:dyDescent="0.25">
      <c r="A55" t="s">
        <v>532</v>
      </c>
      <c r="B55" t="s">
        <v>539</v>
      </c>
      <c r="C55" t="s">
        <v>534</v>
      </c>
      <c r="D55" t="s">
        <v>535</v>
      </c>
      <c r="E55" t="s">
        <v>591</v>
      </c>
      <c r="F55" t="s">
        <v>543</v>
      </c>
      <c r="G55" t="s">
        <v>57</v>
      </c>
      <c r="H55" t="s">
        <v>558</v>
      </c>
      <c r="I55" t="s">
        <v>96</v>
      </c>
      <c r="J55" t="s">
        <v>599</v>
      </c>
      <c r="K55" t="s">
        <v>600</v>
      </c>
      <c r="L55" t="s">
        <v>11</v>
      </c>
    </row>
    <row r="56" spans="1:12" x14ac:dyDescent="0.25">
      <c r="A56" t="s">
        <v>532</v>
      </c>
      <c r="B56" t="s">
        <v>539</v>
      </c>
      <c r="C56" t="s">
        <v>534</v>
      </c>
      <c r="D56" t="s">
        <v>535</v>
      </c>
      <c r="E56" t="s">
        <v>601</v>
      </c>
      <c r="F56" t="s">
        <v>268</v>
      </c>
      <c r="G56" t="s">
        <v>58</v>
      </c>
      <c r="H56" t="s">
        <v>540</v>
      </c>
      <c r="I56" t="s">
        <v>96</v>
      </c>
      <c r="J56" t="s">
        <v>602</v>
      </c>
      <c r="K56" t="s">
        <v>603</v>
      </c>
      <c r="L56" t="s">
        <v>11</v>
      </c>
    </row>
    <row r="57" spans="1:12" x14ac:dyDescent="0.25">
      <c r="A57" t="s">
        <v>532</v>
      </c>
      <c r="B57" t="s">
        <v>539</v>
      </c>
      <c r="C57" t="s">
        <v>534</v>
      </c>
      <c r="D57" t="s">
        <v>535</v>
      </c>
      <c r="E57" t="s">
        <v>601</v>
      </c>
      <c r="F57" t="s">
        <v>268</v>
      </c>
      <c r="G57" t="s">
        <v>58</v>
      </c>
      <c r="H57" t="s">
        <v>540</v>
      </c>
      <c r="I57" t="s">
        <v>96</v>
      </c>
      <c r="J57" t="s">
        <v>604</v>
      </c>
      <c r="K57" t="s">
        <v>603</v>
      </c>
      <c r="L57" t="s">
        <v>11</v>
      </c>
    </row>
    <row r="58" spans="1:12" x14ac:dyDescent="0.25">
      <c r="A58" t="s">
        <v>532</v>
      </c>
      <c r="B58" t="s">
        <v>539</v>
      </c>
      <c r="C58" t="s">
        <v>534</v>
      </c>
      <c r="D58" t="s">
        <v>535</v>
      </c>
      <c r="E58" t="s">
        <v>601</v>
      </c>
      <c r="F58" t="s">
        <v>268</v>
      </c>
      <c r="G58" t="s">
        <v>58</v>
      </c>
      <c r="H58" t="s">
        <v>540</v>
      </c>
      <c r="I58" t="s">
        <v>96</v>
      </c>
      <c r="J58" t="s">
        <v>457</v>
      </c>
      <c r="K58" t="s">
        <v>603</v>
      </c>
      <c r="L58" t="s">
        <v>11</v>
      </c>
    </row>
    <row r="59" spans="1:12" x14ac:dyDescent="0.25">
      <c r="A59" t="s">
        <v>532</v>
      </c>
      <c r="B59" t="s">
        <v>533</v>
      </c>
      <c r="C59" t="s">
        <v>534</v>
      </c>
      <c r="D59" t="s">
        <v>535</v>
      </c>
      <c r="E59" t="s">
        <v>601</v>
      </c>
      <c r="F59" t="s">
        <v>268</v>
      </c>
      <c r="G59" t="s">
        <v>58</v>
      </c>
      <c r="H59" t="s">
        <v>565</v>
      </c>
      <c r="I59" t="s">
        <v>552</v>
      </c>
      <c r="J59" t="s">
        <v>459</v>
      </c>
      <c r="K59" t="s">
        <v>605</v>
      </c>
      <c r="L59" t="s">
        <v>567</v>
      </c>
    </row>
    <row r="60" spans="1:12" x14ac:dyDescent="0.25">
      <c r="A60" t="s">
        <v>532</v>
      </c>
      <c r="B60" t="s">
        <v>533</v>
      </c>
      <c r="C60" t="s">
        <v>534</v>
      </c>
      <c r="D60" t="s">
        <v>535</v>
      </c>
      <c r="E60" t="s">
        <v>601</v>
      </c>
      <c r="F60" t="s">
        <v>268</v>
      </c>
      <c r="G60" t="s">
        <v>58</v>
      </c>
      <c r="H60" t="s">
        <v>551</v>
      </c>
      <c r="I60" t="s">
        <v>552</v>
      </c>
      <c r="J60" t="s">
        <v>454</v>
      </c>
      <c r="K60" t="s">
        <v>594</v>
      </c>
      <c r="L60" t="s">
        <v>567</v>
      </c>
    </row>
    <row r="61" spans="1:12" x14ac:dyDescent="0.25">
      <c r="A61" t="s">
        <v>532</v>
      </c>
      <c r="B61" t="s">
        <v>539</v>
      </c>
      <c r="C61" t="s">
        <v>534</v>
      </c>
      <c r="D61" t="s">
        <v>535</v>
      </c>
      <c r="E61" t="s">
        <v>601</v>
      </c>
      <c r="F61" t="s">
        <v>268</v>
      </c>
      <c r="G61" t="s">
        <v>58</v>
      </c>
      <c r="H61" t="s">
        <v>606</v>
      </c>
      <c r="I61" t="s">
        <v>96</v>
      </c>
      <c r="J61" t="s">
        <v>453</v>
      </c>
      <c r="K61" t="s">
        <v>607</v>
      </c>
      <c r="L61" t="s">
        <v>11</v>
      </c>
    </row>
    <row r="62" spans="1:12" x14ac:dyDescent="0.25">
      <c r="A62" t="s">
        <v>532</v>
      </c>
      <c r="B62" t="s">
        <v>539</v>
      </c>
      <c r="C62" t="s">
        <v>534</v>
      </c>
      <c r="D62" t="s">
        <v>535</v>
      </c>
      <c r="E62" t="s">
        <v>601</v>
      </c>
      <c r="F62" t="s">
        <v>268</v>
      </c>
      <c r="G62" t="s">
        <v>58</v>
      </c>
      <c r="H62" t="s">
        <v>606</v>
      </c>
      <c r="I62" t="s">
        <v>96</v>
      </c>
      <c r="J62" t="s">
        <v>458</v>
      </c>
      <c r="K62" t="s">
        <v>607</v>
      </c>
      <c r="L62" t="s">
        <v>11</v>
      </c>
    </row>
    <row r="63" spans="1:12" x14ac:dyDescent="0.25">
      <c r="A63" t="s">
        <v>532</v>
      </c>
      <c r="B63" t="s">
        <v>539</v>
      </c>
      <c r="C63" t="s">
        <v>534</v>
      </c>
      <c r="D63" t="s">
        <v>535</v>
      </c>
      <c r="E63" t="s">
        <v>601</v>
      </c>
      <c r="F63" t="s">
        <v>268</v>
      </c>
      <c r="G63" t="s">
        <v>58</v>
      </c>
      <c r="H63" t="s">
        <v>606</v>
      </c>
      <c r="I63" t="s">
        <v>96</v>
      </c>
      <c r="J63" t="s">
        <v>608</v>
      </c>
      <c r="K63" t="s">
        <v>607</v>
      </c>
      <c r="L63" t="s">
        <v>11</v>
      </c>
    </row>
    <row r="64" spans="1:12" x14ac:dyDescent="0.25">
      <c r="A64" t="s">
        <v>532</v>
      </c>
      <c r="B64" t="s">
        <v>533</v>
      </c>
      <c r="C64" t="s">
        <v>534</v>
      </c>
      <c r="D64" t="s">
        <v>535</v>
      </c>
      <c r="E64" t="s">
        <v>601</v>
      </c>
      <c r="F64" t="s">
        <v>268</v>
      </c>
      <c r="G64" t="s">
        <v>58</v>
      </c>
      <c r="H64" t="s">
        <v>537</v>
      </c>
      <c r="I64" t="s">
        <v>119</v>
      </c>
      <c r="J64" t="s">
        <v>455</v>
      </c>
      <c r="K64" t="s">
        <v>538</v>
      </c>
      <c r="L64" t="s">
        <v>11</v>
      </c>
    </row>
    <row r="65" spans="1:12" x14ac:dyDescent="0.25">
      <c r="A65" t="s">
        <v>532</v>
      </c>
      <c r="B65" t="s">
        <v>539</v>
      </c>
      <c r="C65" t="s">
        <v>534</v>
      </c>
      <c r="D65" t="s">
        <v>535</v>
      </c>
      <c r="E65" t="s">
        <v>601</v>
      </c>
      <c r="F65" t="s">
        <v>268</v>
      </c>
      <c r="G65" t="s">
        <v>58</v>
      </c>
      <c r="H65" t="s">
        <v>609</v>
      </c>
      <c r="I65" t="s">
        <v>96</v>
      </c>
      <c r="J65" t="s">
        <v>610</v>
      </c>
      <c r="K65" t="s">
        <v>611</v>
      </c>
      <c r="L65" t="s">
        <v>11</v>
      </c>
    </row>
    <row r="66" spans="1:12" x14ac:dyDescent="0.25">
      <c r="A66" t="s">
        <v>532</v>
      </c>
      <c r="B66" t="s">
        <v>539</v>
      </c>
      <c r="C66" t="s">
        <v>534</v>
      </c>
      <c r="D66" t="s">
        <v>535</v>
      </c>
      <c r="E66" t="s">
        <v>601</v>
      </c>
      <c r="F66" t="s">
        <v>268</v>
      </c>
      <c r="G66" t="s">
        <v>58</v>
      </c>
      <c r="H66" t="s">
        <v>612</v>
      </c>
      <c r="I66" t="s">
        <v>96</v>
      </c>
      <c r="J66" t="s">
        <v>456</v>
      </c>
      <c r="K66" t="s">
        <v>613</v>
      </c>
      <c r="L66" t="s">
        <v>11</v>
      </c>
    </row>
    <row r="67" spans="1:12" x14ac:dyDescent="0.25">
      <c r="A67" t="s">
        <v>532</v>
      </c>
      <c r="B67" t="s">
        <v>539</v>
      </c>
      <c r="C67" t="s">
        <v>534</v>
      </c>
      <c r="D67" t="s">
        <v>535</v>
      </c>
      <c r="E67" t="s">
        <v>601</v>
      </c>
      <c r="F67" t="s">
        <v>268</v>
      </c>
      <c r="G67" t="s">
        <v>58</v>
      </c>
      <c r="H67" t="s">
        <v>612</v>
      </c>
      <c r="I67" t="s">
        <v>96</v>
      </c>
      <c r="J67" t="s">
        <v>614</v>
      </c>
      <c r="K67" t="s">
        <v>613</v>
      </c>
      <c r="L67" t="s">
        <v>11</v>
      </c>
    </row>
    <row r="68" spans="1:12" x14ac:dyDescent="0.25">
      <c r="A68" t="s">
        <v>532</v>
      </c>
      <c r="B68" t="s">
        <v>539</v>
      </c>
      <c r="C68" t="s">
        <v>534</v>
      </c>
      <c r="D68" t="s">
        <v>535</v>
      </c>
      <c r="E68" t="s">
        <v>601</v>
      </c>
      <c r="F68" t="s">
        <v>543</v>
      </c>
      <c r="G68" t="s">
        <v>58</v>
      </c>
      <c r="H68" t="s">
        <v>540</v>
      </c>
      <c r="I68" t="s">
        <v>96</v>
      </c>
      <c r="J68" t="s">
        <v>470</v>
      </c>
      <c r="K68" t="s">
        <v>603</v>
      </c>
      <c r="L68" t="s">
        <v>11</v>
      </c>
    </row>
    <row r="69" spans="1:12" x14ac:dyDescent="0.25">
      <c r="A69" t="s">
        <v>532</v>
      </c>
      <c r="B69" t="s">
        <v>533</v>
      </c>
      <c r="C69" t="s">
        <v>534</v>
      </c>
      <c r="D69" t="s">
        <v>535</v>
      </c>
      <c r="E69" t="s">
        <v>601</v>
      </c>
      <c r="F69" t="s">
        <v>543</v>
      </c>
      <c r="G69" t="s">
        <v>58</v>
      </c>
      <c r="H69" t="s">
        <v>565</v>
      </c>
      <c r="I69" t="s">
        <v>552</v>
      </c>
      <c r="J69" t="s">
        <v>469</v>
      </c>
      <c r="K69" t="s">
        <v>605</v>
      </c>
      <c r="L69" t="s">
        <v>567</v>
      </c>
    </row>
    <row r="70" spans="1:12" x14ac:dyDescent="0.25">
      <c r="A70" t="s">
        <v>532</v>
      </c>
      <c r="B70" t="s">
        <v>539</v>
      </c>
      <c r="C70" t="s">
        <v>534</v>
      </c>
      <c r="D70" t="s">
        <v>535</v>
      </c>
      <c r="E70" t="s">
        <v>601</v>
      </c>
      <c r="F70" t="s">
        <v>268</v>
      </c>
      <c r="G70" t="s">
        <v>57</v>
      </c>
      <c r="H70" t="s">
        <v>581</v>
      </c>
      <c r="I70" t="s">
        <v>96</v>
      </c>
      <c r="J70" t="s">
        <v>615</v>
      </c>
      <c r="K70" t="s">
        <v>582</v>
      </c>
      <c r="L70" t="s">
        <v>11</v>
      </c>
    </row>
    <row r="71" spans="1:12" x14ac:dyDescent="0.25">
      <c r="A71" t="s">
        <v>532</v>
      </c>
      <c r="B71" t="s">
        <v>539</v>
      </c>
      <c r="C71" t="s">
        <v>534</v>
      </c>
      <c r="D71" t="s">
        <v>535</v>
      </c>
      <c r="E71" t="s">
        <v>601</v>
      </c>
      <c r="F71" t="s">
        <v>268</v>
      </c>
      <c r="G71" t="s">
        <v>57</v>
      </c>
      <c r="H71" t="s">
        <v>558</v>
      </c>
      <c r="I71" t="s">
        <v>96</v>
      </c>
      <c r="J71" t="s">
        <v>616</v>
      </c>
      <c r="K71" t="s">
        <v>617</v>
      </c>
      <c r="L71" t="s">
        <v>11</v>
      </c>
    </row>
    <row r="72" spans="1:12" x14ac:dyDescent="0.25">
      <c r="A72" t="s">
        <v>532</v>
      </c>
      <c r="B72" t="s">
        <v>539</v>
      </c>
      <c r="C72" t="s">
        <v>534</v>
      </c>
      <c r="D72" t="s">
        <v>535</v>
      </c>
      <c r="E72" t="s">
        <v>601</v>
      </c>
      <c r="F72" t="s">
        <v>543</v>
      </c>
      <c r="G72" t="s">
        <v>57</v>
      </c>
      <c r="H72" t="s">
        <v>588</v>
      </c>
      <c r="I72" t="s">
        <v>96</v>
      </c>
      <c r="J72" t="s">
        <v>618</v>
      </c>
      <c r="K72" t="s">
        <v>590</v>
      </c>
      <c r="L72" t="s">
        <v>11</v>
      </c>
    </row>
    <row r="73" spans="1:12" x14ac:dyDescent="0.25">
      <c r="A73" t="s">
        <v>532</v>
      </c>
      <c r="B73" t="s">
        <v>539</v>
      </c>
      <c r="C73" t="s">
        <v>534</v>
      </c>
      <c r="D73" t="s">
        <v>535</v>
      </c>
      <c r="E73" t="s">
        <v>619</v>
      </c>
      <c r="F73" t="s">
        <v>268</v>
      </c>
      <c r="G73" t="s">
        <v>58</v>
      </c>
      <c r="H73" t="s">
        <v>558</v>
      </c>
      <c r="I73" t="s">
        <v>96</v>
      </c>
      <c r="J73" t="s">
        <v>463</v>
      </c>
      <c r="K73" t="s">
        <v>620</v>
      </c>
      <c r="L73" t="s">
        <v>11</v>
      </c>
    </row>
    <row r="74" spans="1:12" x14ac:dyDescent="0.25">
      <c r="A74" t="s">
        <v>532</v>
      </c>
      <c r="B74" t="s">
        <v>539</v>
      </c>
      <c r="C74" t="s">
        <v>534</v>
      </c>
      <c r="D74" t="s">
        <v>535</v>
      </c>
      <c r="E74" t="s">
        <v>619</v>
      </c>
      <c r="F74" t="s">
        <v>268</v>
      </c>
      <c r="G74" t="s">
        <v>58</v>
      </c>
      <c r="H74" t="s">
        <v>558</v>
      </c>
      <c r="I74" t="s">
        <v>96</v>
      </c>
      <c r="J74" t="s">
        <v>621</v>
      </c>
      <c r="K74" t="s">
        <v>620</v>
      </c>
      <c r="L74" t="s">
        <v>11</v>
      </c>
    </row>
    <row r="75" spans="1:12" x14ac:dyDescent="0.25">
      <c r="A75" t="s">
        <v>532</v>
      </c>
      <c r="B75" t="s">
        <v>539</v>
      </c>
      <c r="C75" t="s">
        <v>534</v>
      </c>
      <c r="D75" t="s">
        <v>535</v>
      </c>
      <c r="E75" t="s">
        <v>619</v>
      </c>
      <c r="F75" t="s">
        <v>268</v>
      </c>
      <c r="G75" t="s">
        <v>58</v>
      </c>
      <c r="H75" t="s">
        <v>606</v>
      </c>
      <c r="I75" t="s">
        <v>96</v>
      </c>
      <c r="J75" t="s">
        <v>460</v>
      </c>
      <c r="K75" t="s">
        <v>607</v>
      </c>
      <c r="L75" t="s">
        <v>11</v>
      </c>
    </row>
    <row r="76" spans="1:12" x14ac:dyDescent="0.25">
      <c r="A76" t="s">
        <v>532</v>
      </c>
      <c r="B76" t="s">
        <v>539</v>
      </c>
      <c r="C76" t="s">
        <v>534</v>
      </c>
      <c r="D76" t="s">
        <v>535</v>
      </c>
      <c r="E76" t="s">
        <v>619</v>
      </c>
      <c r="F76" t="s">
        <v>268</v>
      </c>
      <c r="G76" t="s">
        <v>58</v>
      </c>
      <c r="H76" t="s">
        <v>606</v>
      </c>
      <c r="I76" t="s">
        <v>96</v>
      </c>
      <c r="J76" t="s">
        <v>466</v>
      </c>
      <c r="K76" t="s">
        <v>607</v>
      </c>
      <c r="L76" t="s">
        <v>11</v>
      </c>
    </row>
    <row r="77" spans="1:12" x14ac:dyDescent="0.25">
      <c r="A77" t="s">
        <v>532</v>
      </c>
      <c r="B77" t="s">
        <v>533</v>
      </c>
      <c r="C77" t="s">
        <v>534</v>
      </c>
      <c r="D77" t="s">
        <v>535</v>
      </c>
      <c r="E77" t="s">
        <v>619</v>
      </c>
      <c r="F77" t="s">
        <v>268</v>
      </c>
      <c r="G77" t="s">
        <v>58</v>
      </c>
      <c r="H77" t="s">
        <v>537</v>
      </c>
      <c r="I77" t="s">
        <v>119</v>
      </c>
      <c r="J77" t="s">
        <v>462</v>
      </c>
      <c r="K77" t="s">
        <v>538</v>
      </c>
      <c r="L77" t="s">
        <v>11</v>
      </c>
    </row>
    <row r="78" spans="1:12" x14ac:dyDescent="0.25">
      <c r="A78" t="s">
        <v>532</v>
      </c>
      <c r="B78" t="s">
        <v>533</v>
      </c>
      <c r="C78" t="s">
        <v>534</v>
      </c>
      <c r="D78" t="s">
        <v>535</v>
      </c>
      <c r="E78" t="s">
        <v>619</v>
      </c>
      <c r="F78" t="s">
        <v>268</v>
      </c>
      <c r="G78" t="s">
        <v>58</v>
      </c>
      <c r="H78" t="s">
        <v>537</v>
      </c>
      <c r="I78" t="s">
        <v>119</v>
      </c>
      <c r="J78" t="s">
        <v>464</v>
      </c>
      <c r="K78" t="s">
        <v>538</v>
      </c>
      <c r="L78" t="s">
        <v>11</v>
      </c>
    </row>
    <row r="79" spans="1:12" x14ac:dyDescent="0.25">
      <c r="A79" t="s">
        <v>532</v>
      </c>
      <c r="B79" t="s">
        <v>539</v>
      </c>
      <c r="C79" t="s">
        <v>534</v>
      </c>
      <c r="D79" t="s">
        <v>535</v>
      </c>
      <c r="E79" t="s">
        <v>619</v>
      </c>
      <c r="F79" t="s">
        <v>268</v>
      </c>
      <c r="G79" t="s">
        <v>58</v>
      </c>
      <c r="H79" t="s">
        <v>622</v>
      </c>
      <c r="I79" t="s">
        <v>96</v>
      </c>
      <c r="J79" t="s">
        <v>461</v>
      </c>
      <c r="K79" t="s">
        <v>623</v>
      </c>
      <c r="L79" t="s">
        <v>11</v>
      </c>
    </row>
    <row r="80" spans="1:12" x14ac:dyDescent="0.25">
      <c r="A80" t="s">
        <v>532</v>
      </c>
      <c r="B80" t="s">
        <v>539</v>
      </c>
      <c r="C80" t="s">
        <v>534</v>
      </c>
      <c r="D80" t="s">
        <v>535</v>
      </c>
      <c r="E80" t="s">
        <v>619</v>
      </c>
      <c r="F80" t="s">
        <v>268</v>
      </c>
      <c r="G80" t="s">
        <v>58</v>
      </c>
      <c r="H80" t="s">
        <v>540</v>
      </c>
      <c r="I80" t="s">
        <v>96</v>
      </c>
      <c r="J80" t="s">
        <v>467</v>
      </c>
      <c r="K80" t="s">
        <v>624</v>
      </c>
      <c r="L80" t="s">
        <v>11</v>
      </c>
    </row>
    <row r="81" spans="1:12" x14ac:dyDescent="0.25">
      <c r="A81" t="s">
        <v>532</v>
      </c>
      <c r="B81" t="s">
        <v>539</v>
      </c>
      <c r="C81" t="s">
        <v>534</v>
      </c>
      <c r="D81" t="s">
        <v>535</v>
      </c>
      <c r="E81" t="s">
        <v>619</v>
      </c>
      <c r="F81" t="s">
        <v>268</v>
      </c>
      <c r="G81" t="s">
        <v>58</v>
      </c>
      <c r="H81" t="s">
        <v>540</v>
      </c>
      <c r="I81" t="s">
        <v>96</v>
      </c>
      <c r="J81" t="s">
        <v>465</v>
      </c>
      <c r="K81" t="s">
        <v>624</v>
      </c>
      <c r="L81" t="s">
        <v>11</v>
      </c>
    </row>
    <row r="82" spans="1:12" x14ac:dyDescent="0.25">
      <c r="A82" t="s">
        <v>532</v>
      </c>
      <c r="B82" t="s">
        <v>539</v>
      </c>
      <c r="C82" t="s">
        <v>534</v>
      </c>
      <c r="D82" t="s">
        <v>535</v>
      </c>
      <c r="E82" t="s">
        <v>619</v>
      </c>
      <c r="F82" t="s">
        <v>268</v>
      </c>
      <c r="G82" t="s">
        <v>58</v>
      </c>
      <c r="H82" t="s">
        <v>625</v>
      </c>
      <c r="I82" t="s">
        <v>96</v>
      </c>
      <c r="J82" t="s">
        <v>468</v>
      </c>
      <c r="K82" t="s">
        <v>626</v>
      </c>
      <c r="L82" t="s">
        <v>11</v>
      </c>
    </row>
    <row r="83" spans="1:12" x14ac:dyDescent="0.25">
      <c r="A83" t="s">
        <v>532</v>
      </c>
      <c r="B83" t="s">
        <v>539</v>
      </c>
      <c r="C83" t="s">
        <v>534</v>
      </c>
      <c r="D83" t="s">
        <v>535</v>
      </c>
      <c r="E83" t="s">
        <v>619</v>
      </c>
      <c r="F83" t="s">
        <v>543</v>
      </c>
      <c r="G83" t="s">
        <v>58</v>
      </c>
      <c r="H83" t="s">
        <v>627</v>
      </c>
      <c r="I83" t="s">
        <v>96</v>
      </c>
      <c r="J83" t="s">
        <v>628</v>
      </c>
      <c r="K83" t="s">
        <v>629</v>
      </c>
      <c r="L83" t="s">
        <v>11</v>
      </c>
    </row>
    <row r="84" spans="1:12" x14ac:dyDescent="0.25">
      <c r="A84" t="s">
        <v>532</v>
      </c>
      <c r="B84" t="s">
        <v>539</v>
      </c>
      <c r="C84" t="s">
        <v>534</v>
      </c>
      <c r="D84" t="s">
        <v>535</v>
      </c>
      <c r="E84" t="s">
        <v>619</v>
      </c>
      <c r="F84" t="s">
        <v>543</v>
      </c>
      <c r="G84" t="s">
        <v>58</v>
      </c>
      <c r="H84" t="s">
        <v>606</v>
      </c>
      <c r="I84" t="s">
        <v>96</v>
      </c>
      <c r="J84" t="s">
        <v>630</v>
      </c>
      <c r="K84" t="s">
        <v>607</v>
      </c>
      <c r="L84" t="s">
        <v>11</v>
      </c>
    </row>
    <row r="85" spans="1:12" x14ac:dyDescent="0.25">
      <c r="A85" t="s">
        <v>532</v>
      </c>
      <c r="B85" t="s">
        <v>539</v>
      </c>
      <c r="C85" t="s">
        <v>534</v>
      </c>
      <c r="D85" t="s">
        <v>535</v>
      </c>
      <c r="E85" t="s">
        <v>619</v>
      </c>
      <c r="F85" t="s">
        <v>543</v>
      </c>
      <c r="G85" t="s">
        <v>58</v>
      </c>
      <c r="H85" t="s">
        <v>606</v>
      </c>
      <c r="I85" t="s">
        <v>96</v>
      </c>
      <c r="J85" t="s">
        <v>476</v>
      </c>
      <c r="K85" t="s">
        <v>607</v>
      </c>
      <c r="L85" t="s">
        <v>11</v>
      </c>
    </row>
    <row r="86" spans="1:12" x14ac:dyDescent="0.25">
      <c r="A86" t="s">
        <v>532</v>
      </c>
      <c r="B86" t="s">
        <v>539</v>
      </c>
      <c r="C86" t="s">
        <v>534</v>
      </c>
      <c r="D86" t="s">
        <v>535</v>
      </c>
      <c r="E86" t="s">
        <v>619</v>
      </c>
      <c r="F86" t="s">
        <v>543</v>
      </c>
      <c r="G86" t="s">
        <v>58</v>
      </c>
      <c r="H86" t="s">
        <v>606</v>
      </c>
      <c r="I86" t="s">
        <v>96</v>
      </c>
      <c r="J86" t="s">
        <v>471</v>
      </c>
      <c r="K86" t="s">
        <v>607</v>
      </c>
      <c r="L86" t="s">
        <v>11</v>
      </c>
    </row>
    <row r="87" spans="1:12" x14ac:dyDescent="0.25">
      <c r="A87" t="s">
        <v>532</v>
      </c>
      <c r="B87" t="s">
        <v>539</v>
      </c>
      <c r="C87" t="s">
        <v>534</v>
      </c>
      <c r="D87" t="s">
        <v>535</v>
      </c>
      <c r="E87" t="s">
        <v>619</v>
      </c>
      <c r="F87" t="s">
        <v>543</v>
      </c>
      <c r="G87" t="s">
        <v>58</v>
      </c>
      <c r="H87" t="s">
        <v>583</v>
      </c>
      <c r="I87" t="s">
        <v>96</v>
      </c>
      <c r="J87" t="s">
        <v>472</v>
      </c>
      <c r="K87" t="s">
        <v>631</v>
      </c>
      <c r="L87" t="s">
        <v>11</v>
      </c>
    </row>
    <row r="88" spans="1:12" x14ac:dyDescent="0.25">
      <c r="A88" t="s">
        <v>532</v>
      </c>
      <c r="B88" t="s">
        <v>539</v>
      </c>
      <c r="C88" t="s">
        <v>534</v>
      </c>
      <c r="D88" t="s">
        <v>535</v>
      </c>
      <c r="E88" t="s">
        <v>619</v>
      </c>
      <c r="F88" t="s">
        <v>543</v>
      </c>
      <c r="G88" t="s">
        <v>58</v>
      </c>
      <c r="H88" t="s">
        <v>627</v>
      </c>
      <c r="I88" t="s">
        <v>96</v>
      </c>
      <c r="J88" t="s">
        <v>475</v>
      </c>
      <c r="K88" t="s">
        <v>632</v>
      </c>
      <c r="L88" t="s">
        <v>11</v>
      </c>
    </row>
    <row r="89" spans="1:12" x14ac:dyDescent="0.25">
      <c r="A89" t="s">
        <v>532</v>
      </c>
      <c r="B89" t="s">
        <v>539</v>
      </c>
      <c r="C89" t="s">
        <v>534</v>
      </c>
      <c r="D89" t="s">
        <v>535</v>
      </c>
      <c r="E89" t="s">
        <v>619</v>
      </c>
      <c r="F89" t="s">
        <v>268</v>
      </c>
      <c r="G89" t="s">
        <v>57</v>
      </c>
      <c r="H89" t="s">
        <v>558</v>
      </c>
      <c r="I89" t="s">
        <v>96</v>
      </c>
      <c r="J89" t="s">
        <v>517</v>
      </c>
      <c r="K89" t="s">
        <v>617</v>
      </c>
      <c r="L89" t="s">
        <v>11</v>
      </c>
    </row>
    <row r="90" spans="1:12" x14ac:dyDescent="0.25">
      <c r="A90" t="s">
        <v>532</v>
      </c>
      <c r="B90" t="s">
        <v>539</v>
      </c>
      <c r="C90" t="s">
        <v>534</v>
      </c>
      <c r="D90" t="s">
        <v>535</v>
      </c>
      <c r="E90" t="s">
        <v>619</v>
      </c>
      <c r="F90" t="s">
        <v>268</v>
      </c>
      <c r="G90" t="s">
        <v>57</v>
      </c>
      <c r="H90" t="s">
        <v>558</v>
      </c>
      <c r="I90" t="s">
        <v>96</v>
      </c>
      <c r="J90" t="s">
        <v>515</v>
      </c>
      <c r="K90" t="s">
        <v>633</v>
      </c>
      <c r="L90" t="s">
        <v>11</v>
      </c>
    </row>
    <row r="91" spans="1:12" x14ac:dyDescent="0.25">
      <c r="A91" t="s">
        <v>532</v>
      </c>
      <c r="B91" t="s">
        <v>539</v>
      </c>
      <c r="C91" t="s">
        <v>534</v>
      </c>
      <c r="D91" t="s">
        <v>535</v>
      </c>
      <c r="E91" t="s">
        <v>619</v>
      </c>
      <c r="F91" t="s">
        <v>268</v>
      </c>
      <c r="G91" t="s">
        <v>57</v>
      </c>
      <c r="H91" t="s">
        <v>558</v>
      </c>
      <c r="I91" t="s">
        <v>96</v>
      </c>
      <c r="J91" t="s">
        <v>514</v>
      </c>
      <c r="K91" t="s">
        <v>634</v>
      </c>
      <c r="L91" t="s">
        <v>11</v>
      </c>
    </row>
    <row r="92" spans="1:12" x14ac:dyDescent="0.25">
      <c r="A92" t="s">
        <v>532</v>
      </c>
      <c r="B92" t="s">
        <v>533</v>
      </c>
      <c r="C92" t="s">
        <v>534</v>
      </c>
      <c r="D92" t="s">
        <v>535</v>
      </c>
      <c r="E92" t="s">
        <v>619</v>
      </c>
      <c r="F92" t="s">
        <v>268</v>
      </c>
      <c r="G92" t="s">
        <v>57</v>
      </c>
      <c r="H92" t="s">
        <v>537</v>
      </c>
      <c r="I92" t="s">
        <v>119</v>
      </c>
      <c r="J92" t="s">
        <v>516</v>
      </c>
      <c r="K92" t="s">
        <v>538</v>
      </c>
      <c r="L92" t="s">
        <v>11</v>
      </c>
    </row>
    <row r="93" spans="1:12" x14ac:dyDescent="0.25">
      <c r="A93" t="s">
        <v>532</v>
      </c>
      <c r="B93" t="s">
        <v>539</v>
      </c>
      <c r="C93" t="s">
        <v>534</v>
      </c>
      <c r="D93" t="s">
        <v>535</v>
      </c>
      <c r="E93" t="s">
        <v>619</v>
      </c>
      <c r="F93" t="s">
        <v>543</v>
      </c>
      <c r="G93" t="s">
        <v>57</v>
      </c>
      <c r="H93" t="s">
        <v>558</v>
      </c>
      <c r="I93" t="s">
        <v>96</v>
      </c>
      <c r="J93" t="s">
        <v>635</v>
      </c>
      <c r="K93" t="s">
        <v>600</v>
      </c>
      <c r="L93" t="s">
        <v>11</v>
      </c>
    </row>
    <row r="94" spans="1:12" x14ac:dyDescent="0.25">
      <c r="A94" t="s">
        <v>532</v>
      </c>
      <c r="B94" t="s">
        <v>539</v>
      </c>
      <c r="C94" t="s">
        <v>534</v>
      </c>
      <c r="D94" t="s">
        <v>535</v>
      </c>
      <c r="E94" t="s">
        <v>636</v>
      </c>
      <c r="F94" t="s">
        <v>268</v>
      </c>
      <c r="G94" t="s">
        <v>58</v>
      </c>
      <c r="H94" t="s">
        <v>637</v>
      </c>
      <c r="I94" t="s">
        <v>96</v>
      </c>
      <c r="J94" t="s">
        <v>638</v>
      </c>
      <c r="K94" t="s">
        <v>639</v>
      </c>
      <c r="L94" t="s">
        <v>11</v>
      </c>
    </row>
    <row r="95" spans="1:12" x14ac:dyDescent="0.25">
      <c r="A95" t="s">
        <v>532</v>
      </c>
      <c r="B95" t="s">
        <v>539</v>
      </c>
      <c r="C95" t="s">
        <v>534</v>
      </c>
      <c r="D95" t="s">
        <v>535</v>
      </c>
      <c r="E95" t="s">
        <v>636</v>
      </c>
      <c r="F95" t="s">
        <v>268</v>
      </c>
      <c r="G95" t="s">
        <v>58</v>
      </c>
      <c r="H95" t="s">
        <v>637</v>
      </c>
      <c r="I95" t="s">
        <v>96</v>
      </c>
      <c r="J95" t="s">
        <v>478</v>
      </c>
      <c r="K95" t="s">
        <v>639</v>
      </c>
      <c r="L95" t="s">
        <v>11</v>
      </c>
    </row>
    <row r="96" spans="1:12" x14ac:dyDescent="0.25">
      <c r="A96" t="s">
        <v>532</v>
      </c>
      <c r="B96" t="s">
        <v>539</v>
      </c>
      <c r="C96" t="s">
        <v>534</v>
      </c>
      <c r="D96" t="s">
        <v>535</v>
      </c>
      <c r="E96" t="s">
        <v>636</v>
      </c>
      <c r="F96" t="s">
        <v>268</v>
      </c>
      <c r="G96" t="s">
        <v>58</v>
      </c>
      <c r="H96" t="s">
        <v>540</v>
      </c>
      <c r="I96" t="s">
        <v>96</v>
      </c>
      <c r="J96" t="s">
        <v>467</v>
      </c>
      <c r="K96" t="s">
        <v>624</v>
      </c>
      <c r="L96" t="s">
        <v>11</v>
      </c>
    </row>
    <row r="97" spans="1:12" x14ac:dyDescent="0.25">
      <c r="A97" t="s">
        <v>532</v>
      </c>
      <c r="B97" t="s">
        <v>539</v>
      </c>
      <c r="C97" t="s">
        <v>534</v>
      </c>
      <c r="D97" t="s">
        <v>535</v>
      </c>
      <c r="E97" t="s">
        <v>636</v>
      </c>
      <c r="F97" t="s">
        <v>268</v>
      </c>
      <c r="G97" t="s">
        <v>58</v>
      </c>
      <c r="H97" t="s">
        <v>540</v>
      </c>
      <c r="I97" t="s">
        <v>96</v>
      </c>
      <c r="J97" t="s">
        <v>465</v>
      </c>
      <c r="K97" t="s">
        <v>624</v>
      </c>
      <c r="L97" t="s">
        <v>11</v>
      </c>
    </row>
    <row r="98" spans="1:12" x14ac:dyDescent="0.25">
      <c r="A98" t="s">
        <v>532</v>
      </c>
      <c r="B98" t="s">
        <v>539</v>
      </c>
      <c r="C98" t="s">
        <v>534</v>
      </c>
      <c r="D98" t="s">
        <v>535</v>
      </c>
      <c r="E98" t="s">
        <v>636</v>
      </c>
      <c r="F98" t="s">
        <v>543</v>
      </c>
      <c r="G98" t="s">
        <v>58</v>
      </c>
      <c r="H98" t="s">
        <v>637</v>
      </c>
      <c r="I98" t="s">
        <v>96</v>
      </c>
      <c r="J98" t="s">
        <v>640</v>
      </c>
      <c r="K98" t="s">
        <v>639</v>
      </c>
      <c r="L98" t="s">
        <v>11</v>
      </c>
    </row>
    <row r="99" spans="1:12" x14ac:dyDescent="0.25">
      <c r="A99" t="s">
        <v>532</v>
      </c>
      <c r="B99" t="s">
        <v>539</v>
      </c>
      <c r="C99" t="s">
        <v>534</v>
      </c>
      <c r="D99" t="s">
        <v>535</v>
      </c>
      <c r="E99" t="s">
        <v>636</v>
      </c>
      <c r="F99" t="s">
        <v>268</v>
      </c>
      <c r="G99" t="s">
        <v>57</v>
      </c>
      <c r="H99" t="s">
        <v>625</v>
      </c>
      <c r="I99" t="s">
        <v>96</v>
      </c>
      <c r="J99" t="s">
        <v>519</v>
      </c>
      <c r="K99" t="s">
        <v>641</v>
      </c>
      <c r="L99" t="s">
        <v>11</v>
      </c>
    </row>
    <row r="100" spans="1:12" x14ac:dyDescent="0.25">
      <c r="A100" t="s">
        <v>532</v>
      </c>
      <c r="B100" t="s">
        <v>539</v>
      </c>
      <c r="C100" t="s">
        <v>534</v>
      </c>
      <c r="D100" t="s">
        <v>535</v>
      </c>
      <c r="E100" t="s">
        <v>636</v>
      </c>
      <c r="F100" t="s">
        <v>268</v>
      </c>
      <c r="G100" t="s">
        <v>57</v>
      </c>
      <c r="H100" t="s">
        <v>540</v>
      </c>
      <c r="I100" t="s">
        <v>96</v>
      </c>
      <c r="J100" t="s">
        <v>520</v>
      </c>
      <c r="K100" t="s">
        <v>642</v>
      </c>
      <c r="L100" t="s">
        <v>11</v>
      </c>
    </row>
    <row r="101" spans="1:12" x14ac:dyDescent="0.25">
      <c r="A101" t="s">
        <v>532</v>
      </c>
      <c r="B101" t="s">
        <v>539</v>
      </c>
      <c r="C101" t="s">
        <v>534</v>
      </c>
      <c r="D101" t="s">
        <v>535</v>
      </c>
      <c r="E101" t="s">
        <v>636</v>
      </c>
      <c r="F101" t="s">
        <v>268</v>
      </c>
      <c r="G101" t="s">
        <v>57</v>
      </c>
      <c r="H101" t="s">
        <v>637</v>
      </c>
      <c r="I101" t="s">
        <v>96</v>
      </c>
      <c r="J101" t="s">
        <v>518</v>
      </c>
      <c r="K101" t="s">
        <v>639</v>
      </c>
      <c r="L101" t="s">
        <v>11</v>
      </c>
    </row>
    <row r="102" spans="1:12" x14ac:dyDescent="0.25">
      <c r="A102" t="s">
        <v>532</v>
      </c>
      <c r="B102" t="s">
        <v>539</v>
      </c>
      <c r="C102" t="s">
        <v>534</v>
      </c>
      <c r="D102" t="s">
        <v>535</v>
      </c>
      <c r="E102" t="s">
        <v>636</v>
      </c>
      <c r="F102" t="s">
        <v>543</v>
      </c>
      <c r="G102" t="s">
        <v>57</v>
      </c>
      <c r="H102" t="s">
        <v>643</v>
      </c>
      <c r="I102" t="s">
        <v>96</v>
      </c>
      <c r="J102" t="s">
        <v>644</v>
      </c>
      <c r="K102" t="s">
        <v>645</v>
      </c>
      <c r="L102" t="s">
        <v>546</v>
      </c>
    </row>
    <row r="103" spans="1:12" x14ac:dyDescent="0.25">
      <c r="A103" t="s">
        <v>532</v>
      </c>
      <c r="B103" t="s">
        <v>539</v>
      </c>
      <c r="C103" t="s">
        <v>534</v>
      </c>
      <c r="D103" t="s">
        <v>535</v>
      </c>
      <c r="E103" t="s">
        <v>646</v>
      </c>
      <c r="F103" t="s">
        <v>268</v>
      </c>
      <c r="G103" t="s">
        <v>58</v>
      </c>
      <c r="H103" t="s">
        <v>625</v>
      </c>
      <c r="I103" t="s">
        <v>96</v>
      </c>
      <c r="J103" t="s">
        <v>473</v>
      </c>
      <c r="K103" t="s">
        <v>641</v>
      </c>
      <c r="L103" t="s">
        <v>11</v>
      </c>
    </row>
    <row r="104" spans="1:12" x14ac:dyDescent="0.25">
      <c r="A104" t="s">
        <v>532</v>
      </c>
      <c r="B104" t="s">
        <v>539</v>
      </c>
      <c r="C104" t="s">
        <v>534</v>
      </c>
      <c r="D104" t="s">
        <v>535</v>
      </c>
      <c r="E104" t="s">
        <v>646</v>
      </c>
      <c r="F104" t="s">
        <v>268</v>
      </c>
      <c r="G104" t="s">
        <v>58</v>
      </c>
      <c r="H104" t="s">
        <v>625</v>
      </c>
      <c r="I104" t="s">
        <v>96</v>
      </c>
      <c r="J104" t="s">
        <v>474</v>
      </c>
      <c r="K104" t="s">
        <v>641</v>
      </c>
      <c r="L104" t="s">
        <v>11</v>
      </c>
    </row>
    <row r="105" spans="1:12" x14ac:dyDescent="0.25">
      <c r="A105" t="s">
        <v>532</v>
      </c>
      <c r="B105" t="s">
        <v>539</v>
      </c>
      <c r="C105" t="s">
        <v>534</v>
      </c>
      <c r="D105" t="s">
        <v>535</v>
      </c>
      <c r="E105" t="s">
        <v>646</v>
      </c>
      <c r="F105" t="s">
        <v>268</v>
      </c>
      <c r="G105" t="s">
        <v>58</v>
      </c>
      <c r="H105" t="s">
        <v>558</v>
      </c>
      <c r="I105" t="s">
        <v>96</v>
      </c>
      <c r="J105" t="s">
        <v>477</v>
      </c>
      <c r="K105" t="s">
        <v>633</v>
      </c>
      <c r="L105" t="s">
        <v>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A823-9711-4B4F-AB68-34DBD5BCF24D}">
  <sheetPr codeName="Munka52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7.88671875" style="314" customWidth="1"/>
    <col min="11" max="12" width="8.5546875" style="314" customWidth="1"/>
    <col min="13" max="13" width="7.88671875" style="314" customWidth="1"/>
    <col min="14" max="14" width="8.88671875" style="314"/>
    <col min="15" max="16" width="4.44140625" style="314" customWidth="1"/>
    <col min="17" max="17" width="12.109375" style="314" customWidth="1"/>
    <col min="18" max="18" width="7.88671875" style="314" customWidth="1"/>
    <col min="19" max="19" width="7.44140625" style="314" customWidth="1"/>
    <col min="20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733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/>
      <c r="M3" s="422" t="s">
        <v>28</v>
      </c>
      <c r="N3" s="423"/>
      <c r="O3" s="424"/>
      <c r="P3" s="423"/>
      <c r="Q3" s="432" t="s">
        <v>65</v>
      </c>
      <c r="R3" s="420" t="s">
        <v>71</v>
      </c>
      <c r="S3" s="420" t="s">
        <v>66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517"/>
      <c r="M4" s="429" t="s">
        <v>97</v>
      </c>
      <c r="N4" s="430"/>
      <c r="O4" s="431"/>
      <c r="P4" s="430"/>
      <c r="Q4" s="435" t="s">
        <v>72</v>
      </c>
      <c r="R4" s="436" t="s">
        <v>67</v>
      </c>
      <c r="S4" s="436" t="s">
        <v>68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S5" s="439" t="s">
        <v>70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441"/>
      <c r="C7" s="442">
        <v>150625</v>
      </c>
      <c r="D7" s="442" t="str">
        <f>IF($B7="","",VLOOKUP($B7,'B-U11-F-III.kcs elo'!$A$7:$O$22,15))</f>
        <v/>
      </c>
      <c r="E7" s="814" t="s">
        <v>305</v>
      </c>
      <c r="F7" s="814"/>
      <c r="G7" s="814" t="s">
        <v>306</v>
      </c>
      <c r="H7" s="814"/>
      <c r="I7" s="443" t="s">
        <v>307</v>
      </c>
      <c r="J7" s="437"/>
      <c r="K7" s="444" t="s">
        <v>665</v>
      </c>
      <c r="L7" s="445"/>
      <c r="M7" s="446"/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447"/>
      <c r="C8" s="448"/>
      <c r="D8" s="448"/>
      <c r="E8" s="448"/>
      <c r="F8" s="448"/>
      <c r="G8" s="448"/>
      <c r="H8" s="448"/>
      <c r="I8" s="448"/>
      <c r="J8" s="437"/>
      <c r="K8" s="440"/>
      <c r="L8" s="440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x14ac:dyDescent="0.25">
      <c r="A9" s="440" t="s">
        <v>58</v>
      </c>
      <c r="B9" s="441"/>
      <c r="C9" s="442">
        <v>141225</v>
      </c>
      <c r="D9" s="442" t="str">
        <f>IF($B9="","",VLOOKUP($B9,'B-U11-F-III.kcs elo'!$A$7:$O$22,15))</f>
        <v/>
      </c>
      <c r="E9" s="814" t="s">
        <v>308</v>
      </c>
      <c r="F9" s="814"/>
      <c r="G9" s="814" t="s">
        <v>295</v>
      </c>
      <c r="H9" s="814"/>
      <c r="I9" s="443" t="s">
        <v>309</v>
      </c>
      <c r="J9" s="437"/>
      <c r="K9" s="444" t="s">
        <v>665</v>
      </c>
      <c r="L9" s="445"/>
      <c r="M9" s="446"/>
      <c r="Y9" s="419"/>
      <c r="Z9" s="419"/>
      <c r="AA9" s="419" t="s">
        <v>80</v>
      </c>
      <c r="AB9" s="420">
        <v>10</v>
      </c>
      <c r="AC9" s="420">
        <v>6</v>
      </c>
      <c r="AD9" s="420">
        <v>4</v>
      </c>
      <c r="AE9" s="420">
        <v>2</v>
      </c>
      <c r="AF9" s="420">
        <v>1</v>
      </c>
      <c r="AG9" s="420">
        <v>0</v>
      </c>
      <c r="AH9" s="420">
        <v>0</v>
      </c>
      <c r="AI9" s="420">
        <v>0</v>
      </c>
      <c r="AJ9" s="420">
        <v>0</v>
      </c>
      <c r="AK9" s="420">
        <v>0</v>
      </c>
    </row>
    <row r="10" spans="1:37" x14ac:dyDescent="0.25">
      <c r="A10" s="440"/>
      <c r="B10" s="447"/>
      <c r="C10" s="448"/>
      <c r="D10" s="448"/>
      <c r="E10" s="448"/>
      <c r="F10" s="448"/>
      <c r="G10" s="448"/>
      <c r="H10" s="448"/>
      <c r="I10" s="448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s="725" customFormat="1" x14ac:dyDescent="0.25">
      <c r="A11" s="524" t="s">
        <v>59</v>
      </c>
      <c r="B11" s="719"/>
      <c r="C11" s="720">
        <v>141105</v>
      </c>
      <c r="D11" s="720" t="str">
        <f>IF($B11="","",VLOOKUP($B11,'B-U11-F-III.kcs elo'!$A$7:$O$22,15))</f>
        <v/>
      </c>
      <c r="E11" s="817" t="s">
        <v>310</v>
      </c>
      <c r="F11" s="817"/>
      <c r="G11" s="817" t="s">
        <v>298</v>
      </c>
      <c r="H11" s="817"/>
      <c r="I11" s="721" t="s">
        <v>119</v>
      </c>
      <c r="J11" s="722"/>
      <c r="K11" s="723" t="s">
        <v>649</v>
      </c>
      <c r="L11" s="724"/>
      <c r="M11" s="446"/>
      <c r="Y11" s="726"/>
      <c r="Z11" s="726"/>
      <c r="AA11" s="726" t="s">
        <v>86</v>
      </c>
      <c r="AB11" s="728">
        <v>3</v>
      </c>
      <c r="AC11" s="728">
        <v>2</v>
      </c>
      <c r="AD11" s="728">
        <v>1</v>
      </c>
      <c r="AE11" s="728">
        <v>0</v>
      </c>
      <c r="AF11" s="728">
        <v>0</v>
      </c>
      <c r="AG11" s="728">
        <v>0</v>
      </c>
      <c r="AH11" s="728">
        <v>0</v>
      </c>
      <c r="AI11" s="728">
        <v>0</v>
      </c>
      <c r="AJ11" s="728">
        <v>0</v>
      </c>
      <c r="AK11" s="728">
        <v>0</v>
      </c>
    </row>
    <row r="12" spans="1:37" s="725" customFormat="1" x14ac:dyDescent="0.25">
      <c r="A12" s="524"/>
      <c r="B12" s="745"/>
      <c r="C12" s="746"/>
      <c r="D12" s="746"/>
      <c r="E12" s="746"/>
      <c r="F12" s="746"/>
      <c r="G12" s="746"/>
      <c r="H12" s="746"/>
      <c r="I12" s="746"/>
      <c r="J12" s="722"/>
      <c r="K12" s="722"/>
      <c r="L12" s="722"/>
      <c r="M12" s="449"/>
      <c r="Y12" s="726"/>
      <c r="Z12" s="726"/>
      <c r="AA12" s="726" t="s">
        <v>82</v>
      </c>
      <c r="AB12" s="727">
        <v>0</v>
      </c>
      <c r="AC12" s="727">
        <v>0</v>
      </c>
      <c r="AD12" s="727">
        <v>0</v>
      </c>
      <c r="AE12" s="727">
        <v>0</v>
      </c>
      <c r="AF12" s="727">
        <v>0</v>
      </c>
      <c r="AG12" s="727">
        <v>0</v>
      </c>
      <c r="AH12" s="727">
        <v>0</v>
      </c>
      <c r="AI12" s="727">
        <v>0</v>
      </c>
      <c r="AJ12" s="727">
        <v>0</v>
      </c>
      <c r="AK12" s="727">
        <v>0</v>
      </c>
    </row>
    <row r="13" spans="1:37" s="725" customFormat="1" x14ac:dyDescent="0.25">
      <c r="A13" s="524" t="s">
        <v>64</v>
      </c>
      <c r="B13" s="719"/>
      <c r="C13" s="720">
        <v>141228</v>
      </c>
      <c r="D13" s="720" t="str">
        <f>IF($B13="","",VLOOKUP($B13,'B-U11-F-III.kcs elo'!$A$7:$O$22,15))</f>
        <v/>
      </c>
      <c r="E13" s="817" t="s">
        <v>311</v>
      </c>
      <c r="F13" s="817"/>
      <c r="G13" s="817" t="s">
        <v>208</v>
      </c>
      <c r="H13" s="817"/>
      <c r="I13" s="721" t="s">
        <v>307</v>
      </c>
      <c r="J13" s="722"/>
      <c r="K13" s="723" t="s">
        <v>648</v>
      </c>
      <c r="L13" s="724"/>
      <c r="M13" s="446"/>
      <c r="Y13" s="726"/>
      <c r="Z13" s="726"/>
      <c r="AA13" s="726" t="s">
        <v>83</v>
      </c>
      <c r="AB13" s="727">
        <v>0</v>
      </c>
      <c r="AC13" s="727">
        <v>0</v>
      </c>
      <c r="AD13" s="727">
        <v>0</v>
      </c>
      <c r="AE13" s="727">
        <v>0</v>
      </c>
      <c r="AF13" s="727">
        <v>0</v>
      </c>
      <c r="AG13" s="727">
        <v>0</v>
      </c>
      <c r="AH13" s="727">
        <v>0</v>
      </c>
      <c r="AI13" s="727">
        <v>0</v>
      </c>
      <c r="AJ13" s="727">
        <v>0</v>
      </c>
      <c r="AK13" s="727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>HOTTÓ</v>
      </c>
      <c r="E18" s="813"/>
      <c r="F18" s="813" t="str">
        <f>E9</f>
        <v>MOSZBACHER</v>
      </c>
      <c r="G18" s="813"/>
      <c r="H18" s="813" t="str">
        <f>E11</f>
        <v>REISZ</v>
      </c>
      <c r="I18" s="813"/>
      <c r="J18" s="813" t="str">
        <f>E13</f>
        <v>GÁSZ</v>
      </c>
      <c r="K18" s="813"/>
      <c r="L18" s="437"/>
      <c r="M18" s="437"/>
      <c r="S18" s="362"/>
      <c r="T18" s="363"/>
      <c r="U18" s="364"/>
      <c r="V18" s="365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>HOTTÓ</v>
      </c>
      <c r="C19" s="806"/>
      <c r="D19" s="818"/>
      <c r="E19" s="818"/>
      <c r="F19" s="819" t="s">
        <v>665</v>
      </c>
      <c r="G19" s="819"/>
      <c r="H19" s="819" t="s">
        <v>665</v>
      </c>
      <c r="I19" s="819"/>
      <c r="J19" s="813" t="s">
        <v>665</v>
      </c>
      <c r="K19" s="813"/>
      <c r="L19" s="437"/>
      <c r="M19" s="437"/>
      <c r="S19" s="362"/>
      <c r="T19" s="363"/>
      <c r="U19" s="364"/>
      <c r="V19" s="365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>MOSZBACHER</v>
      </c>
      <c r="C20" s="806"/>
      <c r="D20" s="819" t="s">
        <v>665</v>
      </c>
      <c r="E20" s="819"/>
      <c r="F20" s="818"/>
      <c r="G20" s="818"/>
      <c r="H20" s="819" t="s">
        <v>665</v>
      </c>
      <c r="I20" s="819"/>
      <c r="J20" s="819" t="s">
        <v>665</v>
      </c>
      <c r="K20" s="819"/>
      <c r="L20" s="437"/>
      <c r="M20" s="437"/>
      <c r="S20" s="362"/>
      <c r="T20" s="363"/>
      <c r="U20" s="364"/>
      <c r="V20" s="365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>REISZ</v>
      </c>
      <c r="C21" s="806"/>
      <c r="D21" s="819" t="s">
        <v>664</v>
      </c>
      <c r="E21" s="819"/>
      <c r="F21" s="819" t="s">
        <v>664</v>
      </c>
      <c r="G21" s="819"/>
      <c r="H21" s="809"/>
      <c r="I21" s="809"/>
      <c r="J21" s="807" t="s">
        <v>692</v>
      </c>
      <c r="K21" s="807"/>
      <c r="L21" s="437"/>
      <c r="M21" s="437"/>
      <c r="S21" s="362"/>
      <c r="T21" s="363"/>
      <c r="U21" s="364"/>
      <c r="V21" s="365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51" t="s">
        <v>64</v>
      </c>
      <c r="B22" s="806" t="str">
        <f>E13</f>
        <v>GÁSZ</v>
      </c>
      <c r="C22" s="806"/>
      <c r="D22" s="819" t="s">
        <v>664</v>
      </c>
      <c r="E22" s="819"/>
      <c r="F22" s="819" t="s">
        <v>664</v>
      </c>
      <c r="G22" s="819"/>
      <c r="H22" s="811" t="s">
        <v>693</v>
      </c>
      <c r="I22" s="811"/>
      <c r="J22" s="809"/>
      <c r="K22" s="809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37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458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72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M4</f>
        <v>Nagyistók-Nádasi Judit</v>
      </c>
      <c r="L41" s="452"/>
      <c r="M41" s="484"/>
      <c r="P41" s="474"/>
      <c r="Q41" s="485"/>
      <c r="R41" s="50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321" priority="18" stopIfTrue="1" operator="equal">
      <formula>"Bye"</formula>
    </cfRule>
  </conditionalFormatting>
  <conditionalFormatting sqref="R41">
    <cfRule type="expression" dxfId="320" priority="17" stopIfTrue="1">
      <formula>$O$1="CU"</formula>
    </cfRule>
  </conditionalFormatting>
  <conditionalFormatting sqref="S18:U21">
    <cfRule type="expression" dxfId="319" priority="1" stopIfTrue="1">
      <formula>$Q18&gt;=1</formula>
    </cfRule>
  </conditionalFormatting>
  <conditionalFormatting sqref="V18:V21">
    <cfRule type="expression" dxfId="318" priority="2" stopIfTrue="1">
      <formula>AND(ROUNDDOWN(($A$4-V18)/365.25,0)&lt;=13,X18&lt;&gt;"OK")</formula>
    </cfRule>
    <cfRule type="expression" dxfId="317" priority="3" stopIfTrue="1">
      <formula>AND(ROUNDDOWN(($A$4-V18)/365.25,0)&lt;=14,X18&lt;&gt;"OK")</formula>
    </cfRule>
    <cfRule type="expression" dxfId="316" priority="4" stopIfTrue="1">
      <formula>AND(ROUNDDOWN(($A$4-V18)/365.25,0)&lt;=17,X18&lt;&gt;"OK")</formula>
    </cfRule>
    <cfRule type="expression" dxfId="315" priority="6" stopIfTrue="1">
      <formula>AND(ROUNDDOWN(($A$4-V18)/365.25,0)&lt;=13,X18&lt;&gt;"OK")</formula>
    </cfRule>
    <cfRule type="expression" dxfId="314" priority="7" stopIfTrue="1">
      <formula>AND(ROUNDDOWN(($A$4-V18)/365.25,0)&lt;=14,X18&lt;&gt;"OK")</formula>
    </cfRule>
    <cfRule type="expression" dxfId="313" priority="8" stopIfTrue="1">
      <formula>AND(ROUNDDOWN(($A$4-V18)/365.25,0)&lt;=17,X18&lt;&gt;"OK")</formula>
    </cfRule>
    <cfRule type="expression" dxfId="312" priority="10" stopIfTrue="1">
      <formula>AND(ROUNDDOWN(($A$4-V18)/365.25,0)&lt;=13,X18&lt;&gt;"OK")</formula>
    </cfRule>
    <cfRule type="expression" dxfId="311" priority="11" stopIfTrue="1">
      <formula>AND(ROUNDDOWN(($A$4-V18)/365.25,0)&lt;=14,X18&lt;&gt;"OK")</formula>
    </cfRule>
    <cfRule type="expression" dxfId="310" priority="12" stopIfTrue="1">
      <formula>AND(ROUNDDOWN(($A$4-V18)/365.25,0)&lt;=17,X18&lt;&gt;"OK")</formula>
    </cfRule>
    <cfRule type="expression" dxfId="309" priority="14" stopIfTrue="1">
      <formula>AND(ROUNDDOWN(($A$4-V18)/365.25,0)&lt;=13,X18&lt;&gt;"OK")</formula>
    </cfRule>
    <cfRule type="expression" dxfId="308" priority="15" stopIfTrue="1">
      <formula>AND(ROUNDDOWN(($A$4-V18)/365.25,0)&lt;=14,X18&lt;&gt;"OK")</formula>
    </cfRule>
    <cfRule type="expression" dxfId="307" priority="16" stopIfTrue="1">
      <formula>AND(ROUNDDOWN(($A$4-V18)/365.25,0)&lt;=17,X18&lt;&gt;"OK")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D1FF-E051-486A-A76B-6DE6932246F8}">
  <sheetPr codeName="Sheet27">
    <tabColor indexed="42"/>
  </sheetPr>
  <dimension ref="A1:Q156"/>
  <sheetViews>
    <sheetView showGridLines="0" showZeros="0" zoomScale="102" zoomScaleNormal="102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6.21875" style="314" bestFit="1" customWidth="1"/>
    <col min="3" max="3" width="13.88671875" style="314" customWidth="1"/>
    <col min="4" max="4" width="18.109375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">
        <v>312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362" t="s">
        <v>313</v>
      </c>
      <c r="C7" s="363" t="s">
        <v>111</v>
      </c>
      <c r="D7" s="364" t="s">
        <v>296</v>
      </c>
      <c r="E7" s="365" t="s">
        <v>314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315</v>
      </c>
      <c r="C8" s="363" t="s">
        <v>316</v>
      </c>
      <c r="D8" s="364" t="s">
        <v>296</v>
      </c>
      <c r="E8" s="365" t="s">
        <v>317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318</v>
      </c>
      <c r="C9" s="363" t="s">
        <v>319</v>
      </c>
      <c r="D9" s="364" t="s">
        <v>320</v>
      </c>
      <c r="E9" s="365" t="s">
        <v>158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 t="s">
        <v>321</v>
      </c>
      <c r="C10" s="363" t="s">
        <v>322</v>
      </c>
      <c r="D10" s="364" t="s">
        <v>119</v>
      </c>
      <c r="E10" s="365" t="s">
        <v>323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2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2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2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2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2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2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2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2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2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2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2"/>
      <c r="C28" s="363"/>
      <c r="D28" s="364"/>
      <c r="E28" s="365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2"/>
      <c r="C29" s="363"/>
      <c r="D29" s="364"/>
      <c r="E29" s="365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26:A29 A30:D156">
    <cfRule type="expression" dxfId="306" priority="62" stopIfTrue="1">
      <formula>$Q26&gt;=1</formula>
    </cfRule>
  </conditionalFormatting>
  <conditionalFormatting sqref="A7:D25">
    <cfRule type="expression" dxfId="305" priority="13" stopIfTrue="1">
      <formula>$Q7&gt;=1</formula>
    </cfRule>
  </conditionalFormatting>
  <conditionalFormatting sqref="B7:D10">
    <cfRule type="expression" dxfId="304" priority="1" stopIfTrue="1">
      <formula>$Q7&gt;=1</formula>
    </cfRule>
  </conditionalFormatting>
  <conditionalFormatting sqref="B12:D15">
    <cfRule type="expression" dxfId="303" priority="33" stopIfTrue="1">
      <formula>$Q12&gt;=1</formula>
    </cfRule>
  </conditionalFormatting>
  <conditionalFormatting sqref="B26:D37">
    <cfRule type="expression" dxfId="302" priority="17" stopIfTrue="1">
      <formula>$Q26&gt;=1</formula>
    </cfRule>
  </conditionalFormatting>
  <conditionalFormatting sqref="E7:E10">
    <cfRule type="expression" dxfId="301" priority="2" stopIfTrue="1">
      <formula>AND(ROUNDDOWN(($A$4-E7)/365.25,0)&lt;=13,G7&lt;&gt;"OK")</formula>
    </cfRule>
    <cfRule type="expression" dxfId="300" priority="3" stopIfTrue="1">
      <formula>AND(ROUNDDOWN(($A$4-E7)/365.25,0)&lt;=14,G7&lt;&gt;"OK")</formula>
    </cfRule>
    <cfRule type="expression" dxfId="299" priority="4" stopIfTrue="1">
      <formula>AND(ROUNDDOWN(($A$4-E7)/365.25,0)&lt;=17,G7&lt;&gt;"OK")</formula>
    </cfRule>
    <cfRule type="expression" dxfId="298" priority="6" stopIfTrue="1">
      <formula>AND(ROUNDDOWN(($A$4-E7)/365.25,0)&lt;=13,G7&lt;&gt;"OK")</formula>
    </cfRule>
    <cfRule type="expression" dxfId="297" priority="7" stopIfTrue="1">
      <formula>AND(ROUNDDOWN(($A$4-E7)/365.25,0)&lt;=14,G7&lt;&gt;"OK")</formula>
    </cfRule>
    <cfRule type="expression" dxfId="296" priority="8" stopIfTrue="1">
      <formula>AND(ROUNDDOWN(($A$4-E7)/365.25,0)&lt;=17,G7&lt;&gt;"OK")</formula>
    </cfRule>
    <cfRule type="expression" dxfId="295" priority="10" stopIfTrue="1">
      <formula>AND(ROUNDDOWN(($A$4-E7)/365.25,0)&lt;=13,G7&lt;&gt;"OK")</formula>
    </cfRule>
    <cfRule type="expression" dxfId="294" priority="11" stopIfTrue="1">
      <formula>AND(ROUNDDOWN(($A$4-E7)/365.25,0)&lt;=14,G7&lt;&gt;"OK")</formula>
    </cfRule>
    <cfRule type="expression" dxfId="293" priority="12" stopIfTrue="1">
      <formula>AND(ROUNDDOWN(($A$4-E7)/365.25,0)&lt;=17,G7&lt;&gt;"OK")</formula>
    </cfRule>
    <cfRule type="expression" dxfId="292" priority="14" stopIfTrue="1">
      <formula>AND(ROUNDDOWN(($A$4-E7)/365.25,0)&lt;=13,G7&lt;&gt;"OK")</formula>
    </cfRule>
    <cfRule type="expression" dxfId="291" priority="15" stopIfTrue="1">
      <formula>AND(ROUNDDOWN(($A$4-E7)/365.25,0)&lt;=14,G7&lt;&gt;"OK")</formula>
    </cfRule>
    <cfRule type="expression" dxfId="290" priority="16" stopIfTrue="1">
      <formula>AND(ROUNDDOWN(($A$4-E7)/365.25,0)&lt;=17,G7&lt;&gt;"OK")</formula>
    </cfRule>
  </conditionalFormatting>
  <conditionalFormatting sqref="E11 E16:E25 E30:E156">
    <cfRule type="expression" dxfId="289" priority="65" stopIfTrue="1">
      <formula>AND(ROUNDDOWN(($A$4-E11)/365.25,0)&lt;=14,G11&lt;&gt;"OK")</formula>
    </cfRule>
    <cfRule type="expression" dxfId="288" priority="64" stopIfTrue="1">
      <formula>AND(ROUNDDOWN(($A$4-E11)/365.25,0)&lt;=13,G11&lt;&gt;"OK")</formula>
    </cfRule>
    <cfRule type="expression" dxfId="287" priority="66" stopIfTrue="1">
      <formula>AND(ROUNDDOWN(($A$4-E11)/365.25,0)&lt;=17,G11&lt;&gt;"OK")</formula>
    </cfRule>
  </conditionalFormatting>
  <conditionalFormatting sqref="E11">
    <cfRule type="expression" dxfId="286" priority="61" stopIfTrue="1">
      <formula>AND(ROUNDDOWN(($A$4-E11)/365.25,0)&lt;=17,G11&lt;&gt;"OK")</formula>
    </cfRule>
    <cfRule type="expression" dxfId="285" priority="60" stopIfTrue="1">
      <formula>AND(ROUNDDOWN(($A$4-E11)/365.25,0)&lt;=14,G11&lt;&gt;"OK")</formula>
    </cfRule>
    <cfRule type="expression" dxfId="284" priority="59" stopIfTrue="1">
      <formula>AND(ROUNDDOWN(($A$4-E11)/365.25,0)&lt;=13,G11&lt;&gt;"OK")</formula>
    </cfRule>
    <cfRule type="expression" dxfId="283" priority="56" stopIfTrue="1">
      <formula>AND(ROUNDDOWN(($A$4-E11)/365.25,0)&lt;=17,G11&lt;&gt;"OK")</formula>
    </cfRule>
    <cfRule type="expression" dxfId="282" priority="55" stopIfTrue="1">
      <formula>AND(ROUNDDOWN(($A$4-E11)/365.25,0)&lt;=14,G11&lt;&gt;"OK")</formula>
    </cfRule>
    <cfRule type="expression" dxfId="281" priority="54" stopIfTrue="1">
      <formula>AND(ROUNDDOWN(($A$4-E11)/365.25,0)&lt;=13,G11&lt;&gt;"OK")</formula>
    </cfRule>
  </conditionalFormatting>
  <conditionalFormatting sqref="E11:E25">
    <cfRule type="expression" dxfId="280" priority="48" stopIfTrue="1">
      <formula>AND(ROUNDDOWN(($A$4-E11)/365.25,0)&lt;=17,G11&lt;&gt;"OK")</formula>
    </cfRule>
    <cfRule type="expression" dxfId="279" priority="47" stopIfTrue="1">
      <formula>AND(ROUNDDOWN(($A$4-E11)/365.25,0)&lt;=14,G11&lt;&gt;"OK")</formula>
    </cfRule>
    <cfRule type="expression" dxfId="278" priority="46" stopIfTrue="1">
      <formula>AND(ROUNDDOWN(($A$4-E11)/365.25,0)&lt;=13,G11&lt;&gt;"OK")</formula>
    </cfRule>
  </conditionalFormatting>
  <conditionalFormatting sqref="E12:E15">
    <cfRule type="expression" dxfId="277" priority="40" stopIfTrue="1">
      <formula>AND(ROUNDDOWN(($A$4-E12)/365.25,0)&lt;=17,G12&lt;&gt;"OK")</formula>
    </cfRule>
    <cfRule type="expression" dxfId="276" priority="43" stopIfTrue="1">
      <formula>AND(ROUNDDOWN(($A$4-E12)/365.25,0)&lt;=14,G12&lt;&gt;"OK")</formula>
    </cfRule>
    <cfRule type="expression" dxfId="275" priority="44" stopIfTrue="1">
      <formula>AND(ROUNDDOWN(($A$4-E12)/365.25,0)&lt;=17,G12&lt;&gt;"OK")</formula>
    </cfRule>
    <cfRule type="expression" dxfId="274" priority="34" stopIfTrue="1">
      <formula>AND(ROUNDDOWN(($A$4-E12)/365.25,0)&lt;=13,G12&lt;&gt;"OK")</formula>
    </cfRule>
    <cfRule type="expression" dxfId="273" priority="42" stopIfTrue="1">
      <formula>AND(ROUNDDOWN(($A$4-E12)/365.25,0)&lt;=13,G12&lt;&gt;"OK")</formula>
    </cfRule>
    <cfRule type="expression" dxfId="272" priority="35" stopIfTrue="1">
      <formula>AND(ROUNDDOWN(($A$4-E12)/365.25,0)&lt;=14,G12&lt;&gt;"OK")</formula>
    </cfRule>
    <cfRule type="expression" dxfId="271" priority="36" stopIfTrue="1">
      <formula>AND(ROUNDDOWN(($A$4-E12)/365.25,0)&lt;=17,G12&lt;&gt;"OK")</formula>
    </cfRule>
    <cfRule type="expression" dxfId="270" priority="38" stopIfTrue="1">
      <formula>AND(ROUNDDOWN(($A$4-E12)/365.25,0)&lt;=13,G12&lt;&gt;"OK")</formula>
    </cfRule>
    <cfRule type="expression" dxfId="269" priority="39" stopIfTrue="1">
      <formula>AND(ROUNDDOWN(($A$4-E12)/365.25,0)&lt;=14,G12&lt;&gt;"OK")</formula>
    </cfRule>
  </conditionalFormatting>
  <conditionalFormatting sqref="E26:E29">
    <cfRule type="expression" dxfId="268" priority="18" stopIfTrue="1">
      <formula>AND(ROUNDDOWN(($A$4-E26)/365.25,0)&lt;=13,G26&lt;&gt;"OK")</formula>
    </cfRule>
    <cfRule type="expression" dxfId="267" priority="26" stopIfTrue="1">
      <formula>AND(ROUNDDOWN(($A$4-E26)/365.25,0)&lt;=13,G26&lt;&gt;"OK")</formula>
    </cfRule>
    <cfRule type="expression" dxfId="266" priority="28" stopIfTrue="1">
      <formula>AND(ROUNDDOWN(($A$4-E26)/365.25,0)&lt;=17,G26&lt;&gt;"OK")</formula>
    </cfRule>
    <cfRule type="expression" dxfId="265" priority="27" stopIfTrue="1">
      <formula>AND(ROUNDDOWN(($A$4-E26)/365.25,0)&lt;=14,G26&lt;&gt;"OK")</formula>
    </cfRule>
    <cfRule type="expression" dxfId="264" priority="24" stopIfTrue="1">
      <formula>AND(ROUNDDOWN(($A$4-E26)/365.25,0)&lt;=17,G26&lt;&gt;"OK")</formula>
    </cfRule>
    <cfRule type="expression" dxfId="263" priority="23" stopIfTrue="1">
      <formula>AND(ROUNDDOWN(($A$4-E26)/365.25,0)&lt;=14,G26&lt;&gt;"OK")</formula>
    </cfRule>
    <cfRule type="expression" dxfId="262" priority="22" stopIfTrue="1">
      <formula>AND(ROUNDDOWN(($A$4-E26)/365.25,0)&lt;=13,G26&lt;&gt;"OK")</formula>
    </cfRule>
    <cfRule type="expression" dxfId="261" priority="20" stopIfTrue="1">
      <formula>AND(ROUNDDOWN(($A$4-E26)/365.25,0)&lt;=17,G26&lt;&gt;"OK")</formula>
    </cfRule>
    <cfRule type="expression" dxfId="260" priority="19" stopIfTrue="1">
      <formula>AND(ROUNDDOWN(($A$4-E26)/365.25,0)&lt;=14,G26&lt;&gt;"OK")</formula>
    </cfRule>
  </conditionalFormatting>
  <conditionalFormatting sqref="E26:E37">
    <cfRule type="expression" dxfId="259" priority="32" stopIfTrue="1">
      <formula>AND(ROUNDDOWN(($A$4-E26)/365.25,0)&lt;=17,G26&lt;&gt;"OK")</formula>
    </cfRule>
    <cfRule type="expression" dxfId="258" priority="31" stopIfTrue="1">
      <formula>AND(ROUNDDOWN(($A$4-E26)/365.25,0)&lt;=14,G26&lt;&gt;"OK")</formula>
    </cfRule>
    <cfRule type="expression" dxfId="257" priority="30" stopIfTrue="1">
      <formula>AND(ROUNDDOWN(($A$4-E26)/365.25,0)&lt;=13,G26&lt;&gt;"OK")</formula>
    </cfRule>
  </conditionalFormatting>
  <conditionalFormatting sqref="J7:J156">
    <cfRule type="cellIs" dxfId="256" priority="58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5169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7C96-46FF-4D39-95EE-1ADFC1C7B210}">
  <sheetPr codeName="Munka64">
    <tabColor indexed="11"/>
  </sheetPr>
  <dimension ref="A1:AK41"/>
  <sheetViews>
    <sheetView workbookViewId="0">
      <selection activeCell="I7" sqref="I7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11.5546875" style="314" customWidth="1"/>
    <col min="10" max="10" width="7.88671875" style="314" customWidth="1"/>
    <col min="11" max="12" width="8.5546875" style="314" customWidth="1"/>
    <col min="13" max="13" width="7.88671875" style="314" customWidth="1"/>
    <col min="14" max="14" width="8.88671875" style="314"/>
    <col min="15" max="16" width="4.44140625" style="314" customWidth="1"/>
    <col min="17" max="17" width="12.109375" style="314" customWidth="1"/>
    <col min="18" max="18" width="7.88671875" style="314" customWidth="1"/>
    <col min="19" max="19" width="7.44140625" style="314" customWidth="1"/>
    <col min="20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312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/>
      <c r="M3" s="422" t="s">
        <v>28</v>
      </c>
      <c r="N3" s="423"/>
      <c r="O3" s="424"/>
      <c r="P3" s="423"/>
      <c r="Q3" s="432" t="s">
        <v>65</v>
      </c>
      <c r="R3" s="420" t="s">
        <v>71</v>
      </c>
      <c r="S3" s="420" t="s">
        <v>66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517"/>
      <c r="M4" s="429" t="s">
        <v>97</v>
      </c>
      <c r="N4" s="430"/>
      <c r="O4" s="431"/>
      <c r="P4" s="430"/>
      <c r="Q4" s="435" t="s">
        <v>72</v>
      </c>
      <c r="R4" s="436" t="s">
        <v>67</v>
      </c>
      <c r="S4" s="436" t="s">
        <v>68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S5" s="439" t="s">
        <v>70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/>
      <c r="C7" s="720">
        <v>130123</v>
      </c>
      <c r="D7" s="720" t="str">
        <f>IF($B7="","",VLOOKUP($B7,'B-U11-F-III.kcs elo'!$A$7:$O$22,15))</f>
        <v/>
      </c>
      <c r="E7" s="817" t="s">
        <v>324</v>
      </c>
      <c r="F7" s="817"/>
      <c r="G7" s="817" t="s">
        <v>111</v>
      </c>
      <c r="H7" s="817"/>
      <c r="I7" s="721" t="s">
        <v>309</v>
      </c>
      <c r="J7" s="722"/>
      <c r="K7" s="723" t="s">
        <v>649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x14ac:dyDescent="0.25">
      <c r="A8" s="440"/>
      <c r="B8" s="447"/>
      <c r="C8" s="448"/>
      <c r="D8" s="448"/>
      <c r="E8" s="448"/>
      <c r="F8" s="448"/>
      <c r="G8" s="448"/>
      <c r="H8" s="448"/>
      <c r="I8" s="448"/>
      <c r="J8" s="437"/>
      <c r="K8" s="440"/>
      <c r="L8" s="440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x14ac:dyDescent="0.25">
      <c r="A9" s="440" t="s">
        <v>58</v>
      </c>
      <c r="B9" s="441"/>
      <c r="C9" s="442">
        <v>130612</v>
      </c>
      <c r="D9" s="442" t="str">
        <f>IF($B9="","",VLOOKUP($B9,'B-U11-F-III.kcs elo'!$A$7:$O$22,15))</f>
        <v/>
      </c>
      <c r="E9" s="814" t="s">
        <v>325</v>
      </c>
      <c r="F9" s="814"/>
      <c r="G9" s="814" t="s">
        <v>319</v>
      </c>
      <c r="H9" s="814"/>
      <c r="I9" s="443" t="s">
        <v>326</v>
      </c>
      <c r="J9" s="437"/>
      <c r="K9" s="444" t="s">
        <v>654</v>
      </c>
      <c r="L9" s="445"/>
      <c r="M9" s="446"/>
      <c r="Y9" s="419"/>
      <c r="Z9" s="419"/>
      <c r="AA9" s="419" t="s">
        <v>80</v>
      </c>
      <c r="AB9" s="420">
        <v>10</v>
      </c>
      <c r="AC9" s="420">
        <v>6</v>
      </c>
      <c r="AD9" s="420">
        <v>4</v>
      </c>
      <c r="AE9" s="420">
        <v>2</v>
      </c>
      <c r="AF9" s="420">
        <v>1</v>
      </c>
      <c r="AG9" s="420">
        <v>0</v>
      </c>
      <c r="AH9" s="420">
        <v>0</v>
      </c>
      <c r="AI9" s="420">
        <v>0</v>
      </c>
      <c r="AJ9" s="420">
        <v>0</v>
      </c>
      <c r="AK9" s="420">
        <v>0</v>
      </c>
    </row>
    <row r="10" spans="1:37" x14ac:dyDescent="0.25">
      <c r="A10" s="440"/>
      <c r="B10" s="447">
        <v>2</v>
      </c>
      <c r="C10" s="448"/>
      <c r="D10" s="448"/>
      <c r="E10" s="448"/>
      <c r="F10" s="448"/>
      <c r="G10" s="448"/>
      <c r="H10" s="448"/>
      <c r="I10" s="448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/>
      <c r="C11" s="442">
        <v>130830</v>
      </c>
      <c r="D11" s="442" t="str">
        <f>IF($B11="","",VLOOKUP($B11,'B-U11-F-III.kcs elo'!$A$7:$O$22,15))</f>
        <v/>
      </c>
      <c r="E11" s="814" t="s">
        <v>327</v>
      </c>
      <c r="F11" s="814"/>
      <c r="G11" s="814" t="s">
        <v>322</v>
      </c>
      <c r="H11" s="814"/>
      <c r="I11" s="443" t="s">
        <v>119</v>
      </c>
      <c r="J11" s="437"/>
      <c r="K11" s="444" t="s">
        <v>665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40"/>
      <c r="B12" s="447"/>
      <c r="C12" s="448"/>
      <c r="D12" s="448"/>
      <c r="E12" s="448"/>
      <c r="F12" s="448"/>
      <c r="G12" s="448"/>
      <c r="H12" s="448"/>
      <c r="I12" s="448"/>
      <c r="J12" s="437"/>
      <c r="K12" s="437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s="725" customFormat="1" x14ac:dyDescent="0.25">
      <c r="A13" s="524" t="s">
        <v>64</v>
      </c>
      <c r="B13" s="719"/>
      <c r="C13" s="720">
        <v>131018</v>
      </c>
      <c r="D13" s="720" t="str">
        <f>IF($B13="","",VLOOKUP($B13,'B-U11-F-III.kcs elo'!$A$7:$O$22,15))</f>
        <v/>
      </c>
      <c r="E13" s="817" t="s">
        <v>328</v>
      </c>
      <c r="F13" s="817"/>
      <c r="G13" s="817" t="s">
        <v>316</v>
      </c>
      <c r="H13" s="817"/>
      <c r="I13" s="721" t="s">
        <v>309</v>
      </c>
      <c r="J13" s="722"/>
      <c r="K13" s="723" t="s">
        <v>648</v>
      </c>
      <c r="L13" s="724"/>
      <c r="M13" s="446"/>
      <c r="Y13" s="726"/>
      <c r="Z13" s="726"/>
      <c r="AA13" s="726" t="s">
        <v>83</v>
      </c>
      <c r="AB13" s="727">
        <v>0</v>
      </c>
      <c r="AC13" s="727">
        <v>0</v>
      </c>
      <c r="AD13" s="727">
        <v>0</v>
      </c>
      <c r="AE13" s="727">
        <v>0</v>
      </c>
      <c r="AF13" s="727">
        <v>0</v>
      </c>
      <c r="AG13" s="727">
        <v>0</v>
      </c>
      <c r="AH13" s="727">
        <v>0</v>
      </c>
      <c r="AI13" s="727">
        <v>0</v>
      </c>
      <c r="AJ13" s="727">
        <v>0</v>
      </c>
      <c r="AK13" s="727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S16" s="362"/>
      <c r="T16" s="363"/>
      <c r="U16" s="364"/>
      <c r="V16" s="365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S17" s="362"/>
      <c r="T17" s="363"/>
      <c r="U17" s="364"/>
      <c r="V17" s="365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>LINDENLAUB</v>
      </c>
      <c r="E18" s="813"/>
      <c r="F18" s="813" t="str">
        <f>E9</f>
        <v>MAGYAR</v>
      </c>
      <c r="G18" s="813"/>
      <c r="H18" s="813" t="str">
        <f>E11</f>
        <v>RÉTHÁZI</v>
      </c>
      <c r="I18" s="813"/>
      <c r="J18" s="813" t="str">
        <f>E13</f>
        <v>RÉGAISZ</v>
      </c>
      <c r="K18" s="813"/>
      <c r="L18" s="437"/>
      <c r="M18" s="437"/>
      <c r="S18" s="362"/>
      <c r="T18" s="363"/>
      <c r="U18" s="364"/>
      <c r="V18" s="365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>LINDENLAUB</v>
      </c>
      <c r="C19" s="806"/>
      <c r="D19" s="809"/>
      <c r="E19" s="809"/>
      <c r="F19" s="810" t="s">
        <v>707</v>
      </c>
      <c r="G19" s="810"/>
      <c r="H19" s="807" t="s">
        <v>664</v>
      </c>
      <c r="I19" s="807"/>
      <c r="J19" s="808" t="s">
        <v>667</v>
      </c>
      <c r="K19" s="808"/>
      <c r="L19" s="437"/>
      <c r="M19" s="437"/>
      <c r="S19" s="362"/>
      <c r="T19" s="363"/>
      <c r="U19" s="364"/>
      <c r="V19" s="365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>MAGYAR</v>
      </c>
      <c r="C20" s="806"/>
      <c r="D20" s="807" t="s">
        <v>708</v>
      </c>
      <c r="E20" s="807"/>
      <c r="F20" s="809"/>
      <c r="G20" s="809"/>
      <c r="H20" s="807" t="s">
        <v>664</v>
      </c>
      <c r="I20" s="807"/>
      <c r="J20" s="807" t="s">
        <v>667</v>
      </c>
      <c r="K20" s="80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>RÉTHÁZI</v>
      </c>
      <c r="C21" s="806"/>
      <c r="D21" s="807" t="s">
        <v>665</v>
      </c>
      <c r="E21" s="807"/>
      <c r="F21" s="807" t="s">
        <v>665</v>
      </c>
      <c r="G21" s="807"/>
      <c r="H21" s="809"/>
      <c r="I21" s="809"/>
      <c r="J21" s="807" t="s">
        <v>665</v>
      </c>
      <c r="K21" s="80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51" t="s">
        <v>64</v>
      </c>
      <c r="B22" s="806" t="str">
        <f>E13</f>
        <v>RÉGAISZ</v>
      </c>
      <c r="C22" s="806"/>
      <c r="D22" s="810" t="s">
        <v>666</v>
      </c>
      <c r="E22" s="810"/>
      <c r="F22" s="810" t="s">
        <v>666</v>
      </c>
      <c r="G22" s="810"/>
      <c r="H22" s="808" t="s">
        <v>709</v>
      </c>
      <c r="I22" s="808"/>
      <c r="J22" s="809"/>
      <c r="K22" s="809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37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458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72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M4</f>
        <v>Nagyistók-Nádasi Judit</v>
      </c>
      <c r="L41" s="452"/>
      <c r="M41" s="484"/>
      <c r="P41" s="474"/>
      <c r="Q41" s="485"/>
      <c r="R41" s="50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55" priority="18" stopIfTrue="1" operator="equal">
      <formula>"Bye"</formula>
    </cfRule>
  </conditionalFormatting>
  <conditionalFormatting sqref="R41">
    <cfRule type="expression" dxfId="254" priority="17" stopIfTrue="1">
      <formula>$O$1="CU"</formula>
    </cfRule>
  </conditionalFormatting>
  <conditionalFormatting sqref="S16:U19">
    <cfRule type="expression" dxfId="253" priority="1" stopIfTrue="1">
      <formula>$Q16&gt;=1</formula>
    </cfRule>
  </conditionalFormatting>
  <conditionalFormatting sqref="V16:V19">
    <cfRule type="expression" dxfId="252" priority="2" stopIfTrue="1">
      <formula>AND(ROUNDDOWN(($A$4-V16)/365.25,0)&lt;=13,X16&lt;&gt;"OK")</formula>
    </cfRule>
    <cfRule type="expression" dxfId="251" priority="3" stopIfTrue="1">
      <formula>AND(ROUNDDOWN(($A$4-V16)/365.25,0)&lt;=14,X16&lt;&gt;"OK")</formula>
    </cfRule>
    <cfRule type="expression" dxfId="250" priority="4" stopIfTrue="1">
      <formula>AND(ROUNDDOWN(($A$4-V16)/365.25,0)&lt;=17,X16&lt;&gt;"OK")</formula>
    </cfRule>
    <cfRule type="expression" dxfId="249" priority="6" stopIfTrue="1">
      <formula>AND(ROUNDDOWN(($A$4-V16)/365.25,0)&lt;=13,X16&lt;&gt;"OK")</formula>
    </cfRule>
    <cfRule type="expression" dxfId="248" priority="7" stopIfTrue="1">
      <formula>AND(ROUNDDOWN(($A$4-V16)/365.25,0)&lt;=14,X16&lt;&gt;"OK")</formula>
    </cfRule>
    <cfRule type="expression" dxfId="247" priority="8" stopIfTrue="1">
      <formula>AND(ROUNDDOWN(($A$4-V16)/365.25,0)&lt;=17,X16&lt;&gt;"OK")</formula>
    </cfRule>
    <cfRule type="expression" dxfId="246" priority="10" stopIfTrue="1">
      <formula>AND(ROUNDDOWN(($A$4-V16)/365.25,0)&lt;=13,X16&lt;&gt;"OK")</formula>
    </cfRule>
    <cfRule type="expression" dxfId="245" priority="11" stopIfTrue="1">
      <formula>AND(ROUNDDOWN(($A$4-V16)/365.25,0)&lt;=14,X16&lt;&gt;"OK")</formula>
    </cfRule>
    <cfRule type="expression" dxfId="244" priority="12" stopIfTrue="1">
      <formula>AND(ROUNDDOWN(($A$4-V16)/365.25,0)&lt;=17,X16&lt;&gt;"OK")</formula>
    </cfRule>
    <cfRule type="expression" dxfId="243" priority="14" stopIfTrue="1">
      <formula>AND(ROUNDDOWN(($A$4-V16)/365.25,0)&lt;=13,X16&lt;&gt;"OK")</formula>
    </cfRule>
    <cfRule type="expression" dxfId="242" priority="15" stopIfTrue="1">
      <formula>AND(ROUNDDOWN(($A$4-V16)/365.25,0)&lt;=14,X16&lt;&gt;"OK")</formula>
    </cfRule>
    <cfRule type="expression" dxfId="241" priority="16" stopIfTrue="1">
      <formula>AND(ROUNDDOWN(($A$4-V16)/365.25,0)&lt;=17,X16&lt;&gt;"OK")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4AF1-86AD-4999-B574-99147617BF0C}">
  <sheetPr codeName="Sheet28">
    <tabColor indexed="42"/>
  </sheetPr>
  <dimension ref="A1:Q156"/>
  <sheetViews>
    <sheetView showGridLines="0" showZeros="0" zoomScale="117" zoomScaleNormal="117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6.21875" style="314" bestFit="1" customWidth="1"/>
    <col min="3" max="3" width="19.44140625" style="314" bestFit="1" customWidth="1"/>
    <col min="4" max="4" width="14.44140625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">
        <v>329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330</v>
      </c>
      <c r="C7" s="363" t="s">
        <v>331</v>
      </c>
      <c r="D7" s="364" t="s">
        <v>223</v>
      </c>
      <c r="E7" s="365" t="s">
        <v>332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333</v>
      </c>
      <c r="C8" s="363" t="s">
        <v>334</v>
      </c>
      <c r="D8" s="364" t="s">
        <v>223</v>
      </c>
      <c r="E8" s="365" t="s">
        <v>335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/>
      <c r="C9" s="363"/>
      <c r="D9" s="364"/>
      <c r="E9" s="365"/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2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2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2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2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2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2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2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2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240" priority="14" stopIfTrue="1">
      <formula>$Q7&gt;=1</formula>
    </cfRule>
  </conditionalFormatting>
  <conditionalFormatting sqref="B7:D37">
    <cfRule type="expression" dxfId="239" priority="1" stopIfTrue="1">
      <formula>$Q7&gt;=1</formula>
    </cfRule>
  </conditionalFormatting>
  <conditionalFormatting sqref="E7:E14">
    <cfRule type="expression" dxfId="238" priority="6" stopIfTrue="1">
      <formula>AND(ROUNDDOWN(($A$4-E7)/365.25,0)&lt;=13,G7&lt;&gt;"OK")</formula>
    </cfRule>
    <cfRule type="expression" dxfId="237" priority="7" stopIfTrue="1">
      <formula>AND(ROUNDDOWN(($A$4-E7)/365.25,0)&lt;=14,G7&lt;&gt;"OK")</formula>
    </cfRule>
    <cfRule type="expression" dxfId="236" priority="8" stopIfTrue="1">
      <formula>AND(ROUNDDOWN(($A$4-E7)/365.25,0)&lt;=17,G7&lt;&gt;"OK")</formula>
    </cfRule>
    <cfRule type="expression" dxfId="235" priority="11" stopIfTrue="1">
      <formula>AND(ROUNDDOWN(($A$4-E7)/365.25,0)&lt;=13,G7&lt;&gt;"OK")</formula>
    </cfRule>
    <cfRule type="expression" dxfId="234" priority="12" stopIfTrue="1">
      <formula>AND(ROUNDDOWN(($A$4-E7)/365.25,0)&lt;=14,G7&lt;&gt;"OK")</formula>
    </cfRule>
    <cfRule type="expression" dxfId="233" priority="13" stopIfTrue="1">
      <formula>AND(ROUNDDOWN(($A$4-E7)/365.25,0)&lt;=17,G7&lt;&gt;"OK")</formula>
    </cfRule>
  </conditionalFormatting>
  <conditionalFormatting sqref="E7:E27 E29:E37">
    <cfRule type="expression" dxfId="232" priority="2" stopIfTrue="1">
      <formula>AND(ROUNDDOWN(($A$4-E7)/365.25,0)&lt;=13,G7&lt;&gt;"OK")</formula>
    </cfRule>
    <cfRule type="expression" dxfId="231" priority="3" stopIfTrue="1">
      <formula>AND(ROUNDDOWN(($A$4-E7)/365.25,0)&lt;=14,G7&lt;&gt;"OK")</formula>
    </cfRule>
    <cfRule type="expression" dxfId="230" priority="4" stopIfTrue="1">
      <formula>AND(ROUNDDOWN(($A$4-E7)/365.25,0)&lt;=17,G7&lt;&gt;"OK")</formula>
    </cfRule>
  </conditionalFormatting>
  <conditionalFormatting sqref="E7:E156">
    <cfRule type="expression" dxfId="229" priority="16" stopIfTrue="1">
      <formula>AND(ROUNDDOWN(($A$4-E7)/365.25,0)&lt;=13,G7&lt;&gt;"OK")</formula>
    </cfRule>
    <cfRule type="expression" dxfId="228" priority="17" stopIfTrue="1">
      <formula>AND(ROUNDDOWN(($A$4-E7)/365.25,0)&lt;=14,G7&lt;&gt;"OK")</formula>
    </cfRule>
    <cfRule type="expression" dxfId="227" priority="18" stopIfTrue="1">
      <formula>AND(ROUNDDOWN(($A$4-E7)/365.25,0)&lt;=17,G7&lt;&gt;"OK")</formula>
    </cfRule>
  </conditionalFormatting>
  <conditionalFormatting sqref="J7:J156">
    <cfRule type="cellIs" dxfId="22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7217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12BA-0EE1-4CF9-8813-A4B1DE70373F}">
  <sheetPr codeName="Munka105">
    <tabColor indexed="11"/>
  </sheetPr>
  <dimension ref="A1:AK41"/>
  <sheetViews>
    <sheetView zoomScale="115" zoomScaleNormal="115" workbookViewId="0">
      <selection activeCell="M25" sqref="M2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tr">
        <f>[1]Altalanos!$A$6</f>
        <v>Baranya Vármegyei Tenisz Diákolimpia - B kategória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336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tr">
        <f>[1]Altalanos!$A$10</f>
        <v>2025.05.06-07.</v>
      </c>
      <c r="B4" s="816"/>
      <c r="C4" s="816"/>
      <c r="D4" s="426"/>
      <c r="E4" s="427" t="str">
        <f>[1]Altalanos!$C$10</f>
        <v>Pécs</v>
      </c>
      <c r="F4" s="427"/>
      <c r="G4" s="427"/>
      <c r="H4" s="183"/>
      <c r="I4" s="427"/>
      <c r="J4" s="428"/>
      <c r="K4" s="183"/>
      <c r="L4" s="429" t="str">
        <f>[1]Altalanos!$E$10</f>
        <v>Nagyistók-Nádasi Judit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/>
      <c r="C7" s="535">
        <v>130225</v>
      </c>
      <c r="D7" s="535" t="str">
        <f>IF($B7="","",VLOOKUP($B7,'B-U11-F-III.kcs elo'!$A$7:$O$22,15))</f>
        <v/>
      </c>
      <c r="E7" s="525" t="s">
        <v>337</v>
      </c>
      <c r="F7" s="526"/>
      <c r="G7" s="525" t="s">
        <v>331</v>
      </c>
      <c r="H7" s="526"/>
      <c r="I7" s="525" t="s">
        <v>223</v>
      </c>
      <c r="J7" s="722"/>
      <c r="K7" s="723" t="s">
        <v>648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22"/>
      <c r="D8" s="722"/>
      <c r="E8" s="722"/>
      <c r="F8" s="722"/>
      <c r="G8" s="722"/>
      <c r="H8" s="722"/>
      <c r="I8" s="722"/>
      <c r="J8" s="722"/>
      <c r="K8" s="524"/>
      <c r="L8" s="524"/>
      <c r="M8" s="449"/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/>
      <c r="C9" s="535">
        <v>131112</v>
      </c>
      <c r="D9" s="535" t="str">
        <f>IF($B9="","",VLOOKUP($B9,'B-U11-F-III.kcs elo'!$A$7:$O$22,15))</f>
        <v/>
      </c>
      <c r="E9" s="525" t="s">
        <v>338</v>
      </c>
      <c r="F9" s="526"/>
      <c r="G9" s="525" t="s">
        <v>334</v>
      </c>
      <c r="H9" s="526"/>
      <c r="I9" s="525" t="s">
        <v>223</v>
      </c>
      <c r="J9" s="722"/>
      <c r="K9" s="723" t="s">
        <v>649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/>
      <c r="C11" s="519" t="str">
        <f>IF($B11="","",VLOOKUP($B11,'B-U11-F-III.kcs elo'!$A$7:$O$22,5))</f>
        <v/>
      </c>
      <c r="D11" s="519" t="str">
        <f>IF($B11="","",VLOOKUP($B11,'B-U11-F-III.kcs elo'!$A$7:$O$22,15))</f>
        <v/>
      </c>
      <c r="E11" s="520" t="str">
        <f>UPPER(IF($B11="","",VLOOKUP($B11,'B-U11-F-III.kcs elo'!$A$7:$O$22,2)))</f>
        <v/>
      </c>
      <c r="F11" s="452"/>
      <c r="G11" s="520" t="str">
        <f>IF($B11="","",VLOOKUP($B11,'B-U11-F-III.kcs elo'!$A$7:$O$22,3))</f>
        <v/>
      </c>
      <c r="H11" s="452"/>
      <c r="I11" s="520" t="str">
        <f>IF($B11="","",VLOOKUP($B11,'B-U11-F-III.kcs elo'!$A$7:$O$22,4))</f>
        <v/>
      </c>
      <c r="J11" s="437"/>
      <c r="K11" s="444"/>
      <c r="L11" s="445" t="str">
        <f>IF(K11="","",CONCATENATE(VLOOKUP($Y$3,$AB$1:$AK$1,K11)," pont"))</f>
        <v/>
      </c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>HASANOVIC</v>
      </c>
      <c r="E18" s="813"/>
      <c r="F18" s="813" t="str">
        <f>E9</f>
        <v>KOVÁCS</v>
      </c>
      <c r="G18" s="813"/>
      <c r="H18" s="813" t="str">
        <f>E11</f>
        <v/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>HASANOVIC</v>
      </c>
      <c r="C19" s="806"/>
      <c r="D19" s="818"/>
      <c r="E19" s="818"/>
      <c r="F19" s="820" t="s">
        <v>666</v>
      </c>
      <c r="G19" s="820"/>
      <c r="H19" s="819"/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>KOVÁCS</v>
      </c>
      <c r="C20" s="806"/>
      <c r="D20" s="819" t="s">
        <v>667</v>
      </c>
      <c r="E20" s="819"/>
      <c r="F20" s="818"/>
      <c r="G20" s="818"/>
      <c r="H20" s="819"/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/>
      </c>
      <c r="C21" s="806"/>
      <c r="D21" s="819"/>
      <c r="E21" s="819"/>
      <c r="F21" s="819"/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25" priority="2" stopIfTrue="1" operator="equal">
      <formula>"Bye"</formula>
    </cfRule>
  </conditionalFormatting>
  <conditionalFormatting sqref="R41">
    <cfRule type="expression" dxfId="22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4294967294" verticalDpi="12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B48C-C9CE-4F6E-9E45-BF1D7C4D70FF}">
  <sheetPr codeName="Sheet29">
    <tabColor indexed="42"/>
  </sheetPr>
  <dimension ref="A1:Q156"/>
  <sheetViews>
    <sheetView showGridLines="0" showZeros="0" zoomScale="102" zoomScaleNormal="102" workbookViewId="0">
      <pane ySplit="6" topLeftCell="A7" activePane="bottomLeft" state="frozen"/>
      <selection activeCell="G8" sqref="G8"/>
      <selection pane="bottomLeft" activeCell="G8" sqref="G8"/>
    </sheetView>
  </sheetViews>
  <sheetFormatPr defaultRowHeight="13.2" x14ac:dyDescent="0.25"/>
  <cols>
    <col min="1" max="1" width="3.88671875" style="314" customWidth="1"/>
    <col min="2" max="2" width="16.21875" style="314" bestFit="1" customWidth="1"/>
    <col min="3" max="3" width="19.44140625" style="314" bestFit="1" customWidth="1"/>
    <col min="4" max="4" width="17.77734375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[1]Altalanos!$A$6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">
        <v>339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[1]Altalanos!$A$10</f>
        <v>2025.05.06-07.</v>
      </c>
      <c r="B5" s="340"/>
      <c r="C5" s="341" t="str">
        <f>[1]Altalanos!$C$10</f>
        <v>Pécs</v>
      </c>
      <c r="D5" s="342" t="str">
        <f>[1]Altalanos!$D$10</f>
        <v xml:space="preserve">  </v>
      </c>
      <c r="E5" s="342"/>
      <c r="F5" s="342"/>
      <c r="G5" s="342"/>
      <c r="H5" s="343" t="str">
        <f>[1]Altalanos!$E$10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340</v>
      </c>
      <c r="C7" s="363" t="s">
        <v>341</v>
      </c>
      <c r="D7" s="364" t="s">
        <v>296</v>
      </c>
      <c r="E7" s="365" t="s">
        <v>342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343</v>
      </c>
      <c r="C8" s="363" t="s">
        <v>344</v>
      </c>
      <c r="D8" s="364" t="s">
        <v>129</v>
      </c>
      <c r="E8" s="365" t="s">
        <v>345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/>
      <c r="C9" s="363"/>
      <c r="D9" s="364"/>
      <c r="E9" s="365"/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2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2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2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2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2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2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2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2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D156">
    <cfRule type="expression" dxfId="223" priority="14" stopIfTrue="1">
      <formula>$Q7&gt;=1</formula>
    </cfRule>
  </conditionalFormatting>
  <conditionalFormatting sqref="B7:D37">
    <cfRule type="expression" dxfId="222" priority="1" stopIfTrue="1">
      <formula>$Q7&gt;=1</formula>
    </cfRule>
  </conditionalFormatting>
  <conditionalFormatting sqref="E7:E14">
    <cfRule type="expression" dxfId="221" priority="6" stopIfTrue="1">
      <formula>AND(ROUNDDOWN(($A$4-E7)/365.25,0)&lt;=13,G7&lt;&gt;"OK")</formula>
    </cfRule>
    <cfRule type="expression" dxfId="220" priority="7" stopIfTrue="1">
      <formula>AND(ROUNDDOWN(($A$4-E7)/365.25,0)&lt;=14,G7&lt;&gt;"OK")</formula>
    </cfRule>
    <cfRule type="expression" dxfId="219" priority="8" stopIfTrue="1">
      <formula>AND(ROUNDDOWN(($A$4-E7)/365.25,0)&lt;=17,G7&lt;&gt;"OK")</formula>
    </cfRule>
    <cfRule type="expression" dxfId="218" priority="11" stopIfTrue="1">
      <formula>AND(ROUNDDOWN(($A$4-E7)/365.25,0)&lt;=13,G7&lt;&gt;"OK")</formula>
    </cfRule>
    <cfRule type="expression" dxfId="217" priority="12" stopIfTrue="1">
      <formula>AND(ROUNDDOWN(($A$4-E7)/365.25,0)&lt;=14,G7&lt;&gt;"OK")</formula>
    </cfRule>
    <cfRule type="expression" dxfId="216" priority="13" stopIfTrue="1">
      <formula>AND(ROUNDDOWN(($A$4-E7)/365.25,0)&lt;=17,G7&lt;&gt;"OK")</formula>
    </cfRule>
  </conditionalFormatting>
  <conditionalFormatting sqref="E7:E27 E29:E37">
    <cfRule type="expression" dxfId="215" priority="2" stopIfTrue="1">
      <formula>AND(ROUNDDOWN(($A$4-E7)/365.25,0)&lt;=13,G7&lt;&gt;"OK")</formula>
    </cfRule>
    <cfRule type="expression" dxfId="214" priority="3" stopIfTrue="1">
      <formula>AND(ROUNDDOWN(($A$4-E7)/365.25,0)&lt;=14,G7&lt;&gt;"OK")</formula>
    </cfRule>
    <cfRule type="expression" dxfId="213" priority="4" stopIfTrue="1">
      <formula>AND(ROUNDDOWN(($A$4-E7)/365.25,0)&lt;=17,G7&lt;&gt;"OK")</formula>
    </cfRule>
  </conditionalFormatting>
  <conditionalFormatting sqref="E7:E156">
    <cfRule type="expression" dxfId="212" priority="16" stopIfTrue="1">
      <formula>AND(ROUNDDOWN(($A$4-E7)/365.25,0)&lt;=13,G7&lt;&gt;"OK")</formula>
    </cfRule>
    <cfRule type="expression" dxfId="211" priority="17" stopIfTrue="1">
      <formula>AND(ROUNDDOWN(($A$4-E7)/365.25,0)&lt;=14,G7&lt;&gt;"OK")</formula>
    </cfRule>
    <cfRule type="expression" dxfId="210" priority="18" stopIfTrue="1">
      <formula>AND(ROUNDDOWN(($A$4-E7)/365.25,0)&lt;=17,G7&lt;&gt;"OK")</formula>
    </cfRule>
  </conditionalFormatting>
  <conditionalFormatting sqref="J7:J156">
    <cfRule type="cellIs" dxfId="20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9265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C0AA-5127-4E24-89E4-FBEF593C67F2}">
  <sheetPr codeName="Munka112">
    <tabColor indexed="11"/>
  </sheetPr>
  <dimension ref="A1:AK41"/>
  <sheetViews>
    <sheetView zoomScale="96" zoomScaleNormal="96"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339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IF(OR([1]Altalanos!$A$8="F1",[1]Altalanos!$A$8="F2",[1]Altalanos!$A$8="N1",[1]Altalanos!$A$8="N2"),1,2)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/>
      <c r="C7" s="535">
        <v>120428</v>
      </c>
      <c r="D7" s="535" t="str">
        <f>IF($B7="","",VLOOKUP($B7,'B-U11-F-III.kcs elo'!$A$7:$O$22,15))</f>
        <v/>
      </c>
      <c r="E7" s="525" t="s">
        <v>346</v>
      </c>
      <c r="F7" s="526"/>
      <c r="G7" s="525" t="s">
        <v>341</v>
      </c>
      <c r="H7" s="526"/>
      <c r="I7" s="525" t="s">
        <v>309</v>
      </c>
      <c r="J7" s="722"/>
      <c r="K7" s="723" t="s">
        <v>649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22"/>
      <c r="D8" s="722"/>
      <c r="E8" s="722"/>
      <c r="F8" s="722"/>
      <c r="G8" s="722"/>
      <c r="H8" s="722"/>
      <c r="I8" s="722"/>
      <c r="J8" s="722"/>
      <c r="K8" s="524"/>
      <c r="L8" s="524"/>
      <c r="M8" s="449"/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/>
      <c r="C9" s="535">
        <v>120427</v>
      </c>
      <c r="D9" s="535" t="str">
        <f>IF($B9="","",VLOOKUP($B9,'B-U11-F-III.kcs elo'!$A$7:$O$22,15))</f>
        <v/>
      </c>
      <c r="E9" s="525" t="s">
        <v>347</v>
      </c>
      <c r="F9" s="526"/>
      <c r="G9" s="525" t="s">
        <v>344</v>
      </c>
      <c r="H9" s="526"/>
      <c r="I9" s="525" t="s">
        <v>307</v>
      </c>
      <c r="J9" s="722"/>
      <c r="K9" s="723" t="s">
        <v>648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/>
      <c r="C11" s="519" t="str">
        <f>IF($B11="","",VLOOKUP($B11,'B-U11-F-III.kcs elo'!$A$7:$O$22,5))</f>
        <v/>
      </c>
      <c r="D11" s="519" t="str">
        <f>IF($B11="","",VLOOKUP($B11,'B-U11-F-III.kcs elo'!$A$7:$O$22,15))</f>
        <v/>
      </c>
      <c r="E11" s="520" t="str">
        <f>UPPER(IF($B11="","",VLOOKUP($B11,'B-U11-F-III.kcs elo'!$A$7:$O$22,2)))</f>
        <v/>
      </c>
      <c r="F11" s="452"/>
      <c r="G11" s="520" t="str">
        <f>IF($B11="","",VLOOKUP($B11,'B-U11-F-III.kcs elo'!$A$7:$O$22,3))</f>
        <v/>
      </c>
      <c r="H11" s="452"/>
      <c r="I11" s="520" t="str">
        <f>IF($B11="","",VLOOKUP($B11,'B-U11-F-III.kcs elo'!$A$7:$O$22,4))</f>
        <v/>
      </c>
      <c r="J11" s="437"/>
      <c r="K11" s="444"/>
      <c r="L11" s="445" t="str">
        <f>IF(K11="","",CONCATENATE(VLOOKUP($Y$3,$AB$1:$AK$1,K11)," pont"))</f>
        <v/>
      </c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>RAPAJKÓ</v>
      </c>
      <c r="E18" s="813"/>
      <c r="F18" s="813" t="str">
        <f>E9</f>
        <v>VADAS</v>
      </c>
      <c r="G18" s="813"/>
      <c r="H18" s="813" t="str">
        <f>E11</f>
        <v/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>RAPAJKÓ</v>
      </c>
      <c r="C19" s="806"/>
      <c r="D19" s="818"/>
      <c r="E19" s="818"/>
      <c r="F19" s="819" t="s">
        <v>713</v>
      </c>
      <c r="G19" s="819"/>
      <c r="H19" s="819"/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>VADAS</v>
      </c>
      <c r="C20" s="806"/>
      <c r="D20" s="820" t="s">
        <v>714</v>
      </c>
      <c r="E20" s="820"/>
      <c r="F20" s="818"/>
      <c r="G20" s="818"/>
      <c r="H20" s="819"/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/>
      </c>
      <c r="C21" s="806"/>
      <c r="D21" s="819"/>
      <c r="E21" s="819"/>
      <c r="F21" s="819"/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08" priority="2" stopIfTrue="1" operator="equal">
      <formula>"Bye"</formula>
    </cfRule>
  </conditionalFormatting>
  <conditionalFormatting sqref="R41">
    <cfRule type="expression" dxfId="20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AECF-A612-4E63-9221-2A1CC4FC5F8D}">
  <sheetPr codeName="Sheet30">
    <tabColor indexed="42"/>
  </sheetPr>
  <dimension ref="A1:Q156"/>
  <sheetViews>
    <sheetView showGridLines="0" showZeros="0" zoomScale="102" zoomScaleNormal="102" workbookViewId="0">
      <pane ySplit="6" topLeftCell="A15" activePane="bottomLeft" state="frozen"/>
      <selection activeCell="C12" sqref="C12"/>
      <selection pane="bottomLeft"/>
    </sheetView>
  </sheetViews>
  <sheetFormatPr defaultRowHeight="13.2" x14ac:dyDescent="0.25"/>
  <cols>
    <col min="1" max="1" width="3.88671875" style="314" customWidth="1"/>
    <col min="2" max="2" width="13" style="314" customWidth="1"/>
    <col min="3" max="3" width="14.33203125" style="314" customWidth="1"/>
    <col min="4" max="4" width="19.33203125" style="399" bestFit="1" customWidth="1"/>
    <col min="5" max="5" width="10.5546875" style="400" customWidth="1"/>
    <col min="6" max="6" width="6.109375" style="401" hidden="1" customWidth="1"/>
    <col min="7" max="7" width="28.664062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518" t="str">
        <f>[2]Altalanos!$A$6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315" t="str">
        <f>[2]Altalanos!$A$8</f>
        <v>B-U14-F-V.kcs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328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339"/>
    </row>
    <row r="5" spans="1:17" s="329" customFormat="1" ht="13.8" thickBot="1" x14ac:dyDescent="0.3">
      <c r="A5" s="340" t="str">
        <f>[2]Altalanos!$A$10</f>
        <v>2025.05.06-07.</v>
      </c>
      <c r="B5" s="340"/>
      <c r="C5" s="341" t="str">
        <f>[2]Altalanos!$C$10</f>
        <v>Pécs</v>
      </c>
      <c r="D5" s="342" t="str">
        <f>[2]Altalanos!$D$10</f>
        <v xml:space="preserve">  </v>
      </c>
      <c r="E5" s="342"/>
      <c r="F5" s="342"/>
      <c r="G5" s="342"/>
      <c r="H5" s="343" t="str">
        <f>[2]Altalanos!$E$10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347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60" t="s">
        <v>37</v>
      </c>
    </row>
    <row r="7" spans="1:17" s="374" customFormat="1" ht="18.899999999999999" customHeight="1" x14ac:dyDescent="0.25">
      <c r="A7" s="361">
        <v>1</v>
      </c>
      <c r="B7" s="362" t="s">
        <v>348</v>
      </c>
      <c r="C7" s="363" t="s">
        <v>349</v>
      </c>
      <c r="D7" s="364" t="s">
        <v>129</v>
      </c>
      <c r="E7" s="365" t="s">
        <v>350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73"/>
    </row>
    <row r="8" spans="1:17" s="374" customFormat="1" ht="18.899999999999999" customHeight="1" x14ac:dyDescent="0.25">
      <c r="A8" s="361">
        <v>2</v>
      </c>
      <c r="B8" s="362" t="s">
        <v>351</v>
      </c>
      <c r="C8" s="363" t="s">
        <v>352</v>
      </c>
      <c r="D8" s="364" t="s">
        <v>129</v>
      </c>
      <c r="E8" s="365" t="s">
        <v>353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73"/>
    </row>
    <row r="9" spans="1:17" s="374" customFormat="1" ht="18.899999999999999" customHeight="1" x14ac:dyDescent="0.25">
      <c r="A9" s="361">
        <v>3</v>
      </c>
      <c r="B9" s="362" t="s">
        <v>354</v>
      </c>
      <c r="C9" s="363" t="s">
        <v>131</v>
      </c>
      <c r="D9" s="364" t="s">
        <v>129</v>
      </c>
      <c r="E9" s="365" t="s">
        <v>355</v>
      </c>
      <c r="F9" s="379"/>
      <c r="G9" s="380"/>
      <c r="H9" s="364"/>
      <c r="I9" s="364"/>
      <c r="J9" s="368"/>
      <c r="K9" s="369"/>
      <c r="L9" s="370"/>
      <c r="M9" s="369"/>
      <c r="N9" s="371"/>
      <c r="O9" s="381"/>
      <c r="P9" s="382"/>
      <c r="Q9" s="383"/>
    </row>
    <row r="10" spans="1:17" s="374" customFormat="1" ht="18.899999999999999" customHeight="1" x14ac:dyDescent="0.25">
      <c r="A10" s="361">
        <v>4</v>
      </c>
      <c r="B10" s="362" t="s">
        <v>354</v>
      </c>
      <c r="C10" s="363" t="s">
        <v>262</v>
      </c>
      <c r="D10" s="364" t="s">
        <v>356</v>
      </c>
      <c r="E10" s="365" t="s">
        <v>357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84"/>
      <c r="P10" s="385"/>
      <c r="Q10" s="386"/>
    </row>
    <row r="11" spans="1:17" s="374" customFormat="1" ht="18.899999999999999" customHeight="1" x14ac:dyDescent="0.25">
      <c r="A11" s="361">
        <v>5</v>
      </c>
      <c r="B11" s="362" t="s">
        <v>318</v>
      </c>
      <c r="C11" s="363" t="s">
        <v>113</v>
      </c>
      <c r="D11" s="364" t="s">
        <v>358</v>
      </c>
      <c r="E11" s="365" t="s">
        <v>359</v>
      </c>
      <c r="F11" s="379"/>
      <c r="G11" s="380"/>
      <c r="H11" s="364"/>
      <c r="I11" s="364"/>
      <c r="J11" s="368"/>
      <c r="K11" s="369"/>
      <c r="L11" s="370"/>
      <c r="M11" s="369"/>
      <c r="N11" s="371"/>
      <c r="O11" s="384"/>
      <c r="P11" s="385"/>
      <c r="Q11" s="386"/>
    </row>
    <row r="12" spans="1:17" s="374" customFormat="1" ht="18.899999999999999" customHeight="1" x14ac:dyDescent="0.25">
      <c r="A12" s="361">
        <v>6</v>
      </c>
      <c r="B12" s="362" t="s">
        <v>360</v>
      </c>
      <c r="C12" s="363" t="s">
        <v>361</v>
      </c>
      <c r="D12" s="364" t="s">
        <v>362</v>
      </c>
      <c r="E12" s="365" t="s">
        <v>363</v>
      </c>
      <c r="F12" s="379"/>
      <c r="G12" s="380"/>
      <c r="H12" s="364"/>
      <c r="I12" s="364"/>
      <c r="J12" s="368"/>
      <c r="K12" s="369"/>
      <c r="L12" s="370"/>
      <c r="M12" s="369"/>
      <c r="N12" s="371"/>
      <c r="O12" s="384"/>
      <c r="P12" s="385"/>
      <c r="Q12" s="386"/>
    </row>
    <row r="13" spans="1:17" s="374" customFormat="1" ht="18.899999999999999" customHeight="1" x14ac:dyDescent="0.25">
      <c r="A13" s="361">
        <v>7</v>
      </c>
      <c r="B13" s="362" t="s">
        <v>364</v>
      </c>
      <c r="C13" s="363" t="s">
        <v>365</v>
      </c>
      <c r="D13" s="364" t="s">
        <v>362</v>
      </c>
      <c r="E13" s="365" t="s">
        <v>366</v>
      </c>
      <c r="F13" s="379"/>
      <c r="G13" s="380"/>
      <c r="H13" s="364"/>
      <c r="I13" s="364"/>
      <c r="J13" s="368"/>
      <c r="K13" s="369"/>
      <c r="L13" s="370"/>
      <c r="M13" s="369"/>
      <c r="N13" s="371"/>
      <c r="O13" s="384"/>
      <c r="P13" s="385"/>
      <c r="Q13" s="386"/>
    </row>
    <row r="14" spans="1:17" s="374" customFormat="1" ht="18.899999999999999" customHeight="1" x14ac:dyDescent="0.25">
      <c r="A14" s="361">
        <v>8</v>
      </c>
      <c r="B14" s="362" t="s">
        <v>367</v>
      </c>
      <c r="C14" s="363" t="s">
        <v>131</v>
      </c>
      <c r="D14" s="364" t="s">
        <v>362</v>
      </c>
      <c r="E14" s="365" t="s">
        <v>368</v>
      </c>
      <c r="F14" s="379"/>
      <c r="G14" s="380"/>
      <c r="H14" s="364"/>
      <c r="I14" s="364"/>
      <c r="J14" s="368"/>
      <c r="K14" s="369"/>
      <c r="L14" s="370"/>
      <c r="M14" s="369"/>
      <c r="N14" s="371"/>
      <c r="O14" s="384"/>
      <c r="P14" s="385"/>
      <c r="Q14" s="386"/>
    </row>
    <row r="15" spans="1:17" s="374" customFormat="1" ht="18.899999999999999" customHeight="1" x14ac:dyDescent="0.25">
      <c r="A15" s="361">
        <v>9</v>
      </c>
      <c r="B15" s="362" t="s">
        <v>369</v>
      </c>
      <c r="C15" s="363" t="s">
        <v>370</v>
      </c>
      <c r="D15" s="364" t="s">
        <v>119</v>
      </c>
      <c r="E15" s="365" t="s">
        <v>371</v>
      </c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73"/>
    </row>
    <row r="16" spans="1:17" s="374" customFormat="1" ht="18.899999999999999" customHeight="1" x14ac:dyDescent="0.25">
      <c r="A16" s="361">
        <v>10</v>
      </c>
      <c r="B16" s="362" t="s">
        <v>372</v>
      </c>
      <c r="C16" s="363" t="s">
        <v>373</v>
      </c>
      <c r="D16" s="364" t="s">
        <v>374</v>
      </c>
      <c r="E16" s="365" t="s">
        <v>375</v>
      </c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73"/>
    </row>
    <row r="17" spans="1:17" s="374" customFormat="1" ht="18.899999999999999" customHeight="1" x14ac:dyDescent="0.25">
      <c r="A17" s="361">
        <v>11</v>
      </c>
      <c r="B17" s="362" t="s">
        <v>376</v>
      </c>
      <c r="C17" s="363" t="s">
        <v>377</v>
      </c>
      <c r="D17" s="364" t="s">
        <v>378</v>
      </c>
      <c r="E17" s="365" t="s">
        <v>379</v>
      </c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73"/>
    </row>
    <row r="18" spans="1:17" s="374" customFormat="1" ht="18.899999999999999" customHeight="1" x14ac:dyDescent="0.25">
      <c r="A18" s="361">
        <v>12</v>
      </c>
      <c r="B18" s="362" t="s">
        <v>380</v>
      </c>
      <c r="C18" s="363" t="s">
        <v>381</v>
      </c>
      <c r="D18" s="364" t="s">
        <v>378</v>
      </c>
      <c r="E18" s="365" t="s">
        <v>382</v>
      </c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73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73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73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73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73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73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73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73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73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18 A19:D156">
    <cfRule type="expression" dxfId="206" priority="26" stopIfTrue="1">
      <formula>$Q7&gt;=1</formula>
    </cfRule>
  </conditionalFormatting>
  <conditionalFormatting sqref="B7:D37">
    <cfRule type="expression" dxfId="205" priority="1" stopIfTrue="1">
      <formula>$Q7&gt;=1</formula>
    </cfRule>
  </conditionalFormatting>
  <conditionalFormatting sqref="E7:E14">
    <cfRule type="expression" dxfId="204" priority="6" stopIfTrue="1">
      <formula>AND(ROUNDDOWN(($A$4-E7)/365.25,0)&lt;=13,G7&lt;&gt;"OK")</formula>
    </cfRule>
    <cfRule type="expression" dxfId="203" priority="7" stopIfTrue="1">
      <formula>AND(ROUNDDOWN(($A$4-E7)/365.25,0)&lt;=14,G7&lt;&gt;"OK")</formula>
    </cfRule>
    <cfRule type="expression" dxfId="202" priority="8" stopIfTrue="1">
      <formula>AND(ROUNDDOWN(($A$4-E7)/365.25,0)&lt;=17,G7&lt;&gt;"OK")</formula>
    </cfRule>
    <cfRule type="expression" dxfId="201" priority="10" stopIfTrue="1">
      <formula>AND(ROUNDDOWN(($A$4-E7)/365.25,0)&lt;=13,G7&lt;&gt;"OK")</formula>
    </cfRule>
    <cfRule type="expression" dxfId="200" priority="11" stopIfTrue="1">
      <formula>AND(ROUNDDOWN(($A$4-E7)/365.25,0)&lt;=14,G7&lt;&gt;"OK")</formula>
    </cfRule>
    <cfRule type="expression" dxfId="199" priority="12" stopIfTrue="1">
      <formula>AND(ROUNDDOWN(($A$4-E7)/365.25,0)&lt;=17,G7&lt;&gt;"OK")</formula>
    </cfRule>
  </conditionalFormatting>
  <conditionalFormatting sqref="E7:E18">
    <cfRule type="expression" dxfId="198" priority="2" stopIfTrue="1">
      <formula>AND(ROUNDDOWN(($A$4-E7)/365.25,0)&lt;=13,G7&lt;&gt;"OK")</formula>
    </cfRule>
    <cfRule type="expression" dxfId="197" priority="3" stopIfTrue="1">
      <formula>AND(ROUNDDOWN(($A$4-E7)/365.25,0)&lt;=14,G7&lt;&gt;"OK")</formula>
    </cfRule>
    <cfRule type="expression" dxfId="196" priority="4" stopIfTrue="1">
      <formula>AND(ROUNDDOWN(($A$4-E7)/365.25,0)&lt;=17,G7&lt;&gt;"OK")</formula>
    </cfRule>
  </conditionalFormatting>
  <conditionalFormatting sqref="E7:E27">
    <cfRule type="expression" dxfId="195" priority="14" stopIfTrue="1">
      <formula>AND(ROUNDDOWN(($A$4-E7)/365.25,0)&lt;=13,G7&lt;&gt;"OK")</formula>
    </cfRule>
    <cfRule type="expression" dxfId="194" priority="15" stopIfTrue="1">
      <formula>AND(ROUNDDOWN(($A$4-E7)/365.25,0)&lt;=14,G7&lt;&gt;"OK")</formula>
    </cfRule>
    <cfRule type="expression" dxfId="193" priority="16" stopIfTrue="1">
      <formula>AND(ROUNDDOWN(($A$4-E7)/365.25,0)&lt;=17,G7&lt;&gt;"OK")</formula>
    </cfRule>
  </conditionalFormatting>
  <conditionalFormatting sqref="E19:E156">
    <cfRule type="expression" dxfId="192" priority="22" stopIfTrue="1">
      <formula>AND(ROUNDDOWN(($A$4-E19)/365.25,0)&lt;=13,G19&lt;&gt;"OK")</formula>
    </cfRule>
    <cfRule type="expression" dxfId="191" priority="23" stopIfTrue="1">
      <formula>AND(ROUNDDOWN(($A$4-E19)/365.25,0)&lt;=14,G19&lt;&gt;"OK")</formula>
    </cfRule>
    <cfRule type="expression" dxfId="190" priority="24" stopIfTrue="1">
      <formula>AND(ROUNDDOWN(($A$4-E19)/365.25,0)&lt;=17,G19&lt;&gt;"OK")</formula>
    </cfRule>
  </conditionalFormatting>
  <conditionalFormatting sqref="E29:E37">
    <cfRule type="expression" dxfId="189" priority="18" stopIfTrue="1">
      <formula>AND(ROUNDDOWN(($A$4-E29)/365.25,0)&lt;=13,G29&lt;&gt;"OK")</formula>
    </cfRule>
    <cfRule type="expression" dxfId="188" priority="19" stopIfTrue="1">
      <formula>AND(ROUNDDOWN(($A$4-E29)/365.25,0)&lt;=14,G29&lt;&gt;"OK")</formula>
    </cfRule>
    <cfRule type="expression" dxfId="187" priority="20" stopIfTrue="1">
      <formula>AND(ROUNDDOWN(($A$4-E29)/365.25,0)&lt;=17,G29&lt;&gt;"OK")</formula>
    </cfRule>
  </conditionalFormatting>
  <conditionalFormatting sqref="J7:J156">
    <cfRule type="cellIs" dxfId="186" priority="21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4294967294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1313" r:id="rId4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B379-1B0E-46E7-A454-D20BED4BC1A7}">
  <sheetPr codeName="Sheet137">
    <tabColor indexed="11"/>
    <pageSetUpPr fitToPage="1"/>
  </sheetPr>
  <dimension ref="A1:AK57"/>
  <sheetViews>
    <sheetView showGridLines="0" showZeros="0" topLeftCell="A7" zoomScale="94" zoomScaleNormal="94" workbookViewId="0">
      <selection activeCell="M35" sqref="M35"/>
    </sheetView>
  </sheetViews>
  <sheetFormatPr defaultRowHeight="13.2" x14ac:dyDescent="0.25"/>
  <cols>
    <col min="1" max="2" width="3.33203125" style="314" customWidth="1"/>
    <col min="3" max="3" width="4.6640625" style="314" customWidth="1"/>
    <col min="4" max="4" width="7.44140625" style="314" customWidth="1"/>
    <col min="5" max="5" width="4.33203125" style="314" customWidth="1"/>
    <col min="6" max="6" width="12.6640625" style="314" customWidth="1"/>
    <col min="7" max="7" width="2.6640625" style="314" customWidth="1"/>
    <col min="8" max="8" width="7.6640625" style="314" customWidth="1"/>
    <col min="9" max="9" width="14.33203125" style="314" customWidth="1"/>
    <col min="10" max="10" width="1.6640625" style="642" customWidth="1"/>
    <col min="11" max="11" width="10.6640625" style="314" customWidth="1"/>
    <col min="12" max="12" width="1.6640625" style="642" customWidth="1"/>
    <col min="13" max="13" width="10.6640625" style="314" customWidth="1"/>
    <col min="14" max="14" width="1.6640625" style="643" customWidth="1"/>
    <col min="15" max="15" width="10.6640625" style="314" customWidth="1"/>
    <col min="16" max="16" width="1.6640625" style="642" customWidth="1"/>
    <col min="17" max="17" width="10.6640625" style="314" customWidth="1"/>
    <col min="18" max="18" width="1.6640625" style="643" customWidth="1"/>
    <col min="19" max="19" width="9.109375" style="314" hidden="1" customWidth="1"/>
    <col min="20" max="20" width="8.6640625" style="314" customWidth="1"/>
    <col min="21" max="21" width="9.109375" style="314" hidden="1" customWidth="1"/>
    <col min="22" max="24" width="8.88671875" style="314"/>
    <col min="25" max="34" width="9.109375" style="314" hidden="1" customWidth="1"/>
    <col min="35" max="37" width="9.109375" style="314" customWidth="1"/>
    <col min="38" max="16384" width="8.88671875" style="314"/>
  </cols>
  <sheetData>
    <row r="1" spans="1:37" s="538" customFormat="1" ht="21.75" customHeight="1" x14ac:dyDescent="0.25">
      <c r="A1" s="644" t="s">
        <v>727</v>
      </c>
      <c r="B1" s="306"/>
      <c r="C1" s="409"/>
      <c r="D1" s="409"/>
      <c r="E1" s="409"/>
      <c r="F1" s="409"/>
      <c r="G1" s="409"/>
      <c r="H1" s="306"/>
      <c r="I1" s="645"/>
      <c r="J1" s="408"/>
      <c r="K1" s="308" t="s">
        <v>47</v>
      </c>
      <c r="L1" s="309"/>
      <c r="M1" s="311"/>
      <c r="N1" s="408"/>
      <c r="O1" s="408" t="s">
        <v>383</v>
      </c>
      <c r="P1" s="408"/>
      <c r="Q1" s="409"/>
      <c r="R1" s="408"/>
      <c r="Y1" s="539"/>
      <c r="Z1" s="539"/>
      <c r="AA1" s="539"/>
      <c r="AB1" s="410" t="e">
        <f>IF($Y$5=1,CONCATENATE(VLOOKUP($Y$3,$AA$2:$AH$14,2)),CONCATENATE(VLOOKUP($Y$3,$AA$16:$AH$25,2)))</f>
        <v>#N/A</v>
      </c>
      <c r="AC1" s="410" t="e">
        <f>IF($Y$5=1,CONCATENATE(VLOOKUP($Y$3,$AA$2:$AH$14,3)),CONCATENATE(VLOOKUP($Y$3,$AA$16:$AH$25,3)))</f>
        <v>#N/A</v>
      </c>
      <c r="AD1" s="410" t="e">
        <f>IF($Y$5=1,CONCATENATE(VLOOKUP($Y$3,$AA$2:$AH$14,4)),CONCATENATE(VLOOKUP($Y$3,$AA$16:$AH$25,4)))</f>
        <v>#N/A</v>
      </c>
      <c r="AE1" s="410" t="e">
        <f>IF($Y$5=1,CONCATENATE(VLOOKUP($Y$3,$AA$2:$AH$14,5)),CONCATENATE(VLOOKUP($Y$3,$AA$16:$AH$25,5)))</f>
        <v>#N/A</v>
      </c>
      <c r="AF1" s="410" t="e">
        <f>IF($Y$5=1,CONCATENATE(VLOOKUP($Y$3,$AA$2:$AH$14,6)),CONCATENATE(VLOOKUP($Y$3,$AA$16:$AH$25,6)))</f>
        <v>#N/A</v>
      </c>
      <c r="AG1" s="410" t="e">
        <f>IF($Y$5=1,CONCATENATE(VLOOKUP($Y$3,$AA$2:$AH$14,7)),CONCATENATE(VLOOKUP($Y$3,$AA$16:$AH$25,7)))</f>
        <v>#N/A</v>
      </c>
      <c r="AH1" s="410" t="e">
        <f>IF($Y$5=1,CONCATENATE(VLOOKUP($Y$3,$AA$2:$AH$14,8)),CONCATENATE(VLOOKUP($Y$3,$AA$16:$AH$25,8)))</f>
        <v>#N/A</v>
      </c>
    </row>
    <row r="2" spans="1:37" s="540" customFormat="1" x14ac:dyDescent="0.25">
      <c r="A2" s="646" t="s">
        <v>46</v>
      </c>
      <c r="B2" s="315"/>
      <c r="C2" s="315"/>
      <c r="D2" s="315"/>
      <c r="E2" s="315" t="s">
        <v>734</v>
      </c>
      <c r="F2" s="315"/>
      <c r="G2" s="647"/>
      <c r="H2" s="417"/>
      <c r="I2" s="417"/>
      <c r="J2" s="416"/>
      <c r="K2" s="309"/>
      <c r="L2" s="309"/>
      <c r="M2" s="309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300</v>
      </c>
      <c r="AC2" s="420">
        <v>250</v>
      </c>
      <c r="AD2" s="420">
        <v>200</v>
      </c>
      <c r="AE2" s="420">
        <v>150</v>
      </c>
      <c r="AF2" s="420">
        <v>120</v>
      </c>
      <c r="AG2" s="420">
        <v>90</v>
      </c>
      <c r="AH2" s="420">
        <v>40</v>
      </c>
      <c r="AI2" s="314"/>
      <c r="AJ2" s="314"/>
      <c r="AK2" s="314"/>
    </row>
    <row r="3" spans="1:37" s="543" customFormat="1" ht="11.25" customHeight="1" x14ac:dyDescent="0.25">
      <c r="A3" s="330" t="s">
        <v>22</v>
      </c>
      <c r="B3" s="330"/>
      <c r="C3" s="330"/>
      <c r="D3" s="330"/>
      <c r="E3" s="330"/>
      <c r="F3" s="330"/>
      <c r="G3" s="330" t="s">
        <v>19</v>
      </c>
      <c r="H3" s="330"/>
      <c r="I3" s="330"/>
      <c r="J3" s="421"/>
      <c r="K3" s="330" t="s">
        <v>27</v>
      </c>
      <c r="L3" s="421"/>
      <c r="M3" s="330"/>
      <c r="N3" s="421"/>
      <c r="O3" s="330"/>
      <c r="P3" s="421"/>
      <c r="Q3" s="330"/>
      <c r="R3" s="422" t="s">
        <v>28</v>
      </c>
      <c r="Y3" s="419" t="str">
        <f>IF(K4="OB","A",IF(K4="IX","W",IF(K4="","",K4)))</f>
        <v/>
      </c>
      <c r="Z3" s="419"/>
      <c r="AA3" s="419" t="s">
        <v>58</v>
      </c>
      <c r="AB3" s="420">
        <v>280</v>
      </c>
      <c r="AC3" s="420">
        <v>230</v>
      </c>
      <c r="AD3" s="420">
        <v>180</v>
      </c>
      <c r="AE3" s="420">
        <v>140</v>
      </c>
      <c r="AF3" s="420">
        <v>80</v>
      </c>
      <c r="AG3" s="420">
        <v>0</v>
      </c>
      <c r="AH3" s="420">
        <v>0</v>
      </c>
      <c r="AI3" s="314"/>
      <c r="AJ3" s="314"/>
      <c r="AK3" s="314"/>
    </row>
    <row r="4" spans="1:37" s="547" customFormat="1" ht="11.25" customHeight="1" thickBot="1" x14ac:dyDescent="0.3">
      <c r="A4" s="839" t="s">
        <v>95</v>
      </c>
      <c r="B4" s="839"/>
      <c r="C4" s="839"/>
      <c r="D4" s="340"/>
      <c r="E4" s="648"/>
      <c r="F4" s="648"/>
      <c r="G4" s="648" t="s">
        <v>96</v>
      </c>
      <c r="H4" s="649"/>
      <c r="I4" s="648"/>
      <c r="J4" s="650"/>
      <c r="K4" s="651"/>
      <c r="L4" s="650"/>
      <c r="M4" s="652"/>
      <c r="N4" s="650"/>
      <c r="O4" s="648"/>
      <c r="P4" s="650"/>
      <c r="Q4" s="648"/>
      <c r="R4" s="346" t="s">
        <v>97</v>
      </c>
      <c r="Y4" s="419"/>
      <c r="Z4" s="419"/>
      <c r="AA4" s="419" t="s">
        <v>74</v>
      </c>
      <c r="AB4" s="420">
        <v>250</v>
      </c>
      <c r="AC4" s="420">
        <v>200</v>
      </c>
      <c r="AD4" s="420">
        <v>150</v>
      </c>
      <c r="AE4" s="420">
        <v>120</v>
      </c>
      <c r="AF4" s="420">
        <v>90</v>
      </c>
      <c r="AG4" s="420">
        <v>60</v>
      </c>
      <c r="AH4" s="420">
        <v>25</v>
      </c>
      <c r="AI4" s="314"/>
      <c r="AJ4" s="314"/>
      <c r="AK4" s="314"/>
    </row>
    <row r="5" spans="1:37" s="543" customFormat="1" x14ac:dyDescent="0.25">
      <c r="A5" s="491"/>
      <c r="B5" s="549" t="s">
        <v>287</v>
      </c>
      <c r="C5" s="550" t="s">
        <v>38</v>
      </c>
      <c r="D5" s="549" t="s">
        <v>288</v>
      </c>
      <c r="E5" s="549" t="s">
        <v>289</v>
      </c>
      <c r="F5" s="551" t="s">
        <v>25</v>
      </c>
      <c r="G5" s="551" t="s">
        <v>26</v>
      </c>
      <c r="H5" s="551"/>
      <c r="I5" s="551" t="s">
        <v>29</v>
      </c>
      <c r="J5" s="551"/>
      <c r="K5" s="549" t="s">
        <v>290</v>
      </c>
      <c r="L5" s="552"/>
      <c r="M5" s="549" t="s">
        <v>384</v>
      </c>
      <c r="N5" s="552"/>
      <c r="O5" s="549" t="s">
        <v>269</v>
      </c>
      <c r="P5" s="552"/>
      <c r="Q5" s="549" t="s">
        <v>291</v>
      </c>
      <c r="R5" s="553"/>
      <c r="Y5" s="419">
        <f>IF(OR([2]Altalanos!$A$8="F1",[2]Altalanos!$A$8="F2",[2]Altalanos!$A$8="N1",[2]Altalanos!$A$8="N2"),1,2)</f>
        <v>2</v>
      </c>
      <c r="Z5" s="419"/>
      <c r="AA5" s="419" t="s">
        <v>75</v>
      </c>
      <c r="AB5" s="420">
        <v>200</v>
      </c>
      <c r="AC5" s="420">
        <v>150</v>
      </c>
      <c r="AD5" s="420">
        <v>120</v>
      </c>
      <c r="AE5" s="420">
        <v>90</v>
      </c>
      <c r="AF5" s="420">
        <v>60</v>
      </c>
      <c r="AG5" s="420">
        <v>40</v>
      </c>
      <c r="AH5" s="420">
        <v>15</v>
      </c>
      <c r="AI5" s="314"/>
      <c r="AJ5" s="314"/>
      <c r="AK5" s="314"/>
    </row>
    <row r="6" spans="1:37" s="560" customFormat="1" ht="11.1" customHeight="1" thickBot="1" x14ac:dyDescent="0.3">
      <c r="A6" s="653"/>
      <c r="B6" s="555"/>
      <c r="C6" s="555"/>
      <c r="D6" s="555"/>
      <c r="E6" s="555"/>
      <c r="F6" s="554" t="str">
        <f>IF(Y3="","",CONCATENATE(AH1," / ",VLOOKUP(Y3,AB1:AH1,5)," pont"))</f>
        <v/>
      </c>
      <c r="G6" s="556"/>
      <c r="H6" s="557"/>
      <c r="I6" s="556"/>
      <c r="J6" s="558"/>
      <c r="K6" s="555" t="str">
        <f>IF(Y3="","",CONCATENATE(VLOOKUP(Y3,AB1:AH1,4)," pont"))</f>
        <v/>
      </c>
      <c r="L6" s="558"/>
      <c r="M6" s="555" t="str">
        <f>IF(Y3="","",CONCATENATE(VLOOKUP(Y3,AB1:AH1,3)," pont"))</f>
        <v/>
      </c>
      <c r="N6" s="558"/>
      <c r="O6" s="555" t="str">
        <f>IF(Y3="","",CONCATENATE(VLOOKUP(Y3,AB1:AH1,2)," pont"))</f>
        <v/>
      </c>
      <c r="P6" s="558"/>
      <c r="Q6" s="555" t="str">
        <f>IF(Y3="","",CONCATENATE(VLOOKUP(Y3,AB1:AH1,1)," pont"))</f>
        <v/>
      </c>
      <c r="R6" s="559"/>
      <c r="Y6" s="562"/>
      <c r="Z6" s="562"/>
      <c r="AA6" s="562" t="s">
        <v>76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654"/>
      <c r="AJ6" s="654"/>
      <c r="AK6" s="654"/>
    </row>
    <row r="7" spans="1:37" s="329" customFormat="1" ht="12.9" customHeight="1" x14ac:dyDescent="0.25">
      <c r="A7" s="599">
        <v>1</v>
      </c>
      <c r="B7" s="655">
        <f>IF($E7="","",VLOOKUP($E7,'B-U14-F-V.kcs elo'!$A$7:$O$22,14))</f>
        <v>0</v>
      </c>
      <c r="C7" s="656">
        <f>IF($E7="","",VLOOKUP($E7,'B-U14-F-V.kcs elo'!$A$7:$O$22,15))</f>
        <v>0</v>
      </c>
      <c r="D7" s="656" t="str">
        <f>IF($E7="","",VLOOKUP($E7,'B-U14-F-V.kcs elo'!$A$7:$O$22,5))</f>
        <v>120210</v>
      </c>
      <c r="E7" s="768">
        <v>2</v>
      </c>
      <c r="F7" s="769" t="str">
        <f>UPPER(IF($E7="","",VLOOKUP($E7,'B-U14-F-V.kcs elo'!$A$7:$O$22,2)))</f>
        <v xml:space="preserve">WIMMERT </v>
      </c>
      <c r="G7" s="769" t="str">
        <f>IF($E7="","",VLOOKUP($E7,'B-U14-F-V.kcs elo'!$A$7:$O$22,3))</f>
        <v>Robin</v>
      </c>
      <c r="H7" s="769"/>
      <c r="I7" s="769" t="str">
        <f>IF($E7="","",VLOOKUP($E7,'B-U14-F-V.kcs elo'!$A$7:$O$22,4))</f>
        <v>Koch V. - Pécs</v>
      </c>
      <c r="J7" s="770"/>
      <c r="K7" s="664"/>
      <c r="L7" s="664"/>
      <c r="M7" s="664"/>
      <c r="N7" s="664"/>
      <c r="O7" s="760"/>
      <c r="P7" s="761"/>
      <c r="Q7" s="762"/>
      <c r="R7" s="763"/>
      <c r="S7" s="609"/>
      <c r="U7" s="771" t="str">
        <f>[2]Birók!P21</f>
        <v>Bíró</v>
      </c>
      <c r="Y7" s="419"/>
      <c r="Z7" s="419"/>
      <c r="AA7" s="419" t="s">
        <v>77</v>
      </c>
      <c r="AB7" s="420">
        <v>120</v>
      </c>
      <c r="AC7" s="420">
        <v>90</v>
      </c>
      <c r="AD7" s="420">
        <v>60</v>
      </c>
      <c r="AE7" s="420">
        <v>40</v>
      </c>
      <c r="AF7" s="420">
        <v>25</v>
      </c>
      <c r="AG7" s="420">
        <v>10</v>
      </c>
      <c r="AH7" s="420">
        <v>5</v>
      </c>
      <c r="AI7" s="314"/>
      <c r="AJ7" s="314"/>
      <c r="AK7" s="314"/>
    </row>
    <row r="8" spans="1:37" s="576" customFormat="1" ht="12.9" customHeight="1" x14ac:dyDescent="0.25">
      <c r="A8" s="577"/>
      <c r="B8" s="661"/>
      <c r="C8" s="662"/>
      <c r="D8" s="662"/>
      <c r="E8" s="663"/>
      <c r="F8" s="664"/>
      <c r="G8" s="664"/>
      <c r="H8" s="665"/>
      <c r="I8" s="666" t="s">
        <v>292</v>
      </c>
      <c r="J8" s="584" t="s">
        <v>385</v>
      </c>
      <c r="K8" s="667" t="str">
        <f>UPPER(IF(OR(J8="a",J8="as"),F7,IF(OR(J8="b",J8="bs"),F9,)))</f>
        <v xml:space="preserve">WIMMERT </v>
      </c>
      <c r="L8" s="667"/>
      <c r="M8" s="660"/>
      <c r="N8" s="660"/>
      <c r="O8" s="570"/>
      <c r="P8" s="571"/>
      <c r="Q8" s="572"/>
      <c r="R8" s="573"/>
      <c r="S8" s="574"/>
      <c r="U8" s="668" t="str">
        <f>[2]Birók!P22</f>
        <v xml:space="preserve"> </v>
      </c>
      <c r="Y8" s="419"/>
      <c r="Z8" s="419"/>
      <c r="AA8" s="419" t="s">
        <v>78</v>
      </c>
      <c r="AB8" s="420">
        <v>90</v>
      </c>
      <c r="AC8" s="420">
        <v>60</v>
      </c>
      <c r="AD8" s="420">
        <v>40</v>
      </c>
      <c r="AE8" s="420">
        <v>25</v>
      </c>
      <c r="AF8" s="420">
        <v>10</v>
      </c>
      <c r="AG8" s="420">
        <v>5</v>
      </c>
      <c r="AH8" s="420">
        <v>2</v>
      </c>
      <c r="AI8" s="314"/>
      <c r="AJ8" s="314"/>
      <c r="AK8" s="314"/>
    </row>
    <row r="9" spans="1:37" s="576" customFormat="1" ht="12.9" customHeight="1" x14ac:dyDescent="0.25">
      <c r="A9" s="577">
        <v>2</v>
      </c>
      <c r="B9" s="655" t="str">
        <f>IF($E9="","",VLOOKUP($E9,'B-U14-F-V.kcs elo'!$A$7:$O$22,14))</f>
        <v/>
      </c>
      <c r="C9" s="656" t="str">
        <f>IF($E9="","",VLOOKUP($E9,'B-U14-F-V.kcs elo'!$A$7:$O$22,15))</f>
        <v/>
      </c>
      <c r="D9" s="656" t="str">
        <f>IF($E9="","",VLOOKUP($E9,'B-U14-F-V.kcs elo'!$A$7:$O$22,5))</f>
        <v/>
      </c>
      <c r="E9" s="657"/>
      <c r="F9" s="669" t="s">
        <v>386</v>
      </c>
      <c r="G9" s="669" t="str">
        <f>IF($E9="","",VLOOKUP($E9,'B-U14-F-V.kcs elo'!$A$7:$O$22,3))</f>
        <v/>
      </c>
      <c r="H9" s="669"/>
      <c r="I9" s="658" t="str">
        <f>IF($E9="","",VLOOKUP($E9,'B-U14-F-V.kcs elo'!$A$7:$O$22,4))</f>
        <v/>
      </c>
      <c r="J9" s="670"/>
      <c r="K9" s="660"/>
      <c r="L9" s="671"/>
      <c r="M9" s="660"/>
      <c r="N9" s="660"/>
      <c r="O9" s="570"/>
      <c r="P9" s="571"/>
      <c r="Q9" s="572"/>
      <c r="R9" s="573"/>
      <c r="S9" s="574"/>
      <c r="U9" s="668" t="str">
        <f>[2]Birók!P23</f>
        <v xml:space="preserve"> </v>
      </c>
      <c r="Y9" s="419"/>
      <c r="Z9" s="419"/>
      <c r="AA9" s="419" t="s">
        <v>79</v>
      </c>
      <c r="AB9" s="420">
        <v>60</v>
      </c>
      <c r="AC9" s="420">
        <v>40</v>
      </c>
      <c r="AD9" s="420">
        <v>25</v>
      </c>
      <c r="AE9" s="420">
        <v>10</v>
      </c>
      <c r="AF9" s="420">
        <v>5</v>
      </c>
      <c r="AG9" s="420">
        <v>2</v>
      </c>
      <c r="AH9" s="420">
        <v>1</v>
      </c>
      <c r="AI9" s="314"/>
      <c r="AJ9" s="314"/>
      <c r="AK9" s="314"/>
    </row>
    <row r="10" spans="1:37" s="576" customFormat="1" ht="12.9" customHeight="1" x14ac:dyDescent="0.25">
      <c r="A10" s="577"/>
      <c r="B10" s="661"/>
      <c r="C10" s="662"/>
      <c r="D10" s="662"/>
      <c r="E10" s="672"/>
      <c r="F10" s="664"/>
      <c r="G10" s="664"/>
      <c r="H10" s="665"/>
      <c r="I10" s="660"/>
      <c r="J10" s="673"/>
      <c r="K10" s="674" t="s">
        <v>292</v>
      </c>
      <c r="L10" s="592" t="s">
        <v>385</v>
      </c>
      <c r="M10" s="667" t="str">
        <f>UPPER(IF(OR(L10="a",L10="as"),K8,IF(OR(L10="b",L10="bs"),K12,)))</f>
        <v xml:space="preserve">WIMMERT </v>
      </c>
      <c r="N10" s="675"/>
      <c r="O10" s="676"/>
      <c r="P10" s="676"/>
      <c r="Q10" s="572"/>
      <c r="R10" s="573"/>
      <c r="S10" s="574"/>
      <c r="U10" s="668" t="str">
        <f>[2]Birók!P24</f>
        <v xml:space="preserve"> </v>
      </c>
      <c r="Y10" s="419"/>
      <c r="Z10" s="419"/>
      <c r="AA10" s="419" t="s">
        <v>80</v>
      </c>
      <c r="AB10" s="420">
        <v>40</v>
      </c>
      <c r="AC10" s="420">
        <v>25</v>
      </c>
      <c r="AD10" s="420">
        <v>15</v>
      </c>
      <c r="AE10" s="420">
        <v>7</v>
      </c>
      <c r="AF10" s="420">
        <v>4</v>
      </c>
      <c r="AG10" s="420">
        <v>1</v>
      </c>
      <c r="AH10" s="420">
        <v>0</v>
      </c>
      <c r="AI10" s="314"/>
      <c r="AJ10" s="314"/>
      <c r="AK10" s="314"/>
    </row>
    <row r="11" spans="1:37" s="576" customFormat="1" ht="12.9" customHeight="1" x14ac:dyDescent="0.25">
      <c r="A11" s="577">
        <v>3</v>
      </c>
      <c r="B11" s="655">
        <f>IF($E11="","",VLOOKUP($E11,'B-U14-F-V.kcs elo'!$A$7:$O$22,14))</f>
        <v>0</v>
      </c>
      <c r="C11" s="656">
        <f>IF($E11="","",VLOOKUP($E11,'B-U14-F-V.kcs elo'!$A$7:$O$22,15))</f>
        <v>0</v>
      </c>
      <c r="D11" s="656" t="str">
        <f>IF($E11="","",VLOOKUP($E11,'B-U14-F-V.kcs elo'!$A$7:$O$22,5))</f>
        <v>121120</v>
      </c>
      <c r="E11" s="657">
        <v>6</v>
      </c>
      <c r="F11" s="669" t="str">
        <f>UPPER(IF($E11="","",VLOOKUP($E11,'B-U14-F-V.kcs elo'!$A$7:$O$22,2)))</f>
        <v xml:space="preserve">SZALAI </v>
      </c>
      <c r="G11" s="669" t="str">
        <f>IF($E11="","",VLOOKUP($E11,'B-U14-F-V.kcs elo'!$A$7:$O$22,3))</f>
        <v>Benett</v>
      </c>
      <c r="H11" s="669"/>
      <c r="I11" s="669" t="str">
        <f>IF($E11="","",VLOOKUP($E11,'B-U14-F-V.kcs elo'!$A$7:$O$22,4))</f>
        <v>Pécsi Bártfa</v>
      </c>
      <c r="J11" s="659"/>
      <c r="K11" s="660"/>
      <c r="L11" s="677"/>
      <c r="M11" s="776" t="s">
        <v>707</v>
      </c>
      <c r="N11" s="678"/>
      <c r="O11" s="676"/>
      <c r="P11" s="676"/>
      <c r="Q11" s="572"/>
      <c r="R11" s="573"/>
      <c r="S11" s="574"/>
      <c r="U11" s="668" t="str">
        <f>[2]Birók!P25</f>
        <v xml:space="preserve"> </v>
      </c>
      <c r="Y11" s="419"/>
      <c r="Z11" s="419"/>
      <c r="AA11" s="419" t="s">
        <v>81</v>
      </c>
      <c r="AB11" s="420">
        <v>25</v>
      </c>
      <c r="AC11" s="420">
        <v>15</v>
      </c>
      <c r="AD11" s="420">
        <v>10</v>
      </c>
      <c r="AE11" s="420">
        <v>6</v>
      </c>
      <c r="AF11" s="420">
        <v>3</v>
      </c>
      <c r="AG11" s="420">
        <v>1</v>
      </c>
      <c r="AH11" s="420">
        <v>0</v>
      </c>
      <c r="AI11" s="314"/>
      <c r="AJ11" s="314"/>
      <c r="AK11" s="314"/>
    </row>
    <row r="12" spans="1:37" s="576" customFormat="1" ht="12.9" customHeight="1" x14ac:dyDescent="0.25">
      <c r="A12" s="577"/>
      <c r="B12" s="661"/>
      <c r="C12" s="662"/>
      <c r="D12" s="662"/>
      <c r="E12" s="672"/>
      <c r="F12" s="664"/>
      <c r="G12" s="664"/>
      <c r="H12" s="665"/>
      <c r="I12" s="666" t="s">
        <v>292</v>
      </c>
      <c r="J12" s="584" t="s">
        <v>385</v>
      </c>
      <c r="K12" s="667" t="str">
        <f>UPPER(IF(OR(J12="a",J12="as"),F11,IF(OR(J12="b",J12="bs"),F13,)))</f>
        <v xml:space="preserve">SZALAI </v>
      </c>
      <c r="L12" s="679"/>
      <c r="M12" s="660"/>
      <c r="N12" s="678"/>
      <c r="O12" s="676"/>
      <c r="P12" s="676"/>
      <c r="Q12" s="572"/>
      <c r="R12" s="573"/>
      <c r="S12" s="574"/>
      <c r="U12" s="668" t="str">
        <f>[2]Birók!P26</f>
        <v xml:space="preserve"> </v>
      </c>
      <c r="Y12" s="419"/>
      <c r="Z12" s="419"/>
      <c r="AA12" s="419" t="s">
        <v>86</v>
      </c>
      <c r="AB12" s="420">
        <v>15</v>
      </c>
      <c r="AC12" s="420">
        <v>10</v>
      </c>
      <c r="AD12" s="420">
        <v>6</v>
      </c>
      <c r="AE12" s="420">
        <v>3</v>
      </c>
      <c r="AF12" s="420">
        <v>1</v>
      </c>
      <c r="AG12" s="420">
        <v>0</v>
      </c>
      <c r="AH12" s="420">
        <v>0</v>
      </c>
      <c r="AI12" s="314"/>
      <c r="AJ12" s="314"/>
      <c r="AK12" s="314"/>
    </row>
    <row r="13" spans="1:37" s="576" customFormat="1" ht="12.9" customHeight="1" x14ac:dyDescent="0.25">
      <c r="A13" s="577">
        <v>4</v>
      </c>
      <c r="B13" s="655">
        <f>IF($E13="","",VLOOKUP($E13,'B-U14-F-V.kcs elo'!$A$7:$O$22,14))</f>
        <v>0</v>
      </c>
      <c r="C13" s="656">
        <f>IF($E13="","",VLOOKUP($E13,'B-U14-F-V.kcs elo'!$A$7:$O$22,15))</f>
        <v>0</v>
      </c>
      <c r="D13" s="656" t="str">
        <f>IF($E13="","",VLOOKUP($E13,'B-U14-F-V.kcs elo'!$A$7:$O$22,5))</f>
        <v>120103</v>
      </c>
      <c r="E13" s="657">
        <v>5</v>
      </c>
      <c r="F13" s="669" t="str">
        <f>UPPER(IF($E13="","",VLOOKUP($E13,'B-U14-F-V.kcs elo'!$A$7:$O$22,2)))</f>
        <v xml:space="preserve">MAGYAR </v>
      </c>
      <c r="G13" s="669" t="str">
        <f>IF($E13="","",VLOOKUP($E13,'B-U14-F-V.kcs elo'!$A$7:$O$22,3))</f>
        <v>Zalán</v>
      </c>
      <c r="H13" s="669"/>
      <c r="I13" s="669" t="str">
        <f>IF($E13="","",VLOOKUP($E13,'B-U14-F-V.kcs elo'!$A$7:$O$22,4))</f>
        <v>Boldog G.-Mohács</v>
      </c>
      <c r="J13" s="680"/>
      <c r="K13" s="776" t="s">
        <v>666</v>
      </c>
      <c r="L13" s="660"/>
      <c r="M13" s="660"/>
      <c r="N13" s="678"/>
      <c r="O13" s="676"/>
      <c r="P13" s="676"/>
      <c r="Q13" s="572"/>
      <c r="R13" s="573"/>
      <c r="S13" s="574"/>
      <c r="U13" s="668" t="str">
        <f>[2]Birók!P27</f>
        <v xml:space="preserve"> </v>
      </c>
      <c r="Y13" s="419"/>
      <c r="Z13" s="419"/>
      <c r="AA13" s="419" t="s">
        <v>82</v>
      </c>
      <c r="AB13" s="420">
        <v>10</v>
      </c>
      <c r="AC13" s="420">
        <v>6</v>
      </c>
      <c r="AD13" s="420">
        <v>3</v>
      </c>
      <c r="AE13" s="420">
        <v>1</v>
      </c>
      <c r="AF13" s="420">
        <v>0</v>
      </c>
      <c r="AG13" s="420">
        <v>0</v>
      </c>
      <c r="AH13" s="420">
        <v>0</v>
      </c>
      <c r="AI13" s="314"/>
      <c r="AJ13" s="314"/>
      <c r="AK13" s="314"/>
    </row>
    <row r="14" spans="1:37" s="576" customFormat="1" ht="12.9" customHeight="1" x14ac:dyDescent="0.25">
      <c r="A14" s="577"/>
      <c r="B14" s="661"/>
      <c r="C14" s="662"/>
      <c r="D14" s="662"/>
      <c r="E14" s="672"/>
      <c r="F14" s="660"/>
      <c r="G14" s="660"/>
      <c r="H14" s="681"/>
      <c r="I14" s="682"/>
      <c r="J14" s="673"/>
      <c r="K14" s="660"/>
      <c r="L14" s="660"/>
      <c r="M14" s="674" t="s">
        <v>292</v>
      </c>
      <c r="N14" s="592" t="s">
        <v>385</v>
      </c>
      <c r="O14" s="667" t="str">
        <f>UPPER(IF(OR(N14="a",N14="as"),M10,IF(OR(N14="b",N14="bs"),M18,)))</f>
        <v xml:space="preserve">WIMMERT </v>
      </c>
      <c r="P14" s="675"/>
      <c r="Q14" s="572"/>
      <c r="R14" s="573"/>
      <c r="S14" s="574"/>
      <c r="U14" s="668" t="str">
        <f>[2]Birók!P28</f>
        <v xml:space="preserve"> </v>
      </c>
      <c r="Y14" s="419"/>
      <c r="Z14" s="419"/>
      <c r="AA14" s="419" t="s">
        <v>83</v>
      </c>
      <c r="AB14" s="420">
        <v>3</v>
      </c>
      <c r="AC14" s="420">
        <v>2</v>
      </c>
      <c r="AD14" s="420">
        <v>1</v>
      </c>
      <c r="AE14" s="420">
        <v>0</v>
      </c>
      <c r="AF14" s="420">
        <v>0</v>
      </c>
      <c r="AG14" s="420">
        <v>0</v>
      </c>
      <c r="AH14" s="420">
        <v>0</v>
      </c>
      <c r="AI14" s="314"/>
      <c r="AJ14" s="314"/>
      <c r="AK14" s="314"/>
    </row>
    <row r="15" spans="1:37" s="329" customFormat="1" ht="12.9" customHeight="1" x14ac:dyDescent="0.25">
      <c r="A15" s="599">
        <v>5</v>
      </c>
      <c r="B15" s="655">
        <f>IF($E15="","",VLOOKUP($E15,'B-U14-F-V.kcs elo'!$A$7:$O$22,14))</f>
        <v>0</v>
      </c>
      <c r="C15" s="656">
        <f>IF($E15="","",VLOOKUP($E15,'B-U14-F-V.kcs elo'!$A$7:$O$22,15))</f>
        <v>0</v>
      </c>
      <c r="D15" s="656" t="str">
        <f>IF($E15="","",VLOOKUP($E15,'B-U14-F-V.kcs elo'!$A$7:$O$22,5))</f>
        <v>110102</v>
      </c>
      <c r="E15" s="768">
        <v>8</v>
      </c>
      <c r="F15" s="769" t="str">
        <f>UPPER(IF($E15="","",VLOOKUP($E15,'B-U14-F-V.kcs elo'!$A$7:$O$22,2)))</f>
        <v xml:space="preserve">TÓKA </v>
      </c>
      <c r="G15" s="769" t="str">
        <f>IF($E15="","",VLOOKUP($E15,'B-U14-F-V.kcs elo'!$A$7:$O$22,3))</f>
        <v>Áron</v>
      </c>
      <c r="H15" s="769"/>
      <c r="I15" s="769" t="str">
        <f>IF($E15="","",VLOOKUP($E15,'B-U14-F-V.kcs elo'!$A$7:$O$22,4))</f>
        <v>Pécsi Bártfa</v>
      </c>
      <c r="J15" s="770"/>
      <c r="K15" s="664"/>
      <c r="L15" s="664"/>
      <c r="M15" s="664"/>
      <c r="N15" s="772"/>
      <c r="O15" s="777" t="s">
        <v>711</v>
      </c>
      <c r="P15" s="772"/>
      <c r="Q15" s="762"/>
      <c r="R15" s="763"/>
      <c r="S15" s="609"/>
      <c r="U15" s="773" t="str">
        <f>[2]Birók!P29</f>
        <v xml:space="preserve"> </v>
      </c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314"/>
      <c r="AJ15" s="314"/>
      <c r="AK15" s="314"/>
    </row>
    <row r="16" spans="1:37" s="576" customFormat="1" ht="12.9" customHeight="1" thickBot="1" x14ac:dyDescent="0.3">
      <c r="A16" s="577"/>
      <c r="B16" s="661"/>
      <c r="C16" s="662"/>
      <c r="D16" s="662"/>
      <c r="E16" s="672"/>
      <c r="F16" s="664"/>
      <c r="G16" s="664"/>
      <c r="H16" s="665"/>
      <c r="I16" s="666" t="s">
        <v>292</v>
      </c>
      <c r="J16" s="584" t="s">
        <v>385</v>
      </c>
      <c r="K16" s="667" t="str">
        <f>UPPER(IF(OR(J16="a",J16="as"),F15,IF(OR(J16="b",J16="bs"),F17,)))</f>
        <v xml:space="preserve">TÓKA </v>
      </c>
      <c r="L16" s="667"/>
      <c r="M16" s="660"/>
      <c r="N16" s="678"/>
      <c r="O16" s="676"/>
      <c r="P16" s="678"/>
      <c r="Q16" s="572"/>
      <c r="R16" s="573"/>
      <c r="S16" s="574"/>
      <c r="U16" s="684" t="str">
        <f>[2]Birók!P30</f>
        <v>Egyik sem</v>
      </c>
      <c r="Y16" s="419"/>
      <c r="Z16" s="419"/>
      <c r="AA16" s="419" t="s">
        <v>57</v>
      </c>
      <c r="AB16" s="420">
        <v>150</v>
      </c>
      <c r="AC16" s="420">
        <v>120</v>
      </c>
      <c r="AD16" s="420">
        <v>90</v>
      </c>
      <c r="AE16" s="420">
        <v>60</v>
      </c>
      <c r="AF16" s="420">
        <v>40</v>
      </c>
      <c r="AG16" s="420">
        <v>25</v>
      </c>
      <c r="AH16" s="420">
        <v>15</v>
      </c>
      <c r="AI16" s="314"/>
      <c r="AJ16" s="314"/>
      <c r="AK16" s="314"/>
    </row>
    <row r="17" spans="1:37" s="576" customFormat="1" ht="12.9" customHeight="1" x14ac:dyDescent="0.25">
      <c r="A17" s="577">
        <v>6</v>
      </c>
      <c r="B17" s="655" t="str">
        <f>IF($E17="","",VLOOKUP($E17,'B-U14-F-V.kcs elo'!$A$7:$O$22,14))</f>
        <v/>
      </c>
      <c r="C17" s="656" t="str">
        <f>IF($E17="","",VLOOKUP($E17,'B-U14-F-V.kcs elo'!$A$7:$O$22,15))</f>
        <v/>
      </c>
      <c r="D17" s="656" t="str">
        <f>IF($E17="","",VLOOKUP($E17,'B-U14-F-V.kcs elo'!$A$7:$O$22,5))</f>
        <v/>
      </c>
      <c r="E17" s="657"/>
      <c r="F17" s="669" t="s">
        <v>386</v>
      </c>
      <c r="G17" s="669" t="str">
        <f>IF($E17="","",VLOOKUP($E17,'B-U14-F-V.kcs elo'!$A$7:$O$22,3))</f>
        <v/>
      </c>
      <c r="H17" s="669"/>
      <c r="I17" s="669" t="str">
        <f>IF($E17="","",VLOOKUP($E17,'B-U14-F-V.kcs elo'!$A$7:$O$22,4))</f>
        <v/>
      </c>
      <c r="J17" s="670"/>
      <c r="K17" s="660"/>
      <c r="L17" s="671"/>
      <c r="M17" s="660"/>
      <c r="N17" s="678"/>
      <c r="O17" s="676"/>
      <c r="P17" s="678"/>
      <c r="Q17" s="572"/>
      <c r="R17" s="573"/>
      <c r="S17" s="574"/>
      <c r="Y17" s="419"/>
      <c r="Z17" s="419"/>
      <c r="AA17" s="419" t="s">
        <v>74</v>
      </c>
      <c r="AB17" s="420">
        <v>120</v>
      </c>
      <c r="AC17" s="420">
        <v>90</v>
      </c>
      <c r="AD17" s="420">
        <v>60</v>
      </c>
      <c r="AE17" s="420">
        <v>40</v>
      </c>
      <c r="AF17" s="420">
        <v>25</v>
      </c>
      <c r="AG17" s="420">
        <v>15</v>
      </c>
      <c r="AH17" s="420">
        <v>8</v>
      </c>
      <c r="AI17" s="314"/>
      <c r="AJ17" s="314"/>
      <c r="AK17" s="314"/>
    </row>
    <row r="18" spans="1:37" s="576" customFormat="1" ht="12.9" customHeight="1" x14ac:dyDescent="0.25">
      <c r="A18" s="577"/>
      <c r="B18" s="661"/>
      <c r="C18" s="662"/>
      <c r="D18" s="662"/>
      <c r="E18" s="672"/>
      <c r="F18" s="664"/>
      <c r="G18" s="664"/>
      <c r="H18" s="665"/>
      <c r="I18" s="660"/>
      <c r="J18" s="673"/>
      <c r="K18" s="674" t="s">
        <v>292</v>
      </c>
      <c r="L18" s="592" t="s">
        <v>387</v>
      </c>
      <c r="M18" s="667" t="str">
        <f>UPPER(IF(OR(L18="a",L18="as"),K16,IF(OR(L18="b",L18="bs"),K20,)))</f>
        <v xml:space="preserve">MÜLLER  </v>
      </c>
      <c r="N18" s="685"/>
      <c r="O18" s="676"/>
      <c r="P18" s="678"/>
      <c r="Q18" s="572"/>
      <c r="R18" s="573"/>
      <c r="S18" s="574"/>
      <c r="Y18" s="419"/>
      <c r="Z18" s="419"/>
      <c r="AA18" s="419" t="s">
        <v>75</v>
      </c>
      <c r="AB18" s="420">
        <v>90</v>
      </c>
      <c r="AC18" s="420">
        <v>60</v>
      </c>
      <c r="AD18" s="420">
        <v>40</v>
      </c>
      <c r="AE18" s="420">
        <v>25</v>
      </c>
      <c r="AF18" s="420">
        <v>15</v>
      </c>
      <c r="AG18" s="420">
        <v>8</v>
      </c>
      <c r="AH18" s="420">
        <v>4</v>
      </c>
      <c r="AI18" s="314"/>
      <c r="AJ18" s="314"/>
      <c r="AK18" s="314"/>
    </row>
    <row r="19" spans="1:37" s="576" customFormat="1" ht="12.9" customHeight="1" x14ac:dyDescent="0.25">
      <c r="A19" s="577">
        <v>7</v>
      </c>
      <c r="B19" s="655">
        <f>IF($E19="","",VLOOKUP($E19,'B-U14-F-V.kcs elo'!$A$7:$O$22,14))</f>
        <v>0</v>
      </c>
      <c r="C19" s="656">
        <f>IF($E19="","",VLOOKUP($E19,'B-U14-F-V.kcs elo'!$A$7:$O$22,15))</f>
        <v>0</v>
      </c>
      <c r="D19" s="656" t="str">
        <f>IF($E19="","",VLOOKUP($E19,'B-U14-F-V.kcs elo'!$A$7:$O$22,5))</f>
        <v>110718</v>
      </c>
      <c r="E19" s="657">
        <v>1</v>
      </c>
      <c r="F19" s="669" t="str">
        <f>UPPER(IF($E19="","",VLOOKUP($E19,'B-U14-F-V.kcs elo'!$A$7:$O$22,2)))</f>
        <v xml:space="preserve">MÜLLER  </v>
      </c>
      <c r="G19" s="669" t="str">
        <f>IF($E19="","",VLOOKUP($E19,'B-U14-F-V.kcs elo'!$A$7:$O$22,3))</f>
        <v>Dávid Máté</v>
      </c>
      <c r="H19" s="669"/>
      <c r="I19" s="669" t="str">
        <f>IF($E19="","",VLOOKUP($E19,'B-U14-F-V.kcs elo'!$A$7:$O$22,4))</f>
        <v>Koch V. - Pécs</v>
      </c>
      <c r="J19" s="659"/>
      <c r="K19" s="660"/>
      <c r="L19" s="677"/>
      <c r="M19" s="776" t="s">
        <v>715</v>
      </c>
      <c r="N19" s="676"/>
      <c r="O19" s="676"/>
      <c r="P19" s="678"/>
      <c r="Q19" s="572"/>
      <c r="R19" s="573"/>
      <c r="S19" s="574"/>
      <c r="Y19" s="419"/>
      <c r="Z19" s="419"/>
      <c r="AA19" s="419" t="s">
        <v>76</v>
      </c>
      <c r="AB19" s="420">
        <v>60</v>
      </c>
      <c r="AC19" s="420">
        <v>40</v>
      </c>
      <c r="AD19" s="420">
        <v>25</v>
      </c>
      <c r="AE19" s="420">
        <v>15</v>
      </c>
      <c r="AF19" s="420">
        <v>8</v>
      </c>
      <c r="AG19" s="420">
        <v>4</v>
      </c>
      <c r="AH19" s="420">
        <v>2</v>
      </c>
      <c r="AI19" s="314"/>
      <c r="AJ19" s="314"/>
      <c r="AK19" s="314"/>
    </row>
    <row r="20" spans="1:37" s="576" customFormat="1" ht="12.9" customHeight="1" x14ac:dyDescent="0.25">
      <c r="A20" s="577"/>
      <c r="B20" s="661"/>
      <c r="C20" s="662"/>
      <c r="D20" s="662"/>
      <c r="E20" s="663"/>
      <c r="F20" s="664"/>
      <c r="G20" s="664"/>
      <c r="H20" s="665"/>
      <c r="I20" s="666" t="s">
        <v>292</v>
      </c>
      <c r="J20" s="584" t="s">
        <v>385</v>
      </c>
      <c r="K20" s="667" t="str">
        <f>UPPER(IF(OR(J20="a",J20="as"),F19,IF(OR(J20="b",J20="bs"),F21,)))</f>
        <v xml:space="preserve">MÜLLER  </v>
      </c>
      <c r="L20" s="679"/>
      <c r="M20" s="660"/>
      <c r="N20" s="676"/>
      <c r="O20" s="676"/>
      <c r="P20" s="678"/>
      <c r="Q20" s="572"/>
      <c r="R20" s="573"/>
      <c r="S20" s="574"/>
      <c r="Y20" s="419"/>
      <c r="Z20" s="419"/>
      <c r="AA20" s="419" t="s">
        <v>77</v>
      </c>
      <c r="AB20" s="420">
        <v>40</v>
      </c>
      <c r="AC20" s="420">
        <v>25</v>
      </c>
      <c r="AD20" s="420">
        <v>15</v>
      </c>
      <c r="AE20" s="420">
        <v>8</v>
      </c>
      <c r="AF20" s="420">
        <v>4</v>
      </c>
      <c r="AG20" s="420">
        <v>2</v>
      </c>
      <c r="AH20" s="420">
        <v>1</v>
      </c>
      <c r="AI20" s="314"/>
      <c r="AJ20" s="314"/>
      <c r="AK20" s="314"/>
    </row>
    <row r="21" spans="1:37" s="576" customFormat="1" ht="12.9" customHeight="1" x14ac:dyDescent="0.25">
      <c r="A21" s="577">
        <v>8</v>
      </c>
      <c r="B21" s="655">
        <f>IF($E21="","",VLOOKUP($E21,'B-U14-F-V.kcs elo'!$A$7:$O$22,14))</f>
        <v>0</v>
      </c>
      <c r="C21" s="656">
        <f>IF($E21="","",VLOOKUP($E21,'B-U14-F-V.kcs elo'!$A$7:$O$22,15))</f>
        <v>0</v>
      </c>
      <c r="D21" s="656" t="str">
        <f>IF($E21="","",VLOOKUP($E21,'B-U14-F-V.kcs elo'!$A$7:$O$22,5))</f>
        <v>121021</v>
      </c>
      <c r="E21" s="657">
        <v>9</v>
      </c>
      <c r="F21" s="669" t="str">
        <f>UPPER(IF($E21="","",VLOOKUP($E21,'B-U14-F-V.kcs elo'!$A$7:$O$22,2)))</f>
        <v xml:space="preserve">SCHMIDT </v>
      </c>
      <c r="G21" s="669" t="str">
        <f>IF($E21="","",VLOOKUP($E21,'B-U14-F-V.kcs elo'!$A$7:$O$22,3))</f>
        <v>Róbert</v>
      </c>
      <c r="H21" s="669"/>
      <c r="I21" s="669" t="str">
        <f>IF($E21="","",VLOOKUP($E21,'B-U14-F-V.kcs elo'!$A$7:$O$22,4))</f>
        <v>Bóly</v>
      </c>
      <c r="J21" s="680"/>
      <c r="K21" s="660" t="s">
        <v>664</v>
      </c>
      <c r="L21" s="660"/>
      <c r="M21" s="660"/>
      <c r="N21" s="676"/>
      <c r="O21" s="676"/>
      <c r="P21" s="678"/>
      <c r="Q21" s="572"/>
      <c r="R21" s="573"/>
      <c r="S21" s="574"/>
      <c r="Y21" s="419"/>
      <c r="Z21" s="419"/>
      <c r="AA21" s="419" t="s">
        <v>78</v>
      </c>
      <c r="AB21" s="420">
        <v>25</v>
      </c>
      <c r="AC21" s="420">
        <v>15</v>
      </c>
      <c r="AD21" s="420">
        <v>10</v>
      </c>
      <c r="AE21" s="420">
        <v>6</v>
      </c>
      <c r="AF21" s="420">
        <v>3</v>
      </c>
      <c r="AG21" s="420">
        <v>1</v>
      </c>
      <c r="AH21" s="420">
        <v>0</v>
      </c>
      <c r="AI21" s="314"/>
      <c r="AJ21" s="314"/>
      <c r="AK21" s="314"/>
    </row>
    <row r="22" spans="1:37" s="576" customFormat="1" ht="12.9" customHeight="1" x14ac:dyDescent="0.25">
      <c r="A22" s="577"/>
      <c r="B22" s="661"/>
      <c r="C22" s="662"/>
      <c r="D22" s="662"/>
      <c r="E22" s="663"/>
      <c r="F22" s="682"/>
      <c r="G22" s="682"/>
      <c r="H22" s="686"/>
      <c r="I22" s="682"/>
      <c r="J22" s="673"/>
      <c r="K22" s="660"/>
      <c r="L22" s="660"/>
      <c r="M22" s="660"/>
      <c r="N22" s="676"/>
      <c r="O22" s="674" t="s">
        <v>292</v>
      </c>
      <c r="P22" s="592" t="s">
        <v>385</v>
      </c>
      <c r="Q22" s="667" t="str">
        <f>UPPER(IF(OR(P22="a",P22="as"),O14,IF(OR(P22="b",P22="bs"),O30,)))</f>
        <v xml:space="preserve">WIMMERT </v>
      </c>
      <c r="R22" s="675"/>
      <c r="S22" s="574"/>
      <c r="Y22" s="419"/>
      <c r="Z22" s="419"/>
      <c r="AA22" s="419" t="s">
        <v>79</v>
      </c>
      <c r="AB22" s="420">
        <v>15</v>
      </c>
      <c r="AC22" s="420">
        <v>10</v>
      </c>
      <c r="AD22" s="420">
        <v>6</v>
      </c>
      <c r="AE22" s="420">
        <v>3</v>
      </c>
      <c r="AF22" s="420">
        <v>1</v>
      </c>
      <c r="AG22" s="420">
        <v>0</v>
      </c>
      <c r="AH22" s="420">
        <v>0</v>
      </c>
      <c r="AI22" s="314"/>
      <c r="AJ22" s="314"/>
      <c r="AK22" s="314"/>
    </row>
    <row r="23" spans="1:37" s="576" customFormat="1" ht="12.9" customHeight="1" x14ac:dyDescent="0.25">
      <c r="A23" s="577">
        <v>9</v>
      </c>
      <c r="B23" s="655">
        <f>IF($E23="","",VLOOKUP($E23,'B-U14-F-V.kcs elo'!$A$7:$O$22,14))</f>
        <v>0</v>
      </c>
      <c r="C23" s="656">
        <f>IF($E23="","",VLOOKUP($E23,'B-U14-F-V.kcs elo'!$A$7:$O$22,15))</f>
        <v>0</v>
      </c>
      <c r="D23" s="656" t="str">
        <f>IF($E23="","",VLOOKUP($E23,'B-U14-F-V.kcs elo'!$A$7:$O$22,5))</f>
        <v>120721</v>
      </c>
      <c r="E23" s="657">
        <v>11</v>
      </c>
      <c r="F23" s="669" t="str">
        <f>UPPER(IF($E23="","",VLOOKUP($E23,'B-U14-F-V.kcs elo'!$A$7:$O$22,2)))</f>
        <v xml:space="preserve">BODOR </v>
      </c>
      <c r="G23" s="669" t="str">
        <f>IF($E23="","",VLOOKUP($E23,'B-U14-F-V.kcs elo'!$A$7:$O$22,3))</f>
        <v>Levente</v>
      </c>
      <c r="H23" s="669"/>
      <c r="I23" s="669" t="str">
        <f>IF($E23="","",VLOOKUP($E23,'B-U14-F-V.kcs elo'!$A$7:$O$22,4))</f>
        <v>Pécsi Mezőszél</v>
      </c>
      <c r="J23" s="659"/>
      <c r="K23" s="660"/>
      <c r="L23" s="660"/>
      <c r="M23" s="660"/>
      <c r="N23" s="676"/>
      <c r="O23" s="660"/>
      <c r="P23" s="678"/>
      <c r="Q23" s="776" t="s">
        <v>722</v>
      </c>
      <c r="R23" s="676"/>
      <c r="S23" s="574"/>
      <c r="Y23" s="419"/>
      <c r="Z23" s="419"/>
      <c r="AA23" s="419" t="s">
        <v>80</v>
      </c>
      <c r="AB23" s="420">
        <v>10</v>
      </c>
      <c r="AC23" s="420">
        <v>6</v>
      </c>
      <c r="AD23" s="420">
        <v>3</v>
      </c>
      <c r="AE23" s="420">
        <v>1</v>
      </c>
      <c r="AF23" s="420">
        <v>0</v>
      </c>
      <c r="AG23" s="420">
        <v>0</v>
      </c>
      <c r="AH23" s="420">
        <v>0</v>
      </c>
      <c r="AI23" s="314"/>
      <c r="AJ23" s="314"/>
      <c r="AK23" s="314"/>
    </row>
    <row r="24" spans="1:37" s="576" customFormat="1" ht="12.9" customHeight="1" x14ac:dyDescent="0.25">
      <c r="A24" s="577"/>
      <c r="B24" s="661"/>
      <c r="C24" s="662"/>
      <c r="D24" s="662"/>
      <c r="E24" s="663"/>
      <c r="F24" s="664"/>
      <c r="G24" s="664"/>
      <c r="H24" s="665"/>
      <c r="I24" s="666" t="s">
        <v>292</v>
      </c>
      <c r="J24" s="584" t="s">
        <v>387</v>
      </c>
      <c r="K24" s="667" t="str">
        <f>UPPER(IF(OR(J24="a",J24="as"),F23,IF(OR(J24="b",J24="bs"),F25,)))</f>
        <v xml:space="preserve">HORVÁTH </v>
      </c>
      <c r="L24" s="667"/>
      <c r="M24" s="660"/>
      <c r="N24" s="676"/>
      <c r="O24" s="676"/>
      <c r="P24" s="678"/>
      <c r="Q24" s="572"/>
      <c r="R24" s="573"/>
      <c r="S24" s="574"/>
      <c r="Y24" s="419"/>
      <c r="Z24" s="419"/>
      <c r="AA24" s="419" t="s">
        <v>81</v>
      </c>
      <c r="AB24" s="420">
        <v>6</v>
      </c>
      <c r="AC24" s="420">
        <v>3</v>
      </c>
      <c r="AD24" s="420">
        <v>1</v>
      </c>
      <c r="AE24" s="420">
        <v>0</v>
      </c>
      <c r="AF24" s="420">
        <v>0</v>
      </c>
      <c r="AG24" s="420">
        <v>0</v>
      </c>
      <c r="AH24" s="420">
        <v>0</v>
      </c>
      <c r="AI24" s="314"/>
      <c r="AJ24" s="314"/>
      <c r="AK24" s="314"/>
    </row>
    <row r="25" spans="1:37" s="576" customFormat="1" ht="12.9" customHeight="1" x14ac:dyDescent="0.25">
      <c r="A25" s="577">
        <v>10</v>
      </c>
      <c r="B25" s="655">
        <f>IF($E25="","",VLOOKUP($E25,'B-U14-F-V.kcs elo'!$A$7:$O$22,14))</f>
        <v>0</v>
      </c>
      <c r="C25" s="656">
        <f>IF($E25="","",VLOOKUP($E25,'B-U14-F-V.kcs elo'!$A$7:$O$22,15))</f>
        <v>0</v>
      </c>
      <c r="D25" s="656" t="str">
        <f>IF($E25="","",VLOOKUP($E25,'B-U14-F-V.kcs elo'!$A$7:$O$22,5))</f>
        <v>120217</v>
      </c>
      <c r="E25" s="657">
        <v>3</v>
      </c>
      <c r="F25" s="669" t="str">
        <f>UPPER(IF($E25="","",VLOOKUP($E25,'B-U14-F-V.kcs elo'!$A$7:$O$22,2)))</f>
        <v xml:space="preserve">HORVÁTH </v>
      </c>
      <c r="G25" s="669" t="str">
        <f>IF($E25="","",VLOOKUP($E25,'B-U14-F-V.kcs elo'!$A$7:$O$22,3))</f>
        <v>Áron</v>
      </c>
      <c r="H25" s="669"/>
      <c r="I25" s="669" t="str">
        <f>IF($E25="","",VLOOKUP($E25,'B-U14-F-V.kcs elo'!$A$7:$O$22,4))</f>
        <v>Koch V. - Pécs</v>
      </c>
      <c r="J25" s="670"/>
      <c r="K25" s="776" t="s">
        <v>666</v>
      </c>
      <c r="L25" s="671"/>
      <c r="M25" s="660"/>
      <c r="N25" s="676"/>
      <c r="O25" s="676"/>
      <c r="P25" s="678"/>
      <c r="Q25" s="572"/>
      <c r="R25" s="573"/>
      <c r="S25" s="574"/>
      <c r="Y25" s="419"/>
      <c r="Z25" s="419"/>
      <c r="AA25" s="419" t="s">
        <v>86</v>
      </c>
      <c r="AB25" s="420">
        <v>3</v>
      </c>
      <c r="AC25" s="420">
        <v>2</v>
      </c>
      <c r="AD25" s="420">
        <v>1</v>
      </c>
      <c r="AE25" s="420">
        <v>0</v>
      </c>
      <c r="AF25" s="420">
        <v>0</v>
      </c>
      <c r="AG25" s="420">
        <v>0</v>
      </c>
      <c r="AH25" s="420">
        <v>0</v>
      </c>
      <c r="AI25" s="314"/>
      <c r="AJ25" s="314"/>
      <c r="AK25" s="314"/>
    </row>
    <row r="26" spans="1:37" s="576" customFormat="1" ht="12.9" customHeight="1" x14ac:dyDescent="0.25">
      <c r="A26" s="577"/>
      <c r="B26" s="661"/>
      <c r="C26" s="662"/>
      <c r="D26" s="662"/>
      <c r="E26" s="672"/>
      <c r="F26" s="664"/>
      <c r="G26" s="664"/>
      <c r="H26" s="665"/>
      <c r="I26" s="660"/>
      <c r="J26" s="673"/>
      <c r="K26" s="674" t="s">
        <v>292</v>
      </c>
      <c r="L26" s="592" t="s">
        <v>385</v>
      </c>
      <c r="M26" s="667" t="str">
        <f>UPPER(IF(OR(L26="a",L26="as"),K24,IF(OR(L26="b",L26="bs"),K28,)))</f>
        <v xml:space="preserve">HORVÁTH </v>
      </c>
      <c r="N26" s="675"/>
      <c r="O26" s="676"/>
      <c r="P26" s="678"/>
      <c r="Q26" s="572"/>
      <c r="R26" s="573"/>
      <c r="S26" s="57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</row>
    <row r="27" spans="1:37" s="576" customFormat="1" ht="12.9" customHeight="1" x14ac:dyDescent="0.25">
      <c r="A27" s="577">
        <v>11</v>
      </c>
      <c r="B27" s="655" t="str">
        <f>IF($E27="","",VLOOKUP($E27,'B-U14-F-V.kcs elo'!$A$7:$O$22,14))</f>
        <v/>
      </c>
      <c r="C27" s="656" t="str">
        <f>IF($E27="","",VLOOKUP($E27,'B-U14-F-V.kcs elo'!$A$7:$O$22,15))</f>
        <v/>
      </c>
      <c r="D27" s="656" t="str">
        <f>IF($E27="","",VLOOKUP($E27,'B-U14-F-V.kcs elo'!$A$7:$O$22,5))</f>
        <v/>
      </c>
      <c r="E27" s="657"/>
      <c r="F27" s="669" t="s">
        <v>386</v>
      </c>
      <c r="G27" s="669" t="str">
        <f>IF($E27="","",VLOOKUP($E27,'B-U14-F-V.kcs elo'!$A$7:$O$22,3))</f>
        <v/>
      </c>
      <c r="H27" s="669"/>
      <c r="I27" s="669" t="str">
        <f>IF($E27="","",VLOOKUP($E27,'B-U14-F-V.kcs elo'!$A$7:$O$22,4))</f>
        <v/>
      </c>
      <c r="J27" s="659"/>
      <c r="K27" s="660"/>
      <c r="L27" s="677"/>
      <c r="M27" s="776" t="s">
        <v>664</v>
      </c>
      <c r="N27" s="678"/>
      <c r="O27" s="676"/>
      <c r="P27" s="678"/>
      <c r="Q27" s="572"/>
      <c r="R27" s="573"/>
      <c r="S27" s="57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</row>
    <row r="28" spans="1:37" s="576" customFormat="1" ht="12.9" customHeight="1" x14ac:dyDescent="0.25">
      <c r="A28" s="603"/>
      <c r="B28" s="661"/>
      <c r="C28" s="662"/>
      <c r="D28" s="662"/>
      <c r="E28" s="672"/>
      <c r="F28" s="664"/>
      <c r="G28" s="664"/>
      <c r="H28" s="665"/>
      <c r="I28" s="666" t="s">
        <v>292</v>
      </c>
      <c r="J28" s="584" t="s">
        <v>387</v>
      </c>
      <c r="K28" s="667" t="str">
        <f>UPPER(IF(OR(J28="a",J28="as"),F27,IF(OR(J28="b",J28="bs"),F29,)))</f>
        <v xml:space="preserve">VÖRÖS </v>
      </c>
      <c r="L28" s="679"/>
      <c r="M28" s="660"/>
      <c r="N28" s="678"/>
      <c r="O28" s="676"/>
      <c r="P28" s="678"/>
      <c r="Q28" s="572"/>
      <c r="R28" s="573"/>
      <c r="S28" s="574"/>
    </row>
    <row r="29" spans="1:37" s="329" customFormat="1" ht="12.9" customHeight="1" x14ac:dyDescent="0.25">
      <c r="A29" s="599">
        <v>12</v>
      </c>
      <c r="B29" s="655">
        <f>IF($E29="","",VLOOKUP($E29,'B-U14-F-V.kcs elo'!$A$7:$O$22,14))</f>
        <v>0</v>
      </c>
      <c r="C29" s="656">
        <f>IF($E29="","",VLOOKUP($E29,'B-U14-F-V.kcs elo'!$A$7:$O$22,15))</f>
        <v>0</v>
      </c>
      <c r="D29" s="656" t="str">
        <f>IF($E29="","",VLOOKUP($E29,'B-U14-F-V.kcs elo'!$A$7:$O$22,5))</f>
        <v>110604</v>
      </c>
      <c r="E29" s="768">
        <v>10</v>
      </c>
      <c r="F29" s="769" t="str">
        <f>UPPER(IF($E29="","",VLOOKUP($E29,'B-U14-F-V.kcs elo'!$A$7:$O$22,2)))</f>
        <v xml:space="preserve">VÖRÖS </v>
      </c>
      <c r="G29" s="769" t="str">
        <f>IF($E29="","",VLOOKUP($E29,'B-U14-F-V.kcs elo'!$A$7:$O$22,3))</f>
        <v>Móric</v>
      </c>
      <c r="H29" s="769"/>
      <c r="I29" s="769" t="str">
        <f>IF($E29="","",VLOOKUP($E29,'B-U14-F-V.kcs elo'!$A$7:$O$22,4))</f>
        <v>Kodály  Gimn.- Pécs</v>
      </c>
      <c r="J29" s="774"/>
      <c r="K29" s="664"/>
      <c r="L29" s="664"/>
      <c r="M29" s="664"/>
      <c r="N29" s="772"/>
      <c r="O29" s="775"/>
      <c r="P29" s="772"/>
      <c r="Q29" s="762"/>
      <c r="R29" s="763"/>
      <c r="S29" s="609"/>
    </row>
    <row r="30" spans="1:37" s="576" customFormat="1" ht="12.9" customHeight="1" x14ac:dyDescent="0.25">
      <c r="A30" s="577"/>
      <c r="B30" s="661"/>
      <c r="C30" s="662"/>
      <c r="D30" s="662"/>
      <c r="E30" s="672"/>
      <c r="F30" s="660"/>
      <c r="G30" s="660"/>
      <c r="H30" s="681"/>
      <c r="I30" s="682"/>
      <c r="J30" s="673"/>
      <c r="K30" s="660"/>
      <c r="L30" s="660"/>
      <c r="M30" s="674" t="s">
        <v>292</v>
      </c>
      <c r="N30" s="592" t="s">
        <v>387</v>
      </c>
      <c r="O30" s="667" t="str">
        <f>UPPER(IF(OR(N30="a",N30="as"),M26,IF(OR(N30="b",N30="bs"),M34,)))</f>
        <v xml:space="preserve">GUOTH </v>
      </c>
      <c r="P30" s="685"/>
      <c r="Q30" s="572"/>
      <c r="R30" s="573"/>
      <c r="S30" s="574"/>
    </row>
    <row r="31" spans="1:37" s="576" customFormat="1" ht="12.9" customHeight="1" x14ac:dyDescent="0.25">
      <c r="A31" s="577">
        <v>13</v>
      </c>
      <c r="B31" s="655">
        <f>IF($E31="","",VLOOKUP($E31,'B-U14-F-V.kcs elo'!$A$7:$O$22,14))</f>
        <v>0</v>
      </c>
      <c r="C31" s="656">
        <f>IF($E31="","",VLOOKUP($E31,'B-U14-F-V.kcs elo'!$A$7:$O$22,15))</f>
        <v>0</v>
      </c>
      <c r="D31" s="656" t="str">
        <f>IF($E31="","",VLOOKUP($E31,'B-U14-F-V.kcs elo'!$A$7:$O$22,5))</f>
        <v>120131</v>
      </c>
      <c r="E31" s="657">
        <v>7</v>
      </c>
      <c r="F31" s="669" t="str">
        <f>UPPER(IF($E31="","",VLOOKUP($E31,'B-U14-F-V.kcs elo'!$A$7:$O$22,2)))</f>
        <v xml:space="preserve">SULYOK </v>
      </c>
      <c r="G31" s="669" t="str">
        <f>IF($E31="","",VLOOKUP($E31,'B-U14-F-V.kcs elo'!$A$7:$O$22,3))</f>
        <v>Balázs</v>
      </c>
      <c r="H31" s="669"/>
      <c r="I31" s="669" t="str">
        <f>IF($E31="","",VLOOKUP($E31,'B-U14-F-V.kcs elo'!$A$7:$O$22,4))</f>
        <v>Pécsi Bártfa</v>
      </c>
      <c r="J31" s="683"/>
      <c r="K31" s="660"/>
      <c r="L31" s="660"/>
      <c r="M31" s="660"/>
      <c r="N31" s="678"/>
      <c r="O31" s="776" t="s">
        <v>712</v>
      </c>
      <c r="P31" s="676"/>
      <c r="Q31" s="572"/>
      <c r="R31" s="573"/>
      <c r="S31" s="574"/>
    </row>
    <row r="32" spans="1:37" s="576" customFormat="1" ht="12.9" customHeight="1" x14ac:dyDescent="0.25">
      <c r="A32" s="577"/>
      <c r="B32" s="661"/>
      <c r="C32" s="662"/>
      <c r="D32" s="662"/>
      <c r="E32" s="672"/>
      <c r="F32" s="664"/>
      <c r="G32" s="664"/>
      <c r="H32" s="665"/>
      <c r="I32" s="674" t="s">
        <v>292</v>
      </c>
      <c r="J32" s="584" t="s">
        <v>387</v>
      </c>
      <c r="K32" s="667" t="str">
        <f>UPPER(IF(OR(J32="a",J32="as"),F31,IF(OR(J32="b",J32="bs"),F33,)))</f>
        <v xml:space="preserve">HORVÁTH </v>
      </c>
      <c r="L32" s="667"/>
      <c r="M32" s="660"/>
      <c r="N32" s="678"/>
      <c r="O32" s="676"/>
      <c r="P32" s="676"/>
      <c r="Q32" s="572"/>
      <c r="R32" s="573"/>
      <c r="S32" s="574"/>
    </row>
    <row r="33" spans="1:19" s="576" customFormat="1" ht="12.9" customHeight="1" x14ac:dyDescent="0.25">
      <c r="A33" s="577">
        <v>14</v>
      </c>
      <c r="B33" s="655">
        <f>IF($E33="","",VLOOKUP($E33,'B-U14-F-V.kcs elo'!$A$7:$O$22,14))</f>
        <v>0</v>
      </c>
      <c r="C33" s="656">
        <f>IF($E33="","",VLOOKUP($E33,'B-U14-F-V.kcs elo'!$A$7:$O$22,15))</f>
        <v>0</v>
      </c>
      <c r="D33" s="656" t="str">
        <f>IF($E33="","",VLOOKUP($E33,'B-U14-F-V.kcs elo'!$A$7:$O$22,5))</f>
        <v>110523</v>
      </c>
      <c r="E33" s="657">
        <v>4</v>
      </c>
      <c r="F33" s="669" t="str">
        <f>UPPER(IF($E33="","",VLOOKUP($E33,'B-U14-F-V.kcs elo'!$A$7:$O$22,2)))</f>
        <v xml:space="preserve">HORVÁTH </v>
      </c>
      <c r="G33" s="669" t="str">
        <f>IF($E33="","",VLOOKUP($E33,'B-U14-F-V.kcs elo'!$A$7:$O$22,3))</f>
        <v>Máté</v>
      </c>
      <c r="H33" s="669"/>
      <c r="I33" s="669" t="str">
        <f>IF($E33="","",VLOOKUP($E33,'B-U14-F-V.kcs elo'!$A$7:$O$22,4))</f>
        <v>Park Utcai-Mohács</v>
      </c>
      <c r="J33" s="670"/>
      <c r="K33" s="776" t="s">
        <v>664</v>
      </c>
      <c r="L33" s="671"/>
      <c r="M33" s="660"/>
      <c r="N33" s="678"/>
      <c r="O33" s="676"/>
      <c r="P33" s="676"/>
      <c r="Q33" s="572"/>
      <c r="R33" s="573"/>
      <c r="S33" s="574"/>
    </row>
    <row r="34" spans="1:19" s="576" customFormat="1" ht="12.9" customHeight="1" x14ac:dyDescent="0.25">
      <c r="A34" s="577"/>
      <c r="B34" s="661"/>
      <c r="C34" s="662"/>
      <c r="D34" s="662"/>
      <c r="E34" s="672"/>
      <c r="F34" s="664"/>
      <c r="G34" s="664"/>
      <c r="H34" s="665"/>
      <c r="I34" s="660"/>
      <c r="J34" s="673"/>
      <c r="K34" s="674" t="s">
        <v>292</v>
      </c>
      <c r="L34" s="592" t="s">
        <v>387</v>
      </c>
      <c r="M34" s="667" t="str">
        <f>UPPER(IF(OR(L34="a",L34="as"),K32,IF(OR(L34="b",L34="bs"),K36,)))</f>
        <v xml:space="preserve">GUOTH </v>
      </c>
      <c r="N34" s="685"/>
      <c r="O34" s="676"/>
      <c r="P34" s="676"/>
      <c r="Q34" s="572"/>
      <c r="R34" s="573"/>
      <c r="S34" s="574"/>
    </row>
    <row r="35" spans="1:19" s="576" customFormat="1" ht="12.9" customHeight="1" x14ac:dyDescent="0.25">
      <c r="A35" s="577">
        <v>15</v>
      </c>
      <c r="B35" s="655" t="str">
        <f>IF($E35="","",VLOOKUP($E35,'B-U14-F-V.kcs elo'!$A$7:$O$22,14))</f>
        <v/>
      </c>
      <c r="C35" s="656" t="str">
        <f>IF($E35="","",VLOOKUP($E35,'B-U14-F-V.kcs elo'!$A$7:$O$22,15))</f>
        <v/>
      </c>
      <c r="D35" s="656" t="str">
        <f>IF($E35="","",VLOOKUP($E35,'B-U14-F-V.kcs elo'!$A$7:$O$22,5))</f>
        <v/>
      </c>
      <c r="E35" s="657"/>
      <c r="F35" s="669" t="s">
        <v>386</v>
      </c>
      <c r="G35" s="669" t="str">
        <f>IF($E35="","",VLOOKUP($E35,'B-U14-F-V.kcs elo'!$A$7:$O$22,3))</f>
        <v/>
      </c>
      <c r="H35" s="669"/>
      <c r="I35" s="669" t="str">
        <f>IF($E35="","",VLOOKUP($E35,'B-U14-F-V.kcs elo'!$A$7:$O$22,4))</f>
        <v/>
      </c>
      <c r="J35" s="659"/>
      <c r="K35" s="660"/>
      <c r="L35" s="677"/>
      <c r="M35" s="776" t="s">
        <v>666</v>
      </c>
      <c r="N35" s="676"/>
      <c r="O35" s="676"/>
      <c r="P35" s="676"/>
      <c r="Q35" s="572"/>
      <c r="R35" s="573"/>
      <c r="S35" s="574"/>
    </row>
    <row r="36" spans="1:19" s="576" customFormat="1" ht="12.9" customHeight="1" x14ac:dyDescent="0.25">
      <c r="A36" s="577"/>
      <c r="B36" s="661"/>
      <c r="C36" s="662"/>
      <c r="D36" s="662"/>
      <c r="E36" s="663"/>
      <c r="F36" s="664"/>
      <c r="G36" s="664"/>
      <c r="H36" s="665"/>
      <c r="I36" s="674" t="s">
        <v>292</v>
      </c>
      <c r="J36" s="584" t="s">
        <v>387</v>
      </c>
      <c r="K36" s="667" t="str">
        <f>UPPER(IF(OR(J36="a",J36="as"),F35,IF(OR(J36="b",J36="bs"),F37,)))</f>
        <v xml:space="preserve">GUOTH </v>
      </c>
      <c r="L36" s="679"/>
      <c r="M36" s="660"/>
      <c r="N36" s="676"/>
      <c r="O36" s="676"/>
      <c r="P36" s="676"/>
      <c r="Q36" s="572"/>
      <c r="R36" s="573"/>
      <c r="S36" s="574"/>
    </row>
    <row r="37" spans="1:19" s="329" customFormat="1" ht="12.9" customHeight="1" x14ac:dyDescent="0.25">
      <c r="A37" s="599">
        <v>16</v>
      </c>
      <c r="B37" s="655">
        <f>IF($E37="","",VLOOKUP($E37,'B-U14-F-V.kcs elo'!$A$7:$O$22,14))</f>
        <v>0</v>
      </c>
      <c r="C37" s="656">
        <f>IF($E37="","",VLOOKUP($E37,'B-U14-F-V.kcs elo'!$A$7:$O$22,15))</f>
        <v>0</v>
      </c>
      <c r="D37" s="656" t="str">
        <f>IF($E37="","",VLOOKUP($E37,'B-U14-F-V.kcs elo'!$A$7:$O$22,5))</f>
        <v>110826</v>
      </c>
      <c r="E37" s="768">
        <v>12</v>
      </c>
      <c r="F37" s="769" t="str">
        <f>UPPER(IF($E37="","",VLOOKUP($E37,'B-U14-F-V.kcs elo'!$A$7:$O$22,2)))</f>
        <v xml:space="preserve">GUOTH </v>
      </c>
      <c r="G37" s="769" t="str">
        <f>IF($E37="","",VLOOKUP($E37,'B-U14-F-V.kcs elo'!$A$7:$O$22,3))</f>
        <v>Bertalan</v>
      </c>
      <c r="H37" s="769"/>
      <c r="I37" s="769" t="str">
        <f>IF($E37="","",VLOOKUP($E37,'B-U14-F-V.kcs elo'!$A$7:$O$22,4))</f>
        <v>Pécsi Mezőszél</v>
      </c>
      <c r="J37" s="774"/>
      <c r="K37" s="664"/>
      <c r="L37" s="664"/>
      <c r="M37" s="664"/>
      <c r="N37" s="775"/>
      <c r="O37" s="775"/>
      <c r="P37" s="775"/>
      <c r="Q37" s="762"/>
      <c r="R37" s="763"/>
      <c r="S37" s="609"/>
    </row>
    <row r="38" spans="1:19" s="576" customFormat="1" ht="9.6" customHeight="1" x14ac:dyDescent="0.25">
      <c r="A38" s="687"/>
      <c r="B38" s="663"/>
      <c r="C38" s="663"/>
      <c r="D38" s="663"/>
      <c r="E38" s="663"/>
      <c r="F38" s="682"/>
      <c r="G38" s="682"/>
      <c r="H38" s="686"/>
      <c r="I38" s="660"/>
      <c r="J38" s="673"/>
      <c r="K38" s="660"/>
      <c r="L38" s="660"/>
      <c r="M38" s="660"/>
      <c r="N38" s="676"/>
      <c r="O38" s="676"/>
      <c r="P38" s="676"/>
      <c r="Q38" s="572"/>
      <c r="R38" s="573"/>
      <c r="S38" s="574"/>
    </row>
    <row r="39" spans="1:19" s="576" customFormat="1" ht="9.6" customHeight="1" x14ac:dyDescent="0.25">
      <c r="A39" s="688"/>
      <c r="B39" s="689"/>
      <c r="C39" s="689"/>
      <c r="D39" s="689"/>
      <c r="E39" s="663"/>
      <c r="F39" s="689"/>
      <c r="G39" s="689"/>
      <c r="H39" s="689"/>
      <c r="I39" s="689"/>
      <c r="J39" s="663"/>
      <c r="K39" s="689"/>
      <c r="L39" s="689"/>
      <c r="M39" s="689"/>
      <c r="N39" s="690"/>
      <c r="O39" s="690"/>
      <c r="P39" s="690"/>
      <c r="Q39" s="572"/>
      <c r="R39" s="573"/>
      <c r="S39" s="574"/>
    </row>
    <row r="40" spans="1:19" s="576" customFormat="1" ht="9.6" customHeight="1" x14ac:dyDescent="0.25">
      <c r="A40" s="687"/>
      <c r="B40" s="663"/>
      <c r="C40" s="663"/>
      <c r="D40" s="663"/>
      <c r="E40" s="663"/>
      <c r="F40" s="689"/>
      <c r="G40" s="689"/>
      <c r="I40" s="689"/>
      <c r="J40" s="663"/>
      <c r="K40" s="689"/>
      <c r="L40" s="689"/>
      <c r="M40" s="691"/>
      <c r="N40" s="663"/>
      <c r="O40" s="689"/>
      <c r="P40" s="690"/>
      <c r="Q40" s="572"/>
      <c r="R40" s="573"/>
      <c r="S40" s="574"/>
    </row>
    <row r="41" spans="1:19" s="576" customFormat="1" ht="9.6" customHeight="1" x14ac:dyDescent="0.25">
      <c r="A41" s="687"/>
      <c r="B41" s="689"/>
      <c r="C41" s="689"/>
      <c r="D41" s="689"/>
      <c r="E41" s="663"/>
      <c r="F41" s="689"/>
      <c r="G41" s="689"/>
      <c r="H41" s="689"/>
      <c r="I41" s="689"/>
      <c r="J41" s="663"/>
      <c r="K41" s="689"/>
      <c r="L41" s="689"/>
      <c r="M41" s="689"/>
      <c r="N41" s="690"/>
      <c r="O41" s="689"/>
      <c r="P41" s="690"/>
      <c r="Q41" s="572"/>
      <c r="R41" s="573"/>
      <c r="S41" s="574"/>
    </row>
    <row r="42" spans="1:19" s="576" customFormat="1" ht="9.6" customHeight="1" x14ac:dyDescent="0.25">
      <c r="A42" s="687"/>
      <c r="B42" s="663"/>
      <c r="C42" s="663"/>
      <c r="D42" s="663"/>
      <c r="E42" s="663"/>
      <c r="F42" s="689"/>
      <c r="G42" s="689"/>
      <c r="I42" s="691"/>
      <c r="J42" s="663"/>
      <c r="K42" s="689"/>
      <c r="L42" s="689"/>
      <c r="M42" s="689"/>
      <c r="N42" s="690"/>
      <c r="O42" s="690"/>
      <c r="P42" s="690"/>
      <c r="Q42" s="572"/>
      <c r="R42" s="573"/>
      <c r="S42" s="574"/>
    </row>
    <row r="43" spans="1:19" s="576" customFormat="1" ht="9.6" customHeight="1" x14ac:dyDescent="0.25">
      <c r="A43" s="687"/>
      <c r="B43" s="689"/>
      <c r="C43" s="689"/>
      <c r="D43" s="689"/>
      <c r="E43" s="663"/>
      <c r="F43" s="689"/>
      <c r="G43" s="689"/>
      <c r="H43" s="689"/>
      <c r="I43" s="689"/>
      <c r="J43" s="663"/>
      <c r="K43" s="689"/>
      <c r="L43" s="692"/>
      <c r="M43" s="689"/>
      <c r="N43" s="690"/>
      <c r="O43" s="690"/>
      <c r="P43" s="690"/>
      <c r="Q43" s="572"/>
      <c r="R43" s="573"/>
      <c r="S43" s="574"/>
    </row>
    <row r="44" spans="1:19" s="576" customFormat="1" ht="9.6" customHeight="1" x14ac:dyDescent="0.25">
      <c r="A44" s="687"/>
      <c r="B44" s="663"/>
      <c r="C44" s="663"/>
      <c r="D44" s="663"/>
      <c r="E44" s="663"/>
      <c r="F44" s="689"/>
      <c r="G44" s="689"/>
      <c r="I44" s="689"/>
      <c r="J44" s="663"/>
      <c r="K44" s="691"/>
      <c r="L44" s="663"/>
      <c r="M44" s="689"/>
      <c r="N44" s="690"/>
      <c r="O44" s="690"/>
      <c r="P44" s="690"/>
      <c r="Q44" s="572"/>
      <c r="R44" s="573"/>
      <c r="S44" s="574"/>
    </row>
    <row r="45" spans="1:19" s="576" customFormat="1" ht="9.6" customHeight="1" x14ac:dyDescent="0.25">
      <c r="A45" s="687"/>
      <c r="B45" s="689"/>
      <c r="C45" s="689"/>
      <c r="D45" s="689"/>
      <c r="E45" s="663"/>
      <c r="F45" s="689"/>
      <c r="G45" s="689"/>
      <c r="H45" s="689"/>
      <c r="I45" s="689"/>
      <c r="J45" s="663"/>
      <c r="K45" s="689"/>
      <c r="L45" s="689"/>
      <c r="M45" s="689"/>
      <c r="N45" s="690"/>
      <c r="O45" s="690"/>
      <c r="P45" s="690"/>
      <c r="Q45" s="572"/>
      <c r="R45" s="573"/>
      <c r="S45" s="574"/>
    </row>
    <row r="46" spans="1:19" s="576" customFormat="1" ht="9.6" customHeight="1" x14ac:dyDescent="0.25">
      <c r="A46" s="687"/>
      <c r="B46" s="663"/>
      <c r="C46" s="663"/>
      <c r="D46" s="663"/>
      <c r="E46" s="663"/>
      <c r="F46" s="689"/>
      <c r="G46" s="689"/>
      <c r="I46" s="691"/>
      <c r="J46" s="663"/>
      <c r="K46" s="689"/>
      <c r="L46" s="689"/>
      <c r="M46" s="689"/>
      <c r="N46" s="690"/>
      <c r="O46" s="690"/>
      <c r="P46" s="690"/>
      <c r="Q46" s="572"/>
      <c r="R46" s="573"/>
      <c r="S46" s="574"/>
    </row>
    <row r="47" spans="1:19" s="576" customFormat="1" ht="9.6" customHeight="1" x14ac:dyDescent="0.25">
      <c r="A47" s="688"/>
      <c r="B47" s="689"/>
      <c r="C47" s="689"/>
      <c r="D47" s="689"/>
      <c r="E47" s="663"/>
      <c r="F47" s="689"/>
      <c r="G47" s="689"/>
      <c r="H47" s="689"/>
      <c r="I47" s="689"/>
      <c r="J47" s="663"/>
      <c r="K47" s="689"/>
      <c r="L47" s="689"/>
      <c r="M47" s="689"/>
      <c r="N47" s="689"/>
      <c r="O47" s="570"/>
      <c r="P47" s="570"/>
      <c r="Q47" s="572"/>
      <c r="R47" s="573"/>
      <c r="S47" s="574"/>
    </row>
    <row r="48" spans="1:19" s="329" customFormat="1" ht="6.75" customHeight="1" x14ac:dyDescent="0.25">
      <c r="A48" s="613"/>
      <c r="B48" s="613"/>
      <c r="C48" s="613"/>
      <c r="D48" s="613"/>
      <c r="E48" s="613"/>
      <c r="F48" s="693"/>
      <c r="G48" s="693"/>
      <c r="H48" s="693"/>
      <c r="I48" s="693"/>
      <c r="J48" s="615"/>
      <c r="K48" s="616"/>
      <c r="L48" s="617"/>
      <c r="M48" s="616"/>
      <c r="N48" s="617"/>
      <c r="O48" s="616"/>
      <c r="P48" s="617"/>
      <c r="Q48" s="616"/>
      <c r="R48" s="617"/>
      <c r="S48" s="609"/>
    </row>
    <row r="49" spans="1:18" s="627" customFormat="1" ht="10.5" customHeight="1" x14ac:dyDescent="0.25">
      <c r="A49" s="453" t="s">
        <v>38</v>
      </c>
      <c r="B49" s="454"/>
      <c r="C49" s="454"/>
      <c r="D49" s="455"/>
      <c r="E49" s="618" t="s">
        <v>2</v>
      </c>
      <c r="F49" s="619" t="s">
        <v>40</v>
      </c>
      <c r="G49" s="618"/>
      <c r="H49" s="620"/>
      <c r="I49" s="621"/>
      <c r="J49" s="618" t="s">
        <v>2</v>
      </c>
      <c r="K49" s="619" t="s">
        <v>49</v>
      </c>
      <c r="L49" s="622"/>
      <c r="M49" s="619" t="s">
        <v>50</v>
      </c>
      <c r="N49" s="623"/>
      <c r="O49" s="624" t="s">
        <v>51</v>
      </c>
      <c r="P49" s="624"/>
      <c r="Q49" s="625"/>
      <c r="R49" s="626"/>
    </row>
    <row r="50" spans="1:18" s="627" customFormat="1" ht="9" customHeight="1" x14ac:dyDescent="0.25">
      <c r="A50" s="694" t="s">
        <v>39</v>
      </c>
      <c r="B50" s="695"/>
      <c r="C50" s="696"/>
      <c r="D50" s="697"/>
      <c r="E50" s="698"/>
      <c r="F50" s="489"/>
      <c r="G50" s="630"/>
      <c r="H50" s="489"/>
      <c r="I50" s="482"/>
      <c r="J50" s="699" t="s">
        <v>3</v>
      </c>
      <c r="K50" s="485"/>
      <c r="L50" s="474"/>
      <c r="M50" s="485"/>
      <c r="N50" s="700"/>
      <c r="O50" s="701" t="s">
        <v>41</v>
      </c>
      <c r="P50" s="702"/>
      <c r="Q50" s="702"/>
      <c r="R50" s="703"/>
    </row>
    <row r="51" spans="1:18" s="627" customFormat="1" ht="9" customHeight="1" x14ac:dyDescent="0.25">
      <c r="A51" s="704" t="s">
        <v>48</v>
      </c>
      <c r="B51" s="705"/>
      <c r="C51" s="706"/>
      <c r="D51" s="707"/>
      <c r="E51" s="698"/>
      <c r="F51" s="489"/>
      <c r="G51" s="630"/>
      <c r="H51" s="489"/>
      <c r="I51" s="482"/>
      <c r="J51" s="699" t="s">
        <v>4</v>
      </c>
      <c r="K51" s="485"/>
      <c r="L51" s="474"/>
      <c r="M51" s="485"/>
      <c r="N51" s="700"/>
      <c r="O51" s="708"/>
      <c r="P51" s="709"/>
      <c r="Q51" s="705"/>
      <c r="R51" s="710"/>
    </row>
    <row r="52" spans="1:18" s="627" customFormat="1" ht="9" customHeight="1" x14ac:dyDescent="0.25">
      <c r="A52" s="486"/>
      <c r="B52" s="487"/>
      <c r="C52" s="636"/>
      <c r="D52" s="488"/>
      <c r="E52" s="698"/>
      <c r="F52" s="489"/>
      <c r="G52" s="630"/>
      <c r="H52" s="489"/>
      <c r="I52" s="482"/>
      <c r="J52" s="699" t="s">
        <v>5</v>
      </c>
      <c r="K52" s="485"/>
      <c r="L52" s="474"/>
      <c r="M52" s="485"/>
      <c r="N52" s="700"/>
      <c r="O52" s="701" t="s">
        <v>42</v>
      </c>
      <c r="P52" s="702"/>
      <c r="Q52" s="702"/>
      <c r="R52" s="703"/>
    </row>
    <row r="53" spans="1:18" s="627" customFormat="1" ht="9" customHeight="1" x14ac:dyDescent="0.25">
      <c r="A53" s="490"/>
      <c r="B53" s="491"/>
      <c r="C53" s="491"/>
      <c r="D53" s="492"/>
      <c r="E53" s="698"/>
      <c r="F53" s="489"/>
      <c r="G53" s="630"/>
      <c r="H53" s="489"/>
      <c r="I53" s="482"/>
      <c r="J53" s="699" t="s">
        <v>6</v>
      </c>
      <c r="K53" s="485"/>
      <c r="L53" s="474"/>
      <c r="M53" s="485"/>
      <c r="N53" s="700"/>
      <c r="O53" s="485"/>
      <c r="P53" s="474"/>
      <c r="Q53" s="485"/>
      <c r="R53" s="700"/>
    </row>
    <row r="54" spans="1:18" s="627" customFormat="1" ht="9" customHeight="1" x14ac:dyDescent="0.25">
      <c r="A54" s="495"/>
      <c r="B54" s="496"/>
      <c r="C54" s="496"/>
      <c r="D54" s="497"/>
      <c r="E54" s="698"/>
      <c r="F54" s="489"/>
      <c r="G54" s="630"/>
      <c r="H54" s="489"/>
      <c r="I54" s="482"/>
      <c r="J54" s="699" t="s">
        <v>7</v>
      </c>
      <c r="K54" s="485"/>
      <c r="L54" s="474"/>
      <c r="M54" s="485"/>
      <c r="N54" s="700"/>
      <c r="O54" s="705"/>
      <c r="P54" s="709"/>
      <c r="Q54" s="705"/>
      <c r="R54" s="710"/>
    </row>
    <row r="55" spans="1:18" s="627" customFormat="1" ht="9" customHeight="1" x14ac:dyDescent="0.25">
      <c r="A55" s="498"/>
      <c r="B55" s="499"/>
      <c r="C55" s="491"/>
      <c r="D55" s="492"/>
      <c r="E55" s="698"/>
      <c r="F55" s="489"/>
      <c r="G55" s="630"/>
      <c r="H55" s="489"/>
      <c r="I55" s="482"/>
      <c r="J55" s="699" t="s">
        <v>8</v>
      </c>
      <c r="K55" s="485"/>
      <c r="L55" s="474"/>
      <c r="M55" s="485"/>
      <c r="N55" s="700"/>
      <c r="O55" s="701" t="s">
        <v>31</v>
      </c>
      <c r="P55" s="702"/>
      <c r="Q55" s="702"/>
      <c r="R55" s="703"/>
    </row>
    <row r="56" spans="1:18" s="627" customFormat="1" ht="9" customHeight="1" x14ac:dyDescent="0.25">
      <c r="A56" s="498"/>
      <c r="B56" s="499"/>
      <c r="C56" s="637"/>
      <c r="D56" s="500"/>
      <c r="E56" s="698"/>
      <c r="F56" s="489"/>
      <c r="G56" s="630"/>
      <c r="H56" s="489"/>
      <c r="I56" s="482"/>
      <c r="J56" s="699" t="s">
        <v>9</v>
      </c>
      <c r="K56" s="485"/>
      <c r="L56" s="474"/>
      <c r="M56" s="485"/>
      <c r="N56" s="700"/>
      <c r="O56" s="485"/>
      <c r="P56" s="474"/>
      <c r="Q56" s="485"/>
      <c r="R56" s="700"/>
    </row>
    <row r="57" spans="1:18" s="627" customFormat="1" ht="9" customHeight="1" x14ac:dyDescent="0.25">
      <c r="A57" s="501"/>
      <c r="B57" s="502"/>
      <c r="C57" s="638"/>
      <c r="D57" s="503"/>
      <c r="E57" s="711"/>
      <c r="F57" s="505"/>
      <c r="G57" s="639"/>
      <c r="H57" s="505"/>
      <c r="I57" s="508"/>
      <c r="J57" s="712" t="s">
        <v>10</v>
      </c>
      <c r="K57" s="705"/>
      <c r="L57" s="709"/>
      <c r="M57" s="705"/>
      <c r="N57" s="710"/>
      <c r="O57" s="705" t="str">
        <f>R4</f>
        <v>Nagyistók-Nádasi Judit</v>
      </c>
      <c r="P57" s="709"/>
      <c r="Q57" s="705"/>
      <c r="R57" s="641">
        <f>MIN(4,'B-U14-F-V.kcs elo'!Q5)</f>
        <v>4</v>
      </c>
    </row>
  </sheetData>
  <mergeCells count="1">
    <mergeCell ref="A4:C4"/>
  </mergeCells>
  <conditionalFormatting sqref="B39 B41 B43 B45 B47">
    <cfRule type="cellIs" dxfId="185" priority="10" stopIfTrue="1" operator="equal">
      <formula>"QA"</formula>
    </cfRule>
    <cfRule type="cellIs" dxfId="184" priority="11" stopIfTrue="1" operator="equal">
      <formula>"DA"</formula>
    </cfRule>
  </conditionalFormatting>
  <conditionalFormatting sqref="E7 E9 E11 E13 E15 E17 E19 E21 E23 E25 E27 E29 E31 E33 E35 E37">
    <cfRule type="expression" dxfId="183" priority="13" stopIfTrue="1">
      <formula>$E7&lt;5</formula>
    </cfRule>
  </conditionalFormatting>
  <conditionalFormatting sqref="E39 E41 E43 E45 E47">
    <cfRule type="expression" dxfId="182" priority="5" stopIfTrue="1">
      <formula>AND($E39&lt;9,$C39&gt;0)</formula>
    </cfRule>
  </conditionalFormatting>
  <conditionalFormatting sqref="F7 F9 F11 F13 F15 F17 F19 F21 F23 F25 F27 F29 F31 F33 F35 F37">
    <cfRule type="cellIs" dxfId="181" priority="14" stopIfTrue="1" operator="equal">
      <formula>"Bye"</formula>
    </cfRule>
  </conditionalFormatting>
  <conditionalFormatting sqref="F39 F41 F43 F45 F47">
    <cfRule type="cellIs" dxfId="180" priority="6" stopIfTrue="1" operator="equal">
      <formula>"Bye"</formula>
    </cfRule>
    <cfRule type="expression" dxfId="179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178" priority="1" stopIfTrue="1">
      <formula>AND($E7&lt;9,$C7&gt;0)</formula>
    </cfRule>
  </conditionalFormatting>
  <conditionalFormatting sqref="I8 K10 I12 M14 I16 K18 I20 O22 I24 K26 I28 M30 I32 K34 I36 M40 I42 K44 I46">
    <cfRule type="expression" dxfId="177" priority="2" stopIfTrue="1">
      <formula>AND($O$1="CU",I8="Umpire")</formula>
    </cfRule>
    <cfRule type="expression" dxfId="176" priority="3" stopIfTrue="1">
      <formula>AND($O$1="CU",I8&lt;&gt;"Umpire",J8&lt;&gt;"")</formula>
    </cfRule>
    <cfRule type="expression" dxfId="175" priority="4" stopIfTrue="1">
      <formula>AND($O$1="CU",I8&lt;&gt;"Umpire")</formula>
    </cfRule>
  </conditionalFormatting>
  <conditionalFormatting sqref="J8 L10 J12 N14 J16 L18 J20 P22 J24 L26 J28 N30 J32 L34 J36 R57">
    <cfRule type="expression" dxfId="174" priority="12" stopIfTrue="1">
      <formula>$O$1="CU"</formula>
    </cfRule>
  </conditionalFormatting>
  <conditionalFormatting sqref="K8 M10 K12 O14 K16 M18 K20 Q22 K24 M26 K28 O30 K32 M34 K36 O40 K42 M44 K46">
    <cfRule type="expression" dxfId="173" priority="8" stopIfTrue="1">
      <formula>J8="as"</formula>
    </cfRule>
    <cfRule type="expression" dxfId="172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7AEF2A3B-EA72-46FA-BF54-AED09457E9AB}">
      <formula1>$U$7:$U$16</formula1>
    </dataValidation>
  </dataValidations>
  <printOptions horizontalCentered="1"/>
  <pageMargins left="0.35" right="0.35" top="0.39" bottom="0.39" header="0" footer="0"/>
  <pageSetup paperSize="9" scale="95" orientation="portrait" horizontalDpi="4294967294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2337" r:id="rId4" name="Button 1">
              <controlPr defaultSize="0" print="0" autoFill="0" autoPict="0" macro="[2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338" r:id="rId5" name="Button 2">
              <controlPr defaultSize="0" print="0" autoFill="0" autoPict="0" macro="[2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AD3F-9383-49ED-A5FC-5CEF7430A175}">
  <sheetPr codeName="Munka6">
    <tabColor indexed="11"/>
  </sheetPr>
  <dimension ref="A1:AS140"/>
  <sheetViews>
    <sheetView workbookViewId="0">
      <selection activeCell="G5" sqref="G5"/>
    </sheetView>
  </sheetViews>
  <sheetFormatPr defaultRowHeight="13.2" x14ac:dyDescent="0.25"/>
  <cols>
    <col min="1" max="2" width="3.33203125" style="314" customWidth="1"/>
    <col min="3" max="3" width="4.6640625" style="314" customWidth="1"/>
    <col min="4" max="4" width="7.33203125" style="314" customWidth="1"/>
    <col min="5" max="5" width="4.33203125" style="314" customWidth="1"/>
    <col min="6" max="6" width="12.6640625" style="314" customWidth="1"/>
    <col min="7" max="7" width="2.6640625" style="314" customWidth="1"/>
    <col min="8" max="8" width="7.6640625" style="314" customWidth="1"/>
    <col min="9" max="9" width="5.88671875" style="314" customWidth="1"/>
    <col min="10" max="10" width="1.6640625" style="642" customWidth="1"/>
    <col min="11" max="11" width="10.6640625" style="314" customWidth="1"/>
    <col min="12" max="12" width="1.6640625" style="642" customWidth="1"/>
    <col min="13" max="13" width="10.6640625" style="314" customWidth="1"/>
    <col min="14" max="14" width="1.6640625" style="643" customWidth="1"/>
    <col min="15" max="15" width="10.6640625" style="314" customWidth="1"/>
    <col min="16" max="16" width="1.6640625" style="642" customWidth="1"/>
    <col min="17" max="17" width="10.6640625" style="314" customWidth="1"/>
    <col min="18" max="18" width="1.6640625" style="643" customWidth="1"/>
    <col min="19" max="19" width="9.109375" style="314" hidden="1" customWidth="1"/>
    <col min="20" max="20" width="8.6640625" style="314" customWidth="1"/>
    <col min="21" max="21" width="9.109375" style="314" hidden="1" customWidth="1"/>
    <col min="22" max="24" width="8.88671875" style="314"/>
    <col min="25" max="27" width="0" style="314" hidden="1" customWidth="1"/>
    <col min="28" max="28" width="10.33203125" style="314" hidden="1" customWidth="1"/>
    <col min="29" max="34" width="0" style="314" hidden="1" customWidth="1"/>
    <col min="35" max="37" width="9.109375" style="437" customWidth="1"/>
    <col min="38" max="16384" width="8.88671875" style="314"/>
  </cols>
  <sheetData>
    <row r="1" spans="1:45" s="538" customFormat="1" ht="21.75" customHeight="1" x14ac:dyDescent="0.25">
      <c r="A1" s="781" t="s">
        <v>727</v>
      </c>
      <c r="B1" s="537"/>
      <c r="C1" s="402"/>
      <c r="D1" s="402"/>
      <c r="E1" s="402"/>
      <c r="F1" s="402"/>
      <c r="G1" s="402"/>
      <c r="H1" s="537"/>
      <c r="I1" s="404"/>
      <c r="J1" s="405"/>
      <c r="K1" s="403" t="s">
        <v>47</v>
      </c>
      <c r="L1" s="406"/>
      <c r="M1" s="407"/>
      <c r="N1" s="405"/>
      <c r="O1" s="405" t="s">
        <v>11</v>
      </c>
      <c r="P1" s="405"/>
      <c r="Q1" s="402"/>
      <c r="R1" s="405"/>
      <c r="T1" s="539"/>
      <c r="U1" s="539"/>
      <c r="V1" s="539"/>
      <c r="W1" s="539"/>
      <c r="X1" s="539"/>
      <c r="Y1" s="539"/>
      <c r="Z1" s="539"/>
      <c r="AA1" s="539"/>
      <c r="AB1" s="410" t="e">
        <f>IF($Y$5=1,CONCATENATE(VLOOKUP($Y$3,$AA$2:$AH$14,2)),CONCATENATE(VLOOKUP($Y$3,$AA$16:$AH$25,2)))</f>
        <v>#REF!</v>
      </c>
      <c r="AC1" s="410" t="e">
        <f>IF($Y$5=1,CONCATENATE(VLOOKUP($Y$3,$AA$2:$AH$14,3)),CONCATENATE(VLOOKUP($Y$3,$AA$16:$AH$25,3)))</f>
        <v>#REF!</v>
      </c>
      <c r="AD1" s="410" t="e">
        <f>IF($Y$5=1,CONCATENATE(VLOOKUP($Y$3,$AA$2:$AH$14,4)),CONCATENATE(VLOOKUP($Y$3,$AA$16:$AH$25,4)))</f>
        <v>#REF!</v>
      </c>
      <c r="AE1" s="410" t="e">
        <f>IF($Y$5=1,CONCATENATE(VLOOKUP($Y$3,$AA$2:$AH$14,5)),CONCATENATE(VLOOKUP($Y$3,$AA$16:$AH$25,5)))</f>
        <v>#REF!</v>
      </c>
      <c r="AF1" s="410" t="e">
        <f>IF($Y$5=1,CONCATENATE(VLOOKUP($Y$3,$AA$2:$AH$14,6)),CONCATENATE(VLOOKUP($Y$3,$AA$16:$AH$25,6)))</f>
        <v>#REF!</v>
      </c>
      <c r="AG1" s="410" t="e">
        <f>IF($Y$5=1,CONCATENATE(VLOOKUP($Y$3,$AA$2:$AH$14,7)),CONCATENATE(VLOOKUP($Y$3,$AA$16:$AH$25,7)))</f>
        <v>#REF!</v>
      </c>
      <c r="AH1" s="410" t="e">
        <f>IF($Y$5=1,CONCATENATE(VLOOKUP($Y$3,$AA$2:$AH$14,8)),CONCATENATE(VLOOKUP($Y$3,$AA$16:$AH$25,8)))</f>
        <v>#REF!</v>
      </c>
      <c r="AI1" s="531"/>
      <c r="AJ1" s="531"/>
      <c r="AK1" s="531"/>
    </row>
    <row r="2" spans="1:45" s="540" customFormat="1" x14ac:dyDescent="0.25">
      <c r="A2" s="411" t="s">
        <v>46</v>
      </c>
      <c r="B2" s="412"/>
      <c r="C2" s="412"/>
      <c r="D2" s="412"/>
      <c r="E2" s="412" t="s">
        <v>736</v>
      </c>
      <c r="F2" s="412"/>
      <c r="G2" s="413"/>
      <c r="H2" s="414"/>
      <c r="I2" s="414"/>
      <c r="J2" s="415"/>
      <c r="K2" s="406"/>
      <c r="L2" s="406"/>
      <c r="M2" s="406"/>
      <c r="N2" s="415"/>
      <c r="O2" s="414"/>
      <c r="P2" s="415"/>
      <c r="Q2" s="414"/>
      <c r="R2" s="415"/>
      <c r="T2" s="541"/>
      <c r="U2" s="541"/>
      <c r="V2" s="541"/>
      <c r="W2" s="541"/>
      <c r="X2" s="541"/>
      <c r="Y2" s="418"/>
      <c r="Z2" s="419"/>
      <c r="AA2" s="419" t="s">
        <v>57</v>
      </c>
      <c r="AB2" s="420">
        <v>300</v>
      </c>
      <c r="AC2" s="420">
        <v>250</v>
      </c>
      <c r="AD2" s="420">
        <v>200</v>
      </c>
      <c r="AE2" s="420">
        <v>150</v>
      </c>
      <c r="AF2" s="420">
        <v>120</v>
      </c>
      <c r="AG2" s="420">
        <v>90</v>
      </c>
      <c r="AH2" s="420">
        <v>40</v>
      </c>
      <c r="AI2" s="437"/>
      <c r="AJ2" s="437"/>
      <c r="AK2" s="437"/>
      <c r="AL2" s="541"/>
      <c r="AM2" s="541"/>
      <c r="AN2" s="541"/>
      <c r="AO2" s="541"/>
      <c r="AP2" s="541"/>
      <c r="AQ2" s="541"/>
      <c r="AR2" s="541"/>
      <c r="AS2" s="541"/>
    </row>
    <row r="3" spans="1:45" s="543" customFormat="1" ht="11.25" customHeight="1" x14ac:dyDescent="0.25">
      <c r="A3" s="330" t="s">
        <v>22</v>
      </c>
      <c r="B3" s="330"/>
      <c r="C3" s="330"/>
      <c r="D3" s="330"/>
      <c r="E3" s="330"/>
      <c r="F3" s="330"/>
      <c r="G3" s="330" t="s">
        <v>19</v>
      </c>
      <c r="H3" s="330"/>
      <c r="I3" s="330"/>
      <c r="J3" s="421"/>
      <c r="K3" s="330" t="s">
        <v>27</v>
      </c>
      <c r="L3" s="421"/>
      <c r="M3" s="330"/>
      <c r="N3" s="421"/>
      <c r="O3" s="330"/>
      <c r="P3" s="421"/>
      <c r="Q3" s="330"/>
      <c r="R3" s="422" t="s">
        <v>28</v>
      </c>
      <c r="T3" s="544"/>
      <c r="U3" s="544"/>
      <c r="V3" s="544"/>
      <c r="W3" s="544"/>
      <c r="X3" s="544"/>
      <c r="Y3" s="419" t="str">
        <f>IF(K4="OB","A",IF(K4="IX","W",IF(K4="","",K4)))</f>
        <v/>
      </c>
      <c r="Z3" s="419"/>
      <c r="AA3" s="419" t="s">
        <v>58</v>
      </c>
      <c r="AB3" s="420">
        <v>280</v>
      </c>
      <c r="AC3" s="420">
        <v>230</v>
      </c>
      <c r="AD3" s="420">
        <v>180</v>
      </c>
      <c r="AE3" s="420">
        <v>140</v>
      </c>
      <c r="AF3" s="420">
        <v>80</v>
      </c>
      <c r="AG3" s="420">
        <v>0</v>
      </c>
      <c r="AH3" s="420">
        <v>0</v>
      </c>
      <c r="AI3" s="437"/>
      <c r="AJ3" s="437"/>
      <c r="AK3" s="437"/>
      <c r="AL3" s="544"/>
      <c r="AM3" s="544"/>
      <c r="AN3" s="544"/>
      <c r="AO3" s="544"/>
      <c r="AP3" s="544"/>
      <c r="AQ3" s="544"/>
      <c r="AR3" s="544"/>
      <c r="AS3" s="544"/>
    </row>
    <row r="4" spans="1:45" s="547" customFormat="1" ht="11.25" customHeight="1" thickBot="1" x14ac:dyDescent="0.3">
      <c r="A4" s="816" t="s">
        <v>735</v>
      </c>
      <c r="B4" s="816"/>
      <c r="C4" s="816"/>
      <c r="D4" s="426"/>
      <c r="E4" s="427"/>
      <c r="F4" s="427"/>
      <c r="G4" s="427" t="s">
        <v>96</v>
      </c>
      <c r="H4" s="545"/>
      <c r="I4" s="427"/>
      <c r="J4" s="428"/>
      <c r="K4" s="183"/>
      <c r="L4" s="428"/>
      <c r="M4" s="546"/>
      <c r="N4" s="428"/>
      <c r="O4" s="427"/>
      <c r="P4" s="428"/>
      <c r="Q4" s="427"/>
      <c r="R4" s="429" t="s">
        <v>97</v>
      </c>
      <c r="T4" s="548"/>
      <c r="U4" s="548"/>
      <c r="V4" s="548"/>
      <c r="W4" s="548"/>
      <c r="X4" s="548"/>
      <c r="Y4" s="419"/>
      <c r="Z4" s="419"/>
      <c r="AA4" s="419" t="s">
        <v>74</v>
      </c>
      <c r="AB4" s="420">
        <v>250</v>
      </c>
      <c r="AC4" s="420">
        <v>200</v>
      </c>
      <c r="AD4" s="420">
        <v>150</v>
      </c>
      <c r="AE4" s="420">
        <v>120</v>
      </c>
      <c r="AF4" s="420">
        <v>90</v>
      </c>
      <c r="AG4" s="420">
        <v>60</v>
      </c>
      <c r="AH4" s="420">
        <v>25</v>
      </c>
      <c r="AI4" s="437"/>
      <c r="AJ4" s="437"/>
      <c r="AK4" s="437"/>
      <c r="AL4" s="548"/>
      <c r="AM4" s="548"/>
      <c r="AN4" s="548"/>
      <c r="AO4" s="548"/>
      <c r="AP4" s="548"/>
      <c r="AQ4" s="548"/>
      <c r="AR4" s="548"/>
      <c r="AS4" s="548"/>
    </row>
    <row r="5" spans="1:45" s="543" customFormat="1" x14ac:dyDescent="0.25">
      <c r="A5" s="491"/>
      <c r="B5" s="549" t="s">
        <v>287</v>
      </c>
      <c r="C5" s="550" t="s">
        <v>38</v>
      </c>
      <c r="D5" s="549" t="s">
        <v>288</v>
      </c>
      <c r="E5" s="549" t="s">
        <v>289</v>
      </c>
      <c r="F5" s="551" t="s">
        <v>25</v>
      </c>
      <c r="G5" s="551" t="s">
        <v>26</v>
      </c>
      <c r="H5" s="551"/>
      <c r="I5" s="551" t="s">
        <v>29</v>
      </c>
      <c r="J5" s="551"/>
      <c r="K5" s="549" t="s">
        <v>290</v>
      </c>
      <c r="L5" s="552"/>
      <c r="M5" s="549" t="s">
        <v>269</v>
      </c>
      <c r="N5" s="552"/>
      <c r="O5" s="549" t="s">
        <v>291</v>
      </c>
      <c r="P5" s="552"/>
      <c r="Q5" s="549"/>
      <c r="R5" s="553"/>
      <c r="T5" s="544"/>
      <c r="U5" s="544"/>
      <c r="V5" s="544"/>
      <c r="W5" s="544"/>
      <c r="X5" s="544"/>
      <c r="Y5" s="419" t="e">
        <f>IF(OR([3]Altalanos!$A$8="F1",[3]Altalanos!$A$8="F2",[3]Altalanos!$A$8="N1",[3]Altalanos!$A$8="N2"),1,2)</f>
        <v>#REF!</v>
      </c>
      <c r="Z5" s="419"/>
      <c r="AA5" s="419" t="s">
        <v>75</v>
      </c>
      <c r="AB5" s="420">
        <v>200</v>
      </c>
      <c r="AC5" s="420">
        <v>150</v>
      </c>
      <c r="AD5" s="420">
        <v>120</v>
      </c>
      <c r="AE5" s="420">
        <v>90</v>
      </c>
      <c r="AF5" s="420">
        <v>60</v>
      </c>
      <c r="AG5" s="420">
        <v>40</v>
      </c>
      <c r="AH5" s="420">
        <v>15</v>
      </c>
      <c r="AI5" s="437"/>
      <c r="AJ5" s="437"/>
      <c r="AK5" s="437"/>
      <c r="AL5" s="544"/>
      <c r="AM5" s="544"/>
      <c r="AN5" s="544"/>
      <c r="AO5" s="544"/>
      <c r="AP5" s="544"/>
      <c r="AQ5" s="544"/>
      <c r="AR5" s="544"/>
      <c r="AS5" s="544"/>
    </row>
    <row r="6" spans="1:45" s="560" customFormat="1" ht="11.1" customHeight="1" thickBot="1" x14ac:dyDescent="0.3">
      <c r="A6" s="554"/>
      <c r="B6" s="555"/>
      <c r="C6" s="555"/>
      <c r="D6" s="555"/>
      <c r="E6" s="555"/>
      <c r="F6" s="554" t="str">
        <f>IF(Y3="","",CONCATENATE(VLOOKUP(Y3,AB1:AH1,4)," pont"))</f>
        <v/>
      </c>
      <c r="G6" s="556"/>
      <c r="H6" s="557"/>
      <c r="I6" s="556"/>
      <c r="J6" s="558"/>
      <c r="K6" s="555" t="str">
        <f>IF(Y3="","",CONCATENATE(VLOOKUP(Y3,AB1:AH1,3)," pont"))</f>
        <v/>
      </c>
      <c r="L6" s="558"/>
      <c r="M6" s="555" t="str">
        <f>IF(Y3="","",CONCATENATE(VLOOKUP(Y3,AB1:AH1,2)," pont"))</f>
        <v/>
      </c>
      <c r="N6" s="558"/>
      <c r="O6" s="555" t="str">
        <f>IF(Y3="","",CONCATENATE(VLOOKUP(Y3,AB1:AH1,1)," pont"))</f>
        <v/>
      </c>
      <c r="P6" s="558"/>
      <c r="Q6" s="555"/>
      <c r="R6" s="559"/>
      <c r="T6" s="561"/>
      <c r="U6" s="561"/>
      <c r="V6" s="561"/>
      <c r="W6" s="561"/>
      <c r="X6" s="561"/>
      <c r="Y6" s="562"/>
      <c r="Z6" s="562"/>
      <c r="AA6" s="562" t="s">
        <v>76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564"/>
      <c r="AJ6" s="564"/>
      <c r="AK6" s="564"/>
      <c r="AL6" s="561"/>
      <c r="AM6" s="561"/>
      <c r="AN6" s="561"/>
      <c r="AO6" s="561"/>
      <c r="AP6" s="561"/>
      <c r="AQ6" s="561"/>
      <c r="AR6" s="561"/>
      <c r="AS6" s="561"/>
    </row>
    <row r="7" spans="1:45" s="329" customFormat="1" ht="12.9" customHeight="1" x14ac:dyDescent="0.25">
      <c r="A7" s="599">
        <v>1</v>
      </c>
      <c r="B7" s="566" t="str">
        <f>IF($E7="","",VLOOKUP($E7,'[3]1MD ELO'!$A$7:$O$22,14))</f>
        <v/>
      </c>
      <c r="C7" s="519" t="str">
        <f>IF($E7="","",VLOOKUP($E7,'[3]1MD ELO'!$A$7:$O$22,15))</f>
        <v/>
      </c>
      <c r="D7" s="519" t="str">
        <f>IF($E7="","",VLOOKUP($E7,'[3]1MD ELO'!$A$7:$O$22,5))</f>
        <v/>
      </c>
      <c r="E7" s="587"/>
      <c r="F7" s="520" t="s">
        <v>716</v>
      </c>
      <c r="G7" s="520" t="s">
        <v>361</v>
      </c>
      <c r="H7" s="520"/>
      <c r="I7" s="520"/>
      <c r="J7" s="759"/>
      <c r="K7" s="581"/>
      <c r="L7" s="581"/>
      <c r="M7" s="581"/>
      <c r="N7" s="581"/>
      <c r="O7" s="760"/>
      <c r="P7" s="761"/>
      <c r="Q7" s="762"/>
      <c r="R7" s="763"/>
      <c r="S7" s="609"/>
      <c r="T7" s="609"/>
      <c r="U7" s="764" t="e">
        <f>[3]Birók!P21</f>
        <v>#REF!</v>
      </c>
      <c r="V7" s="609"/>
      <c r="W7" s="609"/>
      <c r="X7" s="609"/>
      <c r="Y7" s="419"/>
      <c r="Z7" s="419"/>
      <c r="AA7" s="419" t="s">
        <v>77</v>
      </c>
      <c r="AB7" s="420">
        <v>120</v>
      </c>
      <c r="AC7" s="420">
        <v>90</v>
      </c>
      <c r="AD7" s="420">
        <v>60</v>
      </c>
      <c r="AE7" s="420">
        <v>40</v>
      </c>
      <c r="AF7" s="420">
        <v>25</v>
      </c>
      <c r="AG7" s="420">
        <v>10</v>
      </c>
      <c r="AH7" s="420">
        <v>5</v>
      </c>
      <c r="AI7" s="437"/>
      <c r="AJ7" s="437"/>
      <c r="AK7" s="437"/>
      <c r="AL7" s="609"/>
      <c r="AM7" s="609"/>
      <c r="AN7" s="609"/>
      <c r="AO7" s="609"/>
      <c r="AP7" s="609"/>
      <c r="AQ7" s="609"/>
      <c r="AR7" s="609"/>
      <c r="AS7" s="609"/>
    </row>
    <row r="8" spans="1:45" s="576" customFormat="1" ht="12.9" customHeight="1" x14ac:dyDescent="0.25">
      <c r="A8" s="577"/>
      <c r="B8" s="578"/>
      <c r="C8" s="579"/>
      <c r="D8" s="579"/>
      <c r="E8" s="580"/>
      <c r="F8" s="581"/>
      <c r="G8" s="581"/>
      <c r="H8" s="582"/>
      <c r="I8" s="583"/>
      <c r="J8" s="584" t="s">
        <v>385</v>
      </c>
      <c r="K8" s="585" t="s">
        <v>716</v>
      </c>
      <c r="L8" s="585"/>
      <c r="M8" s="569"/>
      <c r="N8" s="569"/>
      <c r="O8" s="570"/>
      <c r="P8" s="571"/>
      <c r="Q8" s="572"/>
      <c r="R8" s="573"/>
      <c r="S8" s="574"/>
      <c r="T8" s="574"/>
      <c r="U8" s="586" t="e">
        <f>[3]Birók!P22</f>
        <v>#REF!</v>
      </c>
      <c r="V8" s="574"/>
      <c r="W8" s="574"/>
      <c r="X8" s="574"/>
      <c r="Y8" s="419"/>
      <c r="Z8" s="419"/>
      <c r="AA8" s="419" t="s">
        <v>78</v>
      </c>
      <c r="AB8" s="420">
        <v>90</v>
      </c>
      <c r="AC8" s="420">
        <v>60</v>
      </c>
      <c r="AD8" s="420">
        <v>40</v>
      </c>
      <c r="AE8" s="420">
        <v>25</v>
      </c>
      <c r="AF8" s="420">
        <v>10</v>
      </c>
      <c r="AG8" s="420">
        <v>5</v>
      </c>
      <c r="AH8" s="420">
        <v>2</v>
      </c>
      <c r="AI8" s="437"/>
      <c r="AJ8" s="437"/>
      <c r="AK8" s="437"/>
      <c r="AL8" s="574"/>
      <c r="AM8" s="574"/>
      <c r="AN8" s="574"/>
      <c r="AO8" s="574"/>
      <c r="AP8" s="574"/>
      <c r="AQ8" s="574"/>
      <c r="AR8" s="574"/>
      <c r="AS8" s="574"/>
    </row>
    <row r="9" spans="1:45" s="576" customFormat="1" ht="12.9" customHeight="1" x14ac:dyDescent="0.25">
      <c r="A9" s="577">
        <v>2</v>
      </c>
      <c r="B9" s="566" t="str">
        <f>IF($E9="","",VLOOKUP($E9,'[3]1MD ELO'!$A$7:$O$22,14))</f>
        <v/>
      </c>
      <c r="C9" s="519" t="str">
        <f>IF($E9="","",VLOOKUP($E9,'[3]1MD ELO'!$A$7:$O$22,15))</f>
        <v/>
      </c>
      <c r="D9" s="519" t="str">
        <f>IF($E9="","",VLOOKUP($E9,'[3]1MD ELO'!$A$7:$O$22,5))</f>
        <v/>
      </c>
      <c r="E9" s="587"/>
      <c r="F9" s="520" t="s">
        <v>386</v>
      </c>
      <c r="G9" s="520"/>
      <c r="H9" s="520"/>
      <c r="I9" s="520"/>
      <c r="J9" s="588"/>
      <c r="K9" s="569"/>
      <c r="L9" s="589"/>
      <c r="M9" s="569"/>
      <c r="N9" s="569"/>
      <c r="O9" s="570"/>
      <c r="P9" s="571"/>
      <c r="Q9" s="572"/>
      <c r="R9" s="573"/>
      <c r="S9" s="574"/>
      <c r="T9" s="574"/>
      <c r="U9" s="586" t="e">
        <f>[3]Birók!P23</f>
        <v>#REF!</v>
      </c>
      <c r="V9" s="574"/>
      <c r="W9" s="574"/>
      <c r="X9" s="574"/>
      <c r="Y9" s="419"/>
      <c r="Z9" s="419"/>
      <c r="AA9" s="419" t="s">
        <v>79</v>
      </c>
      <c r="AB9" s="420">
        <v>60</v>
      </c>
      <c r="AC9" s="420">
        <v>40</v>
      </c>
      <c r="AD9" s="420">
        <v>25</v>
      </c>
      <c r="AE9" s="420">
        <v>10</v>
      </c>
      <c r="AF9" s="420">
        <v>5</v>
      </c>
      <c r="AG9" s="420">
        <v>2</v>
      </c>
      <c r="AH9" s="420">
        <v>1</v>
      </c>
      <c r="AI9" s="437"/>
      <c r="AJ9" s="437"/>
      <c r="AK9" s="437"/>
      <c r="AL9" s="574"/>
      <c r="AM9" s="574"/>
      <c r="AN9" s="574"/>
      <c r="AO9" s="574"/>
      <c r="AP9" s="574"/>
      <c r="AQ9" s="574"/>
      <c r="AR9" s="574"/>
      <c r="AS9" s="574"/>
    </row>
    <row r="10" spans="1:45" s="576" customFormat="1" ht="12.9" customHeight="1" x14ac:dyDescent="0.25">
      <c r="A10" s="577"/>
      <c r="B10" s="578"/>
      <c r="C10" s="579"/>
      <c r="D10" s="579"/>
      <c r="E10" s="590"/>
      <c r="F10" s="581"/>
      <c r="G10" s="581"/>
      <c r="H10" s="582"/>
      <c r="I10" s="581"/>
      <c r="J10" s="591"/>
      <c r="K10" s="583"/>
      <c r="L10" s="592" t="s">
        <v>385</v>
      </c>
      <c r="M10" s="585" t="str">
        <f>UPPER(IF(OR(L10="a",L10="as"),K8,IF(OR(L10="b",L10="bs"),K12,)))</f>
        <v>SZALAI</v>
      </c>
      <c r="N10" s="593"/>
      <c r="O10" s="594"/>
      <c r="P10" s="594"/>
      <c r="Q10" s="572"/>
      <c r="R10" s="573"/>
      <c r="S10" s="574"/>
      <c r="T10" s="574"/>
      <c r="U10" s="586" t="e">
        <f>[3]Birók!P24</f>
        <v>#REF!</v>
      </c>
      <c r="V10" s="574"/>
      <c r="W10" s="574"/>
      <c r="X10" s="574"/>
      <c r="Y10" s="419"/>
      <c r="Z10" s="419"/>
      <c r="AA10" s="419" t="s">
        <v>80</v>
      </c>
      <c r="AB10" s="420">
        <v>40</v>
      </c>
      <c r="AC10" s="420">
        <v>25</v>
      </c>
      <c r="AD10" s="420">
        <v>15</v>
      </c>
      <c r="AE10" s="420">
        <v>7</v>
      </c>
      <c r="AF10" s="420">
        <v>4</v>
      </c>
      <c r="AG10" s="420">
        <v>1</v>
      </c>
      <c r="AH10" s="420">
        <v>0</v>
      </c>
      <c r="AI10" s="437"/>
      <c r="AJ10" s="437"/>
      <c r="AK10" s="437"/>
      <c r="AL10" s="574"/>
      <c r="AM10" s="574"/>
      <c r="AN10" s="574"/>
      <c r="AO10" s="574"/>
      <c r="AP10" s="574"/>
      <c r="AQ10" s="574"/>
      <c r="AR10" s="574"/>
      <c r="AS10" s="574"/>
    </row>
    <row r="11" spans="1:45" s="576" customFormat="1" ht="12.9" customHeight="1" x14ac:dyDescent="0.25">
      <c r="A11" s="577">
        <v>3</v>
      </c>
      <c r="B11" s="566" t="str">
        <f>IF($E11="","",VLOOKUP($E11,'[3]1MD ELO'!$A$7:$O$22,14))</f>
        <v/>
      </c>
      <c r="C11" s="519" t="str">
        <f>IF($E11="","",VLOOKUP($E11,'[3]1MD ELO'!$A$7:$O$22,15))</f>
        <v/>
      </c>
      <c r="D11" s="519" t="str">
        <f>IF($E11="","",VLOOKUP($E11,'[3]1MD ELO'!$A$7:$O$22,5))</f>
        <v/>
      </c>
      <c r="E11" s="587"/>
      <c r="F11" s="520" t="s">
        <v>386</v>
      </c>
      <c r="G11" s="520"/>
      <c r="H11" s="520"/>
      <c r="I11" s="520"/>
      <c r="J11" s="568"/>
      <c r="K11" s="569"/>
      <c r="L11" s="595"/>
      <c r="M11" s="569"/>
      <c r="N11" s="596"/>
      <c r="O11" s="594"/>
      <c r="P11" s="594"/>
      <c r="Q11" s="572"/>
      <c r="R11" s="573"/>
      <c r="S11" s="574"/>
      <c r="T11" s="574"/>
      <c r="U11" s="586" t="e">
        <f>[3]Birók!P25</f>
        <v>#REF!</v>
      </c>
      <c r="V11" s="574"/>
      <c r="W11" s="574"/>
      <c r="X11" s="574"/>
      <c r="Y11" s="419"/>
      <c r="Z11" s="419"/>
      <c r="AA11" s="419" t="s">
        <v>81</v>
      </c>
      <c r="AB11" s="420">
        <v>25</v>
      </c>
      <c r="AC11" s="420">
        <v>15</v>
      </c>
      <c r="AD11" s="420">
        <v>10</v>
      </c>
      <c r="AE11" s="420">
        <v>6</v>
      </c>
      <c r="AF11" s="420">
        <v>3</v>
      </c>
      <c r="AG11" s="420">
        <v>1</v>
      </c>
      <c r="AH11" s="420">
        <v>0</v>
      </c>
      <c r="AI11" s="437"/>
      <c r="AJ11" s="437"/>
      <c r="AK11" s="437"/>
      <c r="AL11" s="574"/>
      <c r="AM11" s="574"/>
      <c r="AN11" s="574"/>
      <c r="AO11" s="574"/>
      <c r="AP11" s="574"/>
      <c r="AQ11" s="574"/>
      <c r="AR11" s="574"/>
      <c r="AS11" s="574"/>
    </row>
    <row r="12" spans="1:45" s="576" customFormat="1" ht="12.9" customHeight="1" x14ac:dyDescent="0.25">
      <c r="A12" s="577"/>
      <c r="B12" s="578"/>
      <c r="C12" s="579"/>
      <c r="D12" s="579"/>
      <c r="E12" s="590"/>
      <c r="F12" s="581"/>
      <c r="G12" s="581"/>
      <c r="H12" s="582"/>
      <c r="I12" s="583"/>
      <c r="J12" s="584"/>
      <c r="K12" s="585"/>
      <c r="L12" s="597"/>
      <c r="M12" s="569"/>
      <c r="N12" s="596"/>
      <c r="O12" s="594"/>
      <c r="P12" s="594"/>
      <c r="Q12" s="572"/>
      <c r="R12" s="573"/>
      <c r="S12" s="574"/>
      <c r="T12" s="574"/>
      <c r="U12" s="586" t="e">
        <f>[3]Birók!P26</f>
        <v>#REF!</v>
      </c>
      <c r="V12" s="574"/>
      <c r="W12" s="574"/>
      <c r="X12" s="574"/>
      <c r="Y12" s="419"/>
      <c r="Z12" s="419"/>
      <c r="AA12" s="419" t="s">
        <v>86</v>
      </c>
      <c r="AB12" s="420">
        <v>15</v>
      </c>
      <c r="AC12" s="420">
        <v>10</v>
      </c>
      <c r="AD12" s="420">
        <v>6</v>
      </c>
      <c r="AE12" s="420">
        <v>3</v>
      </c>
      <c r="AF12" s="420">
        <v>1</v>
      </c>
      <c r="AG12" s="420">
        <v>0</v>
      </c>
      <c r="AH12" s="420">
        <v>0</v>
      </c>
      <c r="AI12" s="437"/>
      <c r="AJ12" s="437"/>
      <c r="AK12" s="437"/>
      <c r="AL12" s="574"/>
      <c r="AM12" s="574"/>
      <c r="AN12" s="574"/>
      <c r="AO12" s="574"/>
      <c r="AP12" s="574"/>
      <c r="AQ12" s="574"/>
      <c r="AR12" s="574"/>
      <c r="AS12" s="574"/>
    </row>
    <row r="13" spans="1:45" s="576" customFormat="1" ht="12.9" customHeight="1" x14ac:dyDescent="0.25">
      <c r="A13" s="577">
        <v>4</v>
      </c>
      <c r="B13" s="566" t="str">
        <f>IF($E13="","",VLOOKUP($E13,'[3]1MD ELO'!$A$7:$O$22,14))</f>
        <v/>
      </c>
      <c r="C13" s="519" t="str">
        <f>IF($E13="","",VLOOKUP($E13,'[3]1MD ELO'!$A$7:$O$22,15))</f>
        <v/>
      </c>
      <c r="D13" s="519" t="str">
        <f>IF($E13="","",VLOOKUP($E13,'[3]1MD ELO'!$A$7:$O$22,5))</f>
        <v/>
      </c>
      <c r="E13" s="587"/>
      <c r="F13" s="520" t="s">
        <v>386</v>
      </c>
      <c r="G13" s="520"/>
      <c r="H13" s="520"/>
      <c r="I13" s="520"/>
      <c r="J13" s="598"/>
      <c r="K13" s="569"/>
      <c r="L13" s="569"/>
      <c r="M13" s="569"/>
      <c r="N13" s="596"/>
      <c r="O13" s="594"/>
      <c r="P13" s="594"/>
      <c r="Q13" s="572"/>
      <c r="R13" s="573"/>
      <c r="S13" s="574"/>
      <c r="T13" s="574"/>
      <c r="U13" s="586" t="e">
        <f>[3]Birók!P27</f>
        <v>#REF!</v>
      </c>
      <c r="V13" s="574"/>
      <c r="W13" s="574"/>
      <c r="X13" s="574"/>
      <c r="Y13" s="419"/>
      <c r="Z13" s="419"/>
      <c r="AA13" s="419" t="s">
        <v>82</v>
      </c>
      <c r="AB13" s="420">
        <v>10</v>
      </c>
      <c r="AC13" s="420">
        <v>6</v>
      </c>
      <c r="AD13" s="420">
        <v>3</v>
      </c>
      <c r="AE13" s="420">
        <v>1</v>
      </c>
      <c r="AF13" s="420">
        <v>0</v>
      </c>
      <c r="AG13" s="420">
        <v>0</v>
      </c>
      <c r="AH13" s="420">
        <v>0</v>
      </c>
      <c r="AI13" s="437"/>
      <c r="AJ13" s="437"/>
      <c r="AK13" s="437"/>
      <c r="AL13" s="574"/>
      <c r="AM13" s="574"/>
      <c r="AN13" s="574"/>
      <c r="AO13" s="574"/>
      <c r="AP13" s="574"/>
      <c r="AQ13" s="574"/>
      <c r="AR13" s="574"/>
      <c r="AS13" s="574"/>
    </row>
    <row r="14" spans="1:45" s="576" customFormat="1" ht="12.9" customHeight="1" x14ac:dyDescent="0.25">
      <c r="A14" s="577"/>
      <c r="B14" s="578"/>
      <c r="C14" s="579"/>
      <c r="D14" s="579"/>
      <c r="E14" s="590"/>
      <c r="F14" s="581"/>
      <c r="G14" s="581"/>
      <c r="H14" s="582"/>
      <c r="I14" s="581"/>
      <c r="J14" s="591"/>
      <c r="K14" s="569"/>
      <c r="L14" s="569"/>
      <c r="M14" s="583" t="s">
        <v>292</v>
      </c>
      <c r="N14" s="592" t="s">
        <v>385</v>
      </c>
      <c r="O14" s="585" t="str">
        <f>UPPER(IF(OR(N14="a",N14="as"),M10,IF(OR(N14="b",N14="bs"),M18,)))</f>
        <v>SZALAI</v>
      </c>
      <c r="P14" s="593"/>
      <c r="Q14" s="572"/>
      <c r="R14" s="573"/>
      <c r="S14" s="574"/>
      <c r="T14" s="574"/>
      <c r="U14" s="586" t="e">
        <f>[3]Birók!P28</f>
        <v>#REF!</v>
      </c>
      <c r="V14" s="574"/>
      <c r="W14" s="574"/>
      <c r="X14" s="574"/>
      <c r="Y14" s="419"/>
      <c r="Z14" s="419"/>
      <c r="AA14" s="419" t="s">
        <v>83</v>
      </c>
      <c r="AB14" s="420">
        <v>3</v>
      </c>
      <c r="AC14" s="420">
        <v>2</v>
      </c>
      <c r="AD14" s="420">
        <v>1</v>
      </c>
      <c r="AE14" s="420">
        <v>0</v>
      </c>
      <c r="AF14" s="420">
        <v>0</v>
      </c>
      <c r="AG14" s="420">
        <v>0</v>
      </c>
      <c r="AH14" s="420">
        <v>0</v>
      </c>
      <c r="AI14" s="437"/>
      <c r="AJ14" s="437"/>
      <c r="AK14" s="437"/>
      <c r="AL14" s="574"/>
      <c r="AM14" s="574"/>
      <c r="AN14" s="574"/>
      <c r="AO14" s="574"/>
      <c r="AP14" s="574"/>
      <c r="AQ14" s="574"/>
      <c r="AR14" s="574"/>
      <c r="AS14" s="574"/>
    </row>
    <row r="15" spans="1:45" s="576" customFormat="1" ht="12.9" customHeight="1" x14ac:dyDescent="0.25">
      <c r="A15" s="599">
        <v>5</v>
      </c>
      <c r="B15" s="566" t="str">
        <f>IF($E15="","",VLOOKUP($E15,'[3]1MD ELO'!$A$7:$O$22,14))</f>
        <v/>
      </c>
      <c r="C15" s="519" t="str">
        <f>IF($E15="","",VLOOKUP($E15,'[3]1MD ELO'!$A$7:$O$22,15))</f>
        <v/>
      </c>
      <c r="D15" s="519" t="str">
        <f>IF($E15="","",VLOOKUP($E15,'[3]1MD ELO'!$A$7:$O$22,5))</f>
        <v/>
      </c>
      <c r="E15" s="587"/>
      <c r="F15" s="520" t="s">
        <v>386</v>
      </c>
      <c r="G15" s="520"/>
      <c r="H15" s="520"/>
      <c r="I15" s="520"/>
      <c r="J15" s="600"/>
      <c r="K15" s="569"/>
      <c r="L15" s="569"/>
      <c r="M15" s="569"/>
      <c r="N15" s="596"/>
      <c r="O15" s="778" t="s">
        <v>707</v>
      </c>
      <c r="P15" s="594"/>
      <c r="Q15" s="572"/>
      <c r="R15" s="573"/>
      <c r="S15" s="574"/>
      <c r="T15" s="574"/>
      <c r="U15" s="586" t="e">
        <f>[3]Birók!P29</f>
        <v>#REF!</v>
      </c>
      <c r="V15" s="574"/>
      <c r="W15" s="574"/>
      <c r="X15" s="574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37"/>
      <c r="AJ15" s="437"/>
      <c r="AK15" s="437"/>
      <c r="AL15" s="574"/>
      <c r="AM15" s="574"/>
      <c r="AN15" s="574"/>
      <c r="AO15" s="574"/>
      <c r="AP15" s="574"/>
      <c r="AQ15" s="574"/>
      <c r="AR15" s="574"/>
      <c r="AS15" s="574"/>
    </row>
    <row r="16" spans="1:45" s="576" customFormat="1" ht="12.9" customHeight="1" thickBot="1" x14ac:dyDescent="0.3">
      <c r="A16" s="577"/>
      <c r="B16" s="578"/>
      <c r="C16" s="579"/>
      <c r="D16" s="579"/>
      <c r="E16" s="590"/>
      <c r="F16" s="581"/>
      <c r="G16" s="581"/>
      <c r="H16" s="582"/>
      <c r="I16" s="583"/>
      <c r="J16" s="584"/>
      <c r="K16" s="585"/>
      <c r="L16" s="585"/>
      <c r="M16" s="569"/>
      <c r="N16" s="596"/>
      <c r="O16" s="583"/>
      <c r="P16" s="594"/>
      <c r="Q16" s="572"/>
      <c r="R16" s="573"/>
      <c r="S16" s="574"/>
      <c r="T16" s="574"/>
      <c r="U16" s="601" t="e">
        <f>[3]Birók!P30</f>
        <v>#REF!</v>
      </c>
      <c r="V16" s="574"/>
      <c r="W16" s="574"/>
      <c r="X16" s="574"/>
      <c r="Y16" s="419"/>
      <c r="Z16" s="419"/>
      <c r="AA16" s="419" t="s">
        <v>57</v>
      </c>
      <c r="AB16" s="420">
        <v>150</v>
      </c>
      <c r="AC16" s="420">
        <v>120</v>
      </c>
      <c r="AD16" s="420">
        <v>90</v>
      </c>
      <c r="AE16" s="420">
        <v>60</v>
      </c>
      <c r="AF16" s="420">
        <v>40</v>
      </c>
      <c r="AG16" s="420">
        <v>25</v>
      </c>
      <c r="AH16" s="420">
        <v>15</v>
      </c>
      <c r="AI16" s="437"/>
      <c r="AJ16" s="437"/>
      <c r="AK16" s="437"/>
      <c r="AL16" s="574"/>
      <c r="AM16" s="574"/>
      <c r="AN16" s="574"/>
      <c r="AO16" s="574"/>
      <c r="AP16" s="574"/>
      <c r="AQ16" s="574"/>
      <c r="AR16" s="574"/>
      <c r="AS16" s="574"/>
    </row>
    <row r="17" spans="1:45" s="576" customFormat="1" ht="12.9" customHeight="1" x14ac:dyDescent="0.25">
      <c r="A17" s="577">
        <v>6</v>
      </c>
      <c r="B17" s="566" t="str">
        <f>IF($E17="","",VLOOKUP($E17,'[3]1MD ELO'!$A$7:$O$22,14))</f>
        <v/>
      </c>
      <c r="C17" s="519" t="str">
        <f>IF($E17="","",VLOOKUP($E17,'[3]1MD ELO'!$A$7:$O$22,15))</f>
        <v/>
      </c>
      <c r="D17" s="519" t="str">
        <f>IF($E17="","",VLOOKUP($E17,'[3]1MD ELO'!$A$7:$O$22,5))</f>
        <v/>
      </c>
      <c r="E17" s="587"/>
      <c r="F17" s="520" t="s">
        <v>386</v>
      </c>
      <c r="G17" s="520"/>
      <c r="H17" s="520"/>
      <c r="I17" s="520"/>
      <c r="J17" s="588"/>
      <c r="K17" s="569"/>
      <c r="L17" s="589"/>
      <c r="M17" s="569"/>
      <c r="N17" s="596"/>
      <c r="O17" s="594"/>
      <c r="P17" s="594"/>
      <c r="Q17" s="572"/>
      <c r="R17" s="573"/>
      <c r="S17" s="574"/>
      <c r="T17" s="574"/>
      <c r="U17" s="574"/>
      <c r="V17" s="574"/>
      <c r="W17" s="574"/>
      <c r="X17" s="574"/>
      <c r="Y17" s="419"/>
      <c r="Z17" s="419"/>
      <c r="AA17" s="419" t="s">
        <v>74</v>
      </c>
      <c r="AB17" s="420">
        <v>120</v>
      </c>
      <c r="AC17" s="420">
        <v>90</v>
      </c>
      <c r="AD17" s="420">
        <v>60</v>
      </c>
      <c r="AE17" s="420">
        <v>40</v>
      </c>
      <c r="AF17" s="420">
        <v>25</v>
      </c>
      <c r="AG17" s="420">
        <v>15</v>
      </c>
      <c r="AH17" s="420">
        <v>8</v>
      </c>
      <c r="AI17" s="437"/>
      <c r="AJ17" s="437"/>
      <c r="AK17" s="437"/>
      <c r="AL17" s="574"/>
      <c r="AM17" s="574"/>
      <c r="AN17" s="574"/>
      <c r="AO17" s="574"/>
      <c r="AP17" s="574"/>
      <c r="AQ17" s="574"/>
      <c r="AR17" s="574"/>
      <c r="AS17" s="574"/>
    </row>
    <row r="18" spans="1:45" s="576" customFormat="1" ht="12.9" customHeight="1" x14ac:dyDescent="0.25">
      <c r="A18" s="577"/>
      <c r="B18" s="578"/>
      <c r="C18" s="579"/>
      <c r="D18" s="579"/>
      <c r="E18" s="590"/>
      <c r="F18" s="581"/>
      <c r="G18" s="581"/>
      <c r="H18" s="582"/>
      <c r="I18" s="581"/>
      <c r="J18" s="591"/>
      <c r="K18" s="583"/>
      <c r="L18" s="592" t="s">
        <v>387</v>
      </c>
      <c r="M18" s="585" t="str">
        <f>UPPER(IF(OR(L18="a",L18="as"),K16,IF(OR(L18="b",L18="bs"),K20,)))</f>
        <v>TÓKA</v>
      </c>
      <c r="N18" s="602"/>
      <c r="O18" s="594"/>
      <c r="P18" s="594"/>
      <c r="Q18" s="572"/>
      <c r="R18" s="573"/>
      <c r="S18" s="574"/>
      <c r="T18" s="574"/>
      <c r="U18" s="574"/>
      <c r="V18" s="574"/>
      <c r="W18" s="574"/>
      <c r="X18" s="574"/>
      <c r="Y18" s="419"/>
      <c r="Z18" s="419"/>
      <c r="AA18" s="419" t="s">
        <v>75</v>
      </c>
      <c r="AB18" s="420">
        <v>90</v>
      </c>
      <c r="AC18" s="420">
        <v>60</v>
      </c>
      <c r="AD18" s="420">
        <v>40</v>
      </c>
      <c r="AE18" s="420">
        <v>25</v>
      </c>
      <c r="AF18" s="420">
        <v>15</v>
      </c>
      <c r="AG18" s="420">
        <v>8</v>
      </c>
      <c r="AH18" s="420">
        <v>4</v>
      </c>
      <c r="AI18" s="437"/>
      <c r="AJ18" s="437"/>
      <c r="AK18" s="437"/>
      <c r="AL18" s="574"/>
      <c r="AM18" s="574"/>
      <c r="AN18" s="574"/>
      <c r="AO18" s="574"/>
      <c r="AP18" s="574"/>
      <c r="AQ18" s="574"/>
      <c r="AR18" s="574"/>
      <c r="AS18" s="574"/>
    </row>
    <row r="19" spans="1:45" s="576" customFormat="1" ht="12.9" customHeight="1" x14ac:dyDescent="0.25">
      <c r="A19" s="577">
        <v>7</v>
      </c>
      <c r="B19" s="566" t="str">
        <f>IF($E19="","",VLOOKUP($E19,'[3]1MD ELO'!$A$7:$O$22,14))</f>
        <v/>
      </c>
      <c r="C19" s="519" t="str">
        <f>IF($E19="","",VLOOKUP($E19,'[3]1MD ELO'!$A$7:$O$22,15))</f>
        <v/>
      </c>
      <c r="D19" s="519" t="str">
        <f>IF($E19="","",VLOOKUP($E19,'[3]1MD ELO'!$A$7:$O$22,5))</f>
        <v/>
      </c>
      <c r="E19" s="587"/>
      <c r="F19" s="520" t="s">
        <v>386</v>
      </c>
      <c r="G19" s="520"/>
      <c r="H19" s="520"/>
      <c r="I19" s="520"/>
      <c r="J19" s="568"/>
      <c r="K19" s="569"/>
      <c r="L19" s="595"/>
      <c r="M19" s="569"/>
      <c r="N19" s="594"/>
      <c r="O19" s="594"/>
      <c r="P19" s="594"/>
      <c r="Q19" s="572"/>
      <c r="R19" s="573"/>
      <c r="S19" s="574"/>
      <c r="T19" s="574"/>
      <c r="U19" s="574"/>
      <c r="V19" s="574"/>
      <c r="W19" s="574"/>
      <c r="X19" s="574"/>
      <c r="Y19" s="419"/>
      <c r="Z19" s="419"/>
      <c r="AA19" s="419" t="s">
        <v>76</v>
      </c>
      <c r="AB19" s="420">
        <v>60</v>
      </c>
      <c r="AC19" s="420">
        <v>40</v>
      </c>
      <c r="AD19" s="420">
        <v>25</v>
      </c>
      <c r="AE19" s="420">
        <v>15</v>
      </c>
      <c r="AF19" s="420">
        <v>8</v>
      </c>
      <c r="AG19" s="420">
        <v>4</v>
      </c>
      <c r="AH19" s="420">
        <v>2</v>
      </c>
      <c r="AI19" s="437"/>
      <c r="AJ19" s="437"/>
      <c r="AK19" s="437"/>
      <c r="AL19" s="574"/>
      <c r="AM19" s="574"/>
      <c r="AN19" s="574"/>
      <c r="AO19" s="574"/>
      <c r="AP19" s="574"/>
      <c r="AQ19" s="574"/>
      <c r="AR19" s="574"/>
      <c r="AS19" s="574"/>
    </row>
    <row r="20" spans="1:45" s="576" customFormat="1" ht="12.9" customHeight="1" x14ac:dyDescent="0.25">
      <c r="A20" s="577"/>
      <c r="B20" s="578"/>
      <c r="C20" s="579"/>
      <c r="D20" s="579"/>
      <c r="E20" s="580"/>
      <c r="F20" s="581"/>
      <c r="G20" s="581"/>
      <c r="H20" s="582"/>
      <c r="I20" s="583"/>
      <c r="J20" s="584" t="s">
        <v>387</v>
      </c>
      <c r="K20" s="585" t="s">
        <v>719</v>
      </c>
      <c r="L20" s="597"/>
      <c r="M20" s="569"/>
      <c r="N20" s="594"/>
      <c r="O20" s="594"/>
      <c r="P20" s="594"/>
      <c r="Q20" s="572"/>
      <c r="R20" s="573"/>
      <c r="S20" s="574"/>
      <c r="T20" s="574"/>
      <c r="U20" s="574"/>
      <c r="V20" s="574"/>
      <c r="W20" s="574"/>
      <c r="X20" s="574"/>
      <c r="Y20" s="419"/>
      <c r="Z20" s="419"/>
      <c r="AA20" s="419" t="s">
        <v>77</v>
      </c>
      <c r="AB20" s="420">
        <v>40</v>
      </c>
      <c r="AC20" s="420">
        <v>25</v>
      </c>
      <c r="AD20" s="420">
        <v>15</v>
      </c>
      <c r="AE20" s="420">
        <v>8</v>
      </c>
      <c r="AF20" s="420">
        <v>4</v>
      </c>
      <c r="AG20" s="420">
        <v>2</v>
      </c>
      <c r="AH20" s="420">
        <v>1</v>
      </c>
      <c r="AI20" s="437"/>
      <c r="AJ20" s="437"/>
      <c r="AK20" s="437"/>
      <c r="AL20" s="574"/>
      <c r="AM20" s="574"/>
      <c r="AN20" s="574"/>
      <c r="AO20" s="574"/>
      <c r="AP20" s="574"/>
      <c r="AQ20" s="574"/>
      <c r="AR20" s="574"/>
      <c r="AS20" s="574"/>
    </row>
    <row r="21" spans="1:45" s="329" customFormat="1" ht="12.9" customHeight="1" x14ac:dyDescent="0.25">
      <c r="A21" s="599">
        <v>8</v>
      </c>
      <c r="B21" s="566" t="str">
        <f>IF($E21="","",VLOOKUP($E21,'[3]1MD ELO'!$A$7:$O$22,14))</f>
        <v/>
      </c>
      <c r="C21" s="519" t="str">
        <f>IF($E21="","",VLOOKUP($E21,'[3]1MD ELO'!$A$7:$O$22,15))</f>
        <v/>
      </c>
      <c r="D21" s="519" t="str">
        <f>IF($E21="","",VLOOKUP($E21,'[3]1MD ELO'!$A$7:$O$22,5))</f>
        <v/>
      </c>
      <c r="E21" s="587"/>
      <c r="F21" s="520" t="s">
        <v>719</v>
      </c>
      <c r="G21" s="520" t="s">
        <v>131</v>
      </c>
      <c r="H21" s="520"/>
      <c r="I21" s="520"/>
      <c r="J21" s="765"/>
      <c r="K21" s="581"/>
      <c r="L21" s="581"/>
      <c r="M21" s="581"/>
      <c r="N21" s="766"/>
      <c r="O21" s="766"/>
      <c r="P21" s="766"/>
      <c r="Q21" s="762"/>
      <c r="R21" s="763"/>
      <c r="S21" s="609"/>
      <c r="T21" s="609"/>
      <c r="U21" s="609"/>
      <c r="V21" s="609"/>
      <c r="W21" s="609"/>
      <c r="X21" s="609"/>
      <c r="Y21" s="419"/>
      <c r="Z21" s="419"/>
      <c r="AA21" s="419" t="s">
        <v>78</v>
      </c>
      <c r="AB21" s="420">
        <v>25</v>
      </c>
      <c r="AC21" s="420">
        <v>15</v>
      </c>
      <c r="AD21" s="420">
        <v>10</v>
      </c>
      <c r="AE21" s="420">
        <v>6</v>
      </c>
      <c r="AF21" s="420">
        <v>3</v>
      </c>
      <c r="AG21" s="420">
        <v>1</v>
      </c>
      <c r="AH21" s="420">
        <v>0</v>
      </c>
      <c r="AI21" s="437"/>
      <c r="AJ21" s="437"/>
      <c r="AK21" s="437"/>
      <c r="AL21" s="609"/>
      <c r="AM21" s="609"/>
      <c r="AN21" s="609"/>
      <c r="AO21" s="609"/>
      <c r="AP21" s="609"/>
      <c r="AQ21" s="609"/>
      <c r="AR21" s="609"/>
      <c r="AS21" s="609"/>
    </row>
    <row r="22" spans="1:45" s="576" customFormat="1" ht="9.6" customHeight="1" x14ac:dyDescent="0.25">
      <c r="A22" s="604"/>
      <c r="B22" s="570"/>
      <c r="C22" s="570"/>
      <c r="D22" s="570"/>
      <c r="E22" s="580"/>
      <c r="F22" s="570"/>
      <c r="G22" s="570"/>
      <c r="H22" s="570"/>
      <c r="I22" s="570"/>
      <c r="J22" s="580"/>
      <c r="K22" s="570"/>
      <c r="L22" s="570"/>
      <c r="M22" s="570"/>
      <c r="N22" s="572"/>
      <c r="O22" s="572"/>
      <c r="P22" s="572"/>
      <c r="Q22" s="572"/>
      <c r="R22" s="573"/>
      <c r="S22" s="574"/>
      <c r="T22" s="574"/>
      <c r="U22" s="574"/>
      <c r="V22" s="574"/>
      <c r="W22" s="574"/>
      <c r="X22" s="574"/>
      <c r="Y22" s="419"/>
      <c r="Z22" s="419"/>
      <c r="AA22" s="419" t="s">
        <v>79</v>
      </c>
      <c r="AB22" s="420">
        <v>15</v>
      </c>
      <c r="AC22" s="420">
        <v>10</v>
      </c>
      <c r="AD22" s="420">
        <v>6</v>
      </c>
      <c r="AE22" s="420">
        <v>3</v>
      </c>
      <c r="AF22" s="420">
        <v>1</v>
      </c>
      <c r="AG22" s="420">
        <v>0</v>
      </c>
      <c r="AH22" s="420">
        <v>0</v>
      </c>
      <c r="AI22" s="437"/>
      <c r="AJ22" s="437"/>
      <c r="AK22" s="437"/>
      <c r="AL22" s="574"/>
      <c r="AM22" s="574"/>
      <c r="AN22" s="574"/>
      <c r="AO22" s="574"/>
      <c r="AP22" s="574"/>
      <c r="AQ22" s="574"/>
      <c r="AR22" s="574"/>
      <c r="AS22" s="574"/>
    </row>
    <row r="23" spans="1:45" s="576" customFormat="1" ht="9.6" customHeight="1" x14ac:dyDescent="0.25">
      <c r="A23" s="605"/>
      <c r="B23" s="580"/>
      <c r="C23" s="580"/>
      <c r="D23" s="580"/>
      <c r="E23" s="580"/>
      <c r="F23" s="570"/>
      <c r="G23" s="570"/>
      <c r="H23" s="574"/>
      <c r="I23" s="606"/>
      <c r="J23" s="580"/>
      <c r="K23" s="570"/>
      <c r="L23" s="570"/>
      <c r="M23" s="570"/>
      <c r="N23" s="572"/>
      <c r="O23" s="572"/>
      <c r="P23" s="572"/>
      <c r="Q23" s="572"/>
      <c r="R23" s="573"/>
      <c r="S23" s="574"/>
      <c r="T23" s="574"/>
      <c r="U23" s="574"/>
      <c r="V23" s="574"/>
      <c r="W23" s="574"/>
      <c r="X23" s="574"/>
      <c r="Y23" s="419"/>
      <c r="Z23" s="419"/>
      <c r="AA23" s="419" t="s">
        <v>80</v>
      </c>
      <c r="AB23" s="420">
        <v>10</v>
      </c>
      <c r="AC23" s="420">
        <v>6</v>
      </c>
      <c r="AD23" s="420">
        <v>3</v>
      </c>
      <c r="AE23" s="420">
        <v>1</v>
      </c>
      <c r="AF23" s="420">
        <v>0</v>
      </c>
      <c r="AG23" s="420">
        <v>0</v>
      </c>
      <c r="AH23" s="420">
        <v>0</v>
      </c>
      <c r="AI23" s="437"/>
      <c r="AJ23" s="437"/>
      <c r="AK23" s="437"/>
      <c r="AL23" s="574"/>
      <c r="AM23" s="574"/>
      <c r="AN23" s="574"/>
      <c r="AO23" s="574"/>
      <c r="AP23" s="574"/>
      <c r="AQ23" s="574"/>
      <c r="AR23" s="574"/>
      <c r="AS23" s="574"/>
    </row>
    <row r="24" spans="1:45" s="576" customFormat="1" ht="9.6" customHeight="1" x14ac:dyDescent="0.25">
      <c r="A24" s="605"/>
      <c r="B24" s="570"/>
      <c r="C24" s="570"/>
      <c r="D24" s="570"/>
      <c r="E24" s="580"/>
      <c r="F24" s="570"/>
      <c r="G24" s="570"/>
      <c r="H24" s="570"/>
      <c r="I24" s="570"/>
      <c r="J24" s="580"/>
      <c r="K24" s="570"/>
      <c r="L24" s="607"/>
      <c r="M24" s="570"/>
      <c r="N24" s="572"/>
      <c r="O24" s="572"/>
      <c r="P24" s="572"/>
      <c r="Q24" s="572"/>
      <c r="R24" s="573"/>
      <c r="S24" s="574"/>
      <c r="T24" s="574"/>
      <c r="U24" s="574"/>
      <c r="V24" s="574"/>
      <c r="W24" s="574"/>
      <c r="X24" s="574"/>
      <c r="Y24" s="419"/>
      <c r="Z24" s="419"/>
      <c r="AA24" s="419" t="s">
        <v>81</v>
      </c>
      <c r="AB24" s="420">
        <v>6</v>
      </c>
      <c r="AC24" s="420">
        <v>3</v>
      </c>
      <c r="AD24" s="420">
        <v>1</v>
      </c>
      <c r="AE24" s="420">
        <v>0</v>
      </c>
      <c r="AF24" s="420">
        <v>0</v>
      </c>
      <c r="AG24" s="420">
        <v>0</v>
      </c>
      <c r="AH24" s="420">
        <v>0</v>
      </c>
      <c r="AI24" s="437"/>
      <c r="AJ24" s="437"/>
      <c r="AK24" s="437"/>
      <c r="AL24" s="574"/>
      <c r="AM24" s="574"/>
      <c r="AN24" s="574"/>
      <c r="AO24" s="574"/>
      <c r="AP24" s="574"/>
      <c r="AQ24" s="574"/>
      <c r="AR24" s="574"/>
      <c r="AS24" s="574"/>
    </row>
    <row r="25" spans="1:45" s="576" customFormat="1" ht="9.6" customHeight="1" x14ac:dyDescent="0.25">
      <c r="A25" s="605"/>
      <c r="B25" s="580"/>
      <c r="C25" s="580"/>
      <c r="D25" s="580"/>
      <c r="E25" s="580"/>
      <c r="F25" s="570"/>
      <c r="G25" s="570"/>
      <c r="H25" s="574"/>
      <c r="I25" s="570"/>
      <c r="J25" s="580"/>
      <c r="K25" s="606"/>
      <c r="L25" s="580"/>
      <c r="M25" s="570"/>
      <c r="N25" s="572"/>
      <c r="O25" s="572"/>
      <c r="P25" s="572"/>
      <c r="Q25" s="572"/>
      <c r="R25" s="573"/>
      <c r="S25" s="574"/>
      <c r="T25" s="574"/>
      <c r="U25" s="574"/>
      <c r="V25" s="574"/>
      <c r="W25" s="574"/>
      <c r="X25" s="574"/>
      <c r="Y25" s="419"/>
      <c r="Z25" s="419"/>
      <c r="AA25" s="419" t="s">
        <v>86</v>
      </c>
      <c r="AB25" s="420">
        <v>3</v>
      </c>
      <c r="AC25" s="420">
        <v>2</v>
      </c>
      <c r="AD25" s="420">
        <v>1</v>
      </c>
      <c r="AE25" s="420">
        <v>0</v>
      </c>
      <c r="AF25" s="420">
        <v>0</v>
      </c>
      <c r="AG25" s="420">
        <v>0</v>
      </c>
      <c r="AH25" s="420">
        <v>0</v>
      </c>
      <c r="AI25" s="437"/>
      <c r="AJ25" s="437"/>
      <c r="AK25" s="437"/>
      <c r="AL25" s="574"/>
      <c r="AM25" s="574"/>
      <c r="AN25" s="574"/>
      <c r="AO25" s="574"/>
      <c r="AP25" s="574"/>
      <c r="AQ25" s="574"/>
      <c r="AR25" s="574"/>
      <c r="AS25" s="574"/>
    </row>
    <row r="26" spans="1:45" s="576" customFormat="1" ht="9.6" customHeight="1" x14ac:dyDescent="0.25">
      <c r="A26" s="605"/>
      <c r="B26" s="570"/>
      <c r="C26" s="570"/>
      <c r="D26" s="570"/>
      <c r="E26" s="580"/>
      <c r="F26" s="570"/>
      <c r="G26" s="570"/>
      <c r="H26" s="570"/>
      <c r="I26" s="570"/>
      <c r="J26" s="580"/>
      <c r="K26" s="570"/>
      <c r="L26" s="570"/>
      <c r="M26" s="570"/>
      <c r="N26" s="572"/>
      <c r="O26" s="572"/>
      <c r="P26" s="572"/>
      <c r="Q26" s="572"/>
      <c r="R26" s="573"/>
      <c r="S26" s="608"/>
      <c r="T26" s="574"/>
      <c r="U26" s="574"/>
      <c r="V26" s="574"/>
      <c r="W26" s="574"/>
      <c r="X26" s="57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437"/>
      <c r="AJ26" s="437"/>
      <c r="AK26" s="437"/>
      <c r="AL26" s="574"/>
      <c r="AM26" s="574"/>
      <c r="AN26" s="574"/>
      <c r="AO26" s="574"/>
      <c r="AP26" s="574"/>
      <c r="AQ26" s="574"/>
      <c r="AR26" s="574"/>
      <c r="AS26" s="574"/>
    </row>
    <row r="27" spans="1:45" s="576" customFormat="1" ht="9.6" customHeight="1" x14ac:dyDescent="0.25">
      <c r="A27" s="605"/>
      <c r="B27" s="580"/>
      <c r="C27" s="580"/>
      <c r="D27" s="580"/>
      <c r="E27" s="580"/>
      <c r="F27" s="570"/>
      <c r="G27" s="570"/>
      <c r="H27" s="574"/>
      <c r="I27" s="606"/>
      <c r="J27" s="580"/>
      <c r="K27" s="570"/>
      <c r="L27" s="570"/>
      <c r="M27" s="570"/>
      <c r="N27" s="572"/>
      <c r="O27" s="572"/>
      <c r="P27" s="572"/>
      <c r="Q27" s="572"/>
      <c r="R27" s="573"/>
      <c r="S27" s="574"/>
      <c r="T27" s="574"/>
      <c r="U27" s="574"/>
      <c r="V27" s="574"/>
      <c r="W27" s="574"/>
      <c r="X27" s="57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437"/>
      <c r="AJ27" s="437"/>
      <c r="AK27" s="437"/>
      <c r="AL27" s="574"/>
      <c r="AM27" s="574"/>
      <c r="AN27" s="574"/>
      <c r="AO27" s="574"/>
      <c r="AP27" s="574"/>
      <c r="AQ27" s="574"/>
      <c r="AR27" s="574"/>
      <c r="AS27" s="574"/>
    </row>
    <row r="28" spans="1:45" s="576" customFormat="1" ht="9.6" customHeight="1" x14ac:dyDescent="0.25">
      <c r="A28" s="605"/>
      <c r="B28" s="570"/>
      <c r="C28" s="570"/>
      <c r="D28" s="570"/>
      <c r="E28" s="580"/>
      <c r="F28" s="570"/>
      <c r="G28" s="570"/>
      <c r="H28" s="570"/>
      <c r="I28" s="570"/>
      <c r="J28" s="580"/>
      <c r="K28" s="570"/>
      <c r="L28" s="570"/>
      <c r="M28" s="570"/>
      <c r="N28" s="572"/>
      <c r="O28" s="572"/>
      <c r="P28" s="572"/>
      <c r="Q28" s="572"/>
      <c r="R28" s="573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609"/>
      <c r="AJ28" s="609"/>
      <c r="AK28" s="609"/>
      <c r="AL28" s="574"/>
      <c r="AM28" s="574"/>
      <c r="AN28" s="574"/>
      <c r="AO28" s="574"/>
      <c r="AP28" s="574"/>
      <c r="AQ28" s="574"/>
      <c r="AR28" s="574"/>
      <c r="AS28" s="574"/>
    </row>
    <row r="29" spans="1:45" s="576" customFormat="1" ht="9.6" customHeight="1" x14ac:dyDescent="0.25">
      <c r="A29" s="605"/>
      <c r="B29" s="580"/>
      <c r="C29" s="580"/>
      <c r="D29" s="580"/>
      <c r="E29" s="580"/>
      <c r="F29" s="570"/>
      <c r="G29" s="570"/>
      <c r="H29" s="574"/>
      <c r="I29" s="570"/>
      <c r="J29" s="580"/>
      <c r="K29" s="570"/>
      <c r="L29" s="570"/>
      <c r="M29" s="606"/>
      <c r="N29" s="580"/>
      <c r="O29" s="570"/>
      <c r="P29" s="572"/>
      <c r="Q29" s="572"/>
      <c r="R29" s="573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609"/>
      <c r="AJ29" s="609"/>
      <c r="AK29" s="609"/>
      <c r="AL29" s="574"/>
      <c r="AM29" s="574"/>
      <c r="AN29" s="574"/>
      <c r="AO29" s="574"/>
      <c r="AP29" s="574"/>
      <c r="AQ29" s="574"/>
      <c r="AR29" s="574"/>
      <c r="AS29" s="574"/>
    </row>
    <row r="30" spans="1:45" s="576" customFormat="1" ht="9.6" customHeight="1" x14ac:dyDescent="0.25">
      <c r="A30" s="605"/>
      <c r="B30" s="570"/>
      <c r="C30" s="570"/>
      <c r="D30" s="570"/>
      <c r="E30" s="580"/>
      <c r="F30" s="570"/>
      <c r="G30" s="570"/>
      <c r="H30" s="570"/>
      <c r="I30" s="570"/>
      <c r="J30" s="580"/>
      <c r="K30" s="570"/>
      <c r="L30" s="570"/>
      <c r="M30" s="570"/>
      <c r="N30" s="572"/>
      <c r="O30" s="570"/>
      <c r="P30" s="572"/>
      <c r="Q30" s="572"/>
      <c r="R30" s="573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609"/>
      <c r="AJ30" s="609"/>
      <c r="AK30" s="609"/>
      <c r="AL30" s="574"/>
      <c r="AM30" s="574"/>
      <c r="AN30" s="574"/>
      <c r="AO30" s="574"/>
      <c r="AP30" s="574"/>
      <c r="AQ30" s="574"/>
      <c r="AR30" s="574"/>
      <c r="AS30" s="574"/>
    </row>
    <row r="31" spans="1:45" s="576" customFormat="1" ht="9.6" customHeight="1" x14ac:dyDescent="0.25">
      <c r="A31" s="605"/>
      <c r="B31" s="580"/>
      <c r="C31" s="580"/>
      <c r="D31" s="580"/>
      <c r="E31" s="580"/>
      <c r="F31" s="570"/>
      <c r="G31" s="570"/>
      <c r="H31" s="574"/>
      <c r="I31" s="606"/>
      <c r="J31" s="580"/>
      <c r="K31" s="570"/>
      <c r="L31" s="570"/>
      <c r="M31" s="570"/>
      <c r="N31" s="572"/>
      <c r="O31" s="572"/>
      <c r="P31" s="572"/>
      <c r="Q31" s="572"/>
      <c r="R31" s="573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609"/>
      <c r="AJ31" s="609"/>
      <c r="AK31" s="609"/>
      <c r="AL31" s="574"/>
      <c r="AM31" s="574"/>
      <c r="AN31" s="574"/>
      <c r="AO31" s="574"/>
      <c r="AP31" s="574"/>
      <c r="AQ31" s="574"/>
      <c r="AR31" s="574"/>
      <c r="AS31" s="574"/>
    </row>
    <row r="32" spans="1:45" s="576" customFormat="1" ht="9.6" customHeight="1" x14ac:dyDescent="0.25">
      <c r="A32" s="605"/>
      <c r="B32" s="570"/>
      <c r="C32" s="570"/>
      <c r="D32" s="570"/>
      <c r="E32" s="580"/>
      <c r="F32" s="570"/>
      <c r="G32" s="570"/>
      <c r="H32" s="570"/>
      <c r="I32" s="570"/>
      <c r="J32" s="580"/>
      <c r="K32" s="570"/>
      <c r="L32" s="607"/>
      <c r="M32" s="570"/>
      <c r="N32" s="572"/>
      <c r="O32" s="572"/>
      <c r="P32" s="572"/>
      <c r="Q32" s="572"/>
      <c r="R32" s="573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609"/>
      <c r="AJ32" s="609"/>
      <c r="AK32" s="609"/>
      <c r="AL32" s="574"/>
      <c r="AM32" s="574"/>
      <c r="AN32" s="574"/>
      <c r="AO32" s="574"/>
      <c r="AP32" s="574"/>
      <c r="AQ32" s="574"/>
      <c r="AR32" s="574"/>
      <c r="AS32" s="574"/>
    </row>
    <row r="33" spans="1:45" s="576" customFormat="1" ht="9.6" customHeight="1" x14ac:dyDescent="0.25">
      <c r="A33" s="605"/>
      <c r="B33" s="580"/>
      <c r="C33" s="580"/>
      <c r="D33" s="580"/>
      <c r="E33" s="580"/>
      <c r="F33" s="570"/>
      <c r="G33" s="570"/>
      <c r="H33" s="574"/>
      <c r="I33" s="570"/>
      <c r="J33" s="580"/>
      <c r="K33" s="606"/>
      <c r="L33" s="580"/>
      <c r="M33" s="570"/>
      <c r="N33" s="572"/>
      <c r="O33" s="572"/>
      <c r="P33" s="572"/>
      <c r="Q33" s="572"/>
      <c r="R33" s="573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609"/>
      <c r="AJ33" s="609"/>
      <c r="AK33" s="609"/>
      <c r="AL33" s="574"/>
      <c r="AM33" s="574"/>
      <c r="AN33" s="574"/>
      <c r="AO33" s="574"/>
      <c r="AP33" s="574"/>
      <c r="AQ33" s="574"/>
      <c r="AR33" s="574"/>
      <c r="AS33" s="574"/>
    </row>
    <row r="34" spans="1:45" s="576" customFormat="1" ht="9.6" customHeight="1" x14ac:dyDescent="0.25">
      <c r="A34" s="605"/>
      <c r="B34" s="570"/>
      <c r="C34" s="570"/>
      <c r="D34" s="570"/>
      <c r="E34" s="580"/>
      <c r="F34" s="570"/>
      <c r="G34" s="570"/>
      <c r="H34" s="570"/>
      <c r="I34" s="570"/>
      <c r="J34" s="580"/>
      <c r="K34" s="570"/>
      <c r="L34" s="570"/>
      <c r="M34" s="570"/>
      <c r="N34" s="572"/>
      <c r="O34" s="572"/>
      <c r="P34" s="572"/>
      <c r="Q34" s="572"/>
      <c r="R34" s="573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609"/>
      <c r="AJ34" s="609"/>
      <c r="AK34" s="609"/>
      <c r="AL34" s="574"/>
      <c r="AM34" s="574"/>
      <c r="AN34" s="574"/>
      <c r="AO34" s="574"/>
      <c r="AP34" s="574"/>
      <c r="AQ34" s="574"/>
      <c r="AR34" s="574"/>
      <c r="AS34" s="574"/>
    </row>
    <row r="35" spans="1:45" s="576" customFormat="1" ht="9.6" customHeight="1" x14ac:dyDescent="0.25">
      <c r="A35" s="605"/>
      <c r="B35" s="580"/>
      <c r="C35" s="580"/>
      <c r="D35" s="580"/>
      <c r="E35" s="580"/>
      <c r="F35" s="570"/>
      <c r="G35" s="570"/>
      <c r="H35" s="574"/>
      <c r="I35" s="606"/>
      <c r="J35" s="580"/>
      <c r="K35" s="570"/>
      <c r="L35" s="570"/>
      <c r="M35" s="570"/>
      <c r="N35" s="572"/>
      <c r="O35" s="572"/>
      <c r="P35" s="572"/>
      <c r="Q35" s="572"/>
      <c r="R35" s="573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609"/>
      <c r="AJ35" s="609"/>
      <c r="AK35" s="609"/>
      <c r="AL35" s="574"/>
      <c r="AM35" s="574"/>
      <c r="AN35" s="574"/>
      <c r="AO35" s="574"/>
      <c r="AP35" s="574"/>
      <c r="AQ35" s="574"/>
      <c r="AR35" s="574"/>
      <c r="AS35" s="574"/>
    </row>
    <row r="36" spans="1:45" s="576" customFormat="1" ht="9.6" customHeight="1" x14ac:dyDescent="0.25">
      <c r="A36" s="604"/>
      <c r="B36" s="570"/>
      <c r="C36" s="570"/>
      <c r="D36" s="570"/>
      <c r="E36" s="580"/>
      <c r="F36" s="570"/>
      <c r="G36" s="570"/>
      <c r="H36" s="570"/>
      <c r="I36" s="570"/>
      <c r="J36" s="580"/>
      <c r="K36" s="570"/>
      <c r="L36" s="570"/>
      <c r="M36" s="570"/>
      <c r="N36" s="570"/>
      <c r="O36" s="570"/>
      <c r="P36" s="570"/>
      <c r="Q36" s="572"/>
      <c r="R36" s="573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609"/>
      <c r="AJ36" s="609"/>
      <c r="AK36" s="609"/>
      <c r="AL36" s="574"/>
      <c r="AM36" s="574"/>
      <c r="AN36" s="574"/>
      <c r="AO36" s="574"/>
      <c r="AP36" s="574"/>
      <c r="AQ36" s="574"/>
      <c r="AR36" s="574"/>
      <c r="AS36" s="574"/>
    </row>
    <row r="37" spans="1:45" s="576" customFormat="1" ht="9.6" customHeight="1" x14ac:dyDescent="0.25">
      <c r="A37" s="605"/>
      <c r="B37" s="580"/>
      <c r="C37" s="580"/>
      <c r="D37" s="580"/>
      <c r="E37" s="580"/>
      <c r="F37" s="610"/>
      <c r="G37" s="610"/>
      <c r="H37" s="611"/>
      <c r="I37" s="569"/>
      <c r="J37" s="591"/>
      <c r="K37" s="569"/>
      <c r="L37" s="569"/>
      <c r="M37" s="569"/>
      <c r="N37" s="594"/>
      <c r="O37" s="594"/>
      <c r="P37" s="594"/>
      <c r="Q37" s="572"/>
      <c r="R37" s="573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609"/>
      <c r="AJ37" s="609"/>
      <c r="AK37" s="609"/>
      <c r="AL37" s="574"/>
      <c r="AM37" s="574"/>
      <c r="AN37" s="574"/>
      <c r="AO37" s="574"/>
      <c r="AP37" s="574"/>
      <c r="AQ37" s="574"/>
      <c r="AR37" s="574"/>
      <c r="AS37" s="574"/>
    </row>
    <row r="38" spans="1:45" s="576" customFormat="1" ht="9.6" customHeight="1" x14ac:dyDescent="0.25">
      <c r="A38" s="604"/>
      <c r="B38" s="570"/>
      <c r="C38" s="570"/>
      <c r="D38" s="570"/>
      <c r="E38" s="580"/>
      <c r="F38" s="570"/>
      <c r="G38" s="570"/>
      <c r="H38" s="570"/>
      <c r="I38" s="570"/>
      <c r="J38" s="580"/>
      <c r="K38" s="570"/>
      <c r="L38" s="570"/>
      <c r="M38" s="570"/>
      <c r="N38" s="572"/>
      <c r="O38" s="572"/>
      <c r="P38" s="572"/>
      <c r="Q38" s="572"/>
      <c r="R38" s="573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609"/>
      <c r="AJ38" s="609"/>
      <c r="AK38" s="609"/>
      <c r="AL38" s="574"/>
      <c r="AM38" s="574"/>
      <c r="AN38" s="574"/>
      <c r="AO38" s="574"/>
      <c r="AP38" s="574"/>
      <c r="AQ38" s="574"/>
      <c r="AR38" s="574"/>
      <c r="AS38" s="574"/>
    </row>
    <row r="39" spans="1:45" s="576" customFormat="1" ht="9.6" customHeight="1" x14ac:dyDescent="0.25">
      <c r="A39" s="605"/>
      <c r="B39" s="580"/>
      <c r="C39" s="580"/>
      <c r="D39" s="580"/>
      <c r="E39" s="580"/>
      <c r="F39" s="570"/>
      <c r="G39" s="570"/>
      <c r="H39" s="574"/>
      <c r="I39" s="606"/>
      <c r="J39" s="580"/>
      <c r="K39" s="570"/>
      <c r="L39" s="570"/>
      <c r="M39" s="570"/>
      <c r="N39" s="572"/>
      <c r="O39" s="572"/>
      <c r="P39" s="572"/>
      <c r="Q39" s="572"/>
      <c r="R39" s="573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609"/>
      <c r="AJ39" s="609"/>
      <c r="AK39" s="609"/>
      <c r="AL39" s="574"/>
      <c r="AM39" s="574"/>
      <c r="AN39" s="574"/>
      <c r="AO39" s="574"/>
      <c r="AP39" s="574"/>
      <c r="AQ39" s="574"/>
      <c r="AR39" s="574"/>
      <c r="AS39" s="574"/>
    </row>
    <row r="40" spans="1:45" s="576" customFormat="1" ht="9.6" customHeight="1" x14ac:dyDescent="0.25">
      <c r="A40" s="605"/>
      <c r="B40" s="570"/>
      <c r="C40" s="570"/>
      <c r="D40" s="570"/>
      <c r="E40" s="580"/>
      <c r="F40" s="570"/>
      <c r="G40" s="570"/>
      <c r="H40" s="570"/>
      <c r="I40" s="570"/>
      <c r="J40" s="580"/>
      <c r="K40" s="570"/>
      <c r="L40" s="607"/>
      <c r="M40" s="570"/>
      <c r="N40" s="572"/>
      <c r="O40" s="572"/>
      <c r="P40" s="572"/>
      <c r="Q40" s="572"/>
      <c r="R40" s="573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609"/>
      <c r="AJ40" s="609"/>
      <c r="AK40" s="609"/>
      <c r="AL40" s="574"/>
      <c r="AM40" s="574"/>
      <c r="AN40" s="574"/>
      <c r="AO40" s="574"/>
      <c r="AP40" s="574"/>
      <c r="AQ40" s="574"/>
      <c r="AR40" s="574"/>
      <c r="AS40" s="574"/>
    </row>
    <row r="41" spans="1:45" s="576" customFormat="1" ht="9.6" customHeight="1" x14ac:dyDescent="0.25">
      <c r="A41" s="605"/>
      <c r="B41" s="580"/>
      <c r="C41" s="580"/>
      <c r="D41" s="580"/>
      <c r="E41" s="580"/>
      <c r="F41" s="570"/>
      <c r="G41" s="570"/>
      <c r="H41" s="574"/>
      <c r="I41" s="570"/>
      <c r="J41" s="580"/>
      <c r="K41" s="606"/>
      <c r="L41" s="580"/>
      <c r="M41" s="570"/>
      <c r="N41" s="572"/>
      <c r="O41" s="572"/>
      <c r="P41" s="572"/>
      <c r="Q41" s="572"/>
      <c r="R41" s="573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609"/>
      <c r="AJ41" s="609"/>
      <c r="AK41" s="609"/>
      <c r="AL41" s="574"/>
      <c r="AM41" s="574"/>
      <c r="AN41" s="574"/>
      <c r="AO41" s="574"/>
      <c r="AP41" s="574"/>
      <c r="AQ41" s="574"/>
      <c r="AR41" s="574"/>
      <c r="AS41" s="574"/>
    </row>
    <row r="42" spans="1:45" s="576" customFormat="1" ht="9.6" customHeight="1" x14ac:dyDescent="0.25">
      <c r="A42" s="605"/>
      <c r="B42" s="570"/>
      <c r="C42" s="570"/>
      <c r="D42" s="570"/>
      <c r="E42" s="580"/>
      <c r="F42" s="570"/>
      <c r="G42" s="570"/>
      <c r="H42" s="570"/>
      <c r="I42" s="570"/>
      <c r="J42" s="580"/>
      <c r="K42" s="570"/>
      <c r="L42" s="570"/>
      <c r="M42" s="570"/>
      <c r="N42" s="572"/>
      <c r="O42" s="572"/>
      <c r="P42" s="572"/>
      <c r="Q42" s="572"/>
      <c r="R42" s="573"/>
      <c r="S42" s="608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609"/>
      <c r="AJ42" s="609"/>
      <c r="AK42" s="609"/>
      <c r="AL42" s="574"/>
      <c r="AM42" s="574"/>
      <c r="AN42" s="574"/>
      <c r="AO42" s="574"/>
      <c r="AP42" s="574"/>
      <c r="AQ42" s="574"/>
      <c r="AR42" s="574"/>
      <c r="AS42" s="574"/>
    </row>
    <row r="43" spans="1:45" s="576" customFormat="1" ht="9.6" customHeight="1" x14ac:dyDescent="0.25">
      <c r="A43" s="605"/>
      <c r="B43" s="580"/>
      <c r="C43" s="580"/>
      <c r="D43" s="580"/>
      <c r="E43" s="580"/>
      <c r="F43" s="570"/>
      <c r="G43" s="570"/>
      <c r="H43" s="574"/>
      <c r="I43" s="606"/>
      <c r="J43" s="580"/>
      <c r="K43" s="570"/>
      <c r="L43" s="570"/>
      <c r="M43" s="570"/>
      <c r="N43" s="572"/>
      <c r="O43" s="572"/>
      <c r="P43" s="572"/>
      <c r="Q43" s="572"/>
      <c r="R43" s="573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609"/>
      <c r="AJ43" s="609"/>
      <c r="AK43" s="609"/>
      <c r="AL43" s="574"/>
      <c r="AM43" s="574"/>
      <c r="AN43" s="574"/>
      <c r="AO43" s="574"/>
      <c r="AP43" s="574"/>
      <c r="AQ43" s="574"/>
      <c r="AR43" s="574"/>
      <c r="AS43" s="574"/>
    </row>
    <row r="44" spans="1:45" s="576" customFormat="1" ht="9.6" customHeight="1" x14ac:dyDescent="0.25">
      <c r="A44" s="605"/>
      <c r="B44" s="570"/>
      <c r="C44" s="570"/>
      <c r="D44" s="570"/>
      <c r="E44" s="580"/>
      <c r="F44" s="570"/>
      <c r="G44" s="570"/>
      <c r="H44" s="570"/>
      <c r="I44" s="570"/>
      <c r="J44" s="580"/>
      <c r="K44" s="570"/>
      <c r="L44" s="570"/>
      <c r="M44" s="570"/>
      <c r="N44" s="572"/>
      <c r="O44" s="572"/>
      <c r="P44" s="572"/>
      <c r="Q44" s="572"/>
      <c r="R44" s="573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609"/>
      <c r="AJ44" s="609"/>
      <c r="AK44" s="609"/>
      <c r="AL44" s="574"/>
      <c r="AM44" s="574"/>
      <c r="AN44" s="574"/>
      <c r="AO44" s="574"/>
      <c r="AP44" s="574"/>
      <c r="AQ44" s="574"/>
      <c r="AR44" s="574"/>
      <c r="AS44" s="574"/>
    </row>
    <row r="45" spans="1:45" s="576" customFormat="1" ht="9.6" customHeight="1" x14ac:dyDescent="0.25">
      <c r="A45" s="605"/>
      <c r="B45" s="580"/>
      <c r="C45" s="580"/>
      <c r="D45" s="580"/>
      <c r="E45" s="580"/>
      <c r="F45" s="570"/>
      <c r="G45" s="570"/>
      <c r="H45" s="574"/>
      <c r="I45" s="570"/>
      <c r="J45" s="580"/>
      <c r="K45" s="570"/>
      <c r="L45" s="570"/>
      <c r="M45" s="606"/>
      <c r="N45" s="580"/>
      <c r="O45" s="570"/>
      <c r="P45" s="572"/>
      <c r="Q45" s="572"/>
      <c r="R45" s="573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609"/>
      <c r="AJ45" s="609"/>
      <c r="AK45" s="609"/>
      <c r="AL45" s="574"/>
      <c r="AM45" s="574"/>
      <c r="AN45" s="574"/>
      <c r="AO45" s="574"/>
      <c r="AP45" s="574"/>
      <c r="AQ45" s="574"/>
      <c r="AR45" s="574"/>
      <c r="AS45" s="574"/>
    </row>
    <row r="46" spans="1:45" s="576" customFormat="1" ht="9.6" customHeight="1" x14ac:dyDescent="0.25">
      <c r="A46" s="605"/>
      <c r="B46" s="570"/>
      <c r="C46" s="570"/>
      <c r="D46" s="570"/>
      <c r="E46" s="580"/>
      <c r="F46" s="570"/>
      <c r="G46" s="570"/>
      <c r="H46" s="570"/>
      <c r="I46" s="570"/>
      <c r="J46" s="580"/>
      <c r="K46" s="570"/>
      <c r="L46" s="570"/>
      <c r="M46" s="570"/>
      <c r="N46" s="572"/>
      <c r="O46" s="570"/>
      <c r="P46" s="572"/>
      <c r="Q46" s="572"/>
      <c r="R46" s="573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609"/>
      <c r="AJ46" s="609"/>
      <c r="AK46" s="609"/>
      <c r="AL46" s="574"/>
      <c r="AM46" s="574"/>
      <c r="AN46" s="574"/>
      <c r="AO46" s="574"/>
      <c r="AP46" s="574"/>
      <c r="AQ46" s="574"/>
      <c r="AR46" s="574"/>
      <c r="AS46" s="574"/>
    </row>
    <row r="47" spans="1:45" s="576" customFormat="1" ht="9.6" customHeight="1" x14ac:dyDescent="0.25">
      <c r="A47" s="605"/>
      <c r="B47" s="580"/>
      <c r="C47" s="580"/>
      <c r="D47" s="580"/>
      <c r="E47" s="580"/>
      <c r="F47" s="570"/>
      <c r="G47" s="570"/>
      <c r="H47" s="574"/>
      <c r="I47" s="606"/>
      <c r="J47" s="580"/>
      <c r="K47" s="570"/>
      <c r="L47" s="570"/>
      <c r="M47" s="570"/>
      <c r="N47" s="572"/>
      <c r="O47" s="572"/>
      <c r="P47" s="572"/>
      <c r="Q47" s="572"/>
      <c r="R47" s="573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609"/>
      <c r="AJ47" s="609"/>
      <c r="AK47" s="609"/>
      <c r="AL47" s="574"/>
      <c r="AM47" s="574"/>
      <c r="AN47" s="574"/>
      <c r="AO47" s="574"/>
      <c r="AP47" s="574"/>
      <c r="AQ47" s="574"/>
      <c r="AR47" s="574"/>
      <c r="AS47" s="574"/>
    </row>
    <row r="48" spans="1:45" s="576" customFormat="1" ht="9.6" customHeight="1" x14ac:dyDescent="0.25">
      <c r="A48" s="605"/>
      <c r="B48" s="570"/>
      <c r="C48" s="570"/>
      <c r="D48" s="570"/>
      <c r="E48" s="580"/>
      <c r="F48" s="570"/>
      <c r="G48" s="570"/>
      <c r="H48" s="570"/>
      <c r="I48" s="570"/>
      <c r="J48" s="580"/>
      <c r="K48" s="570"/>
      <c r="L48" s="607"/>
      <c r="M48" s="570"/>
      <c r="N48" s="572"/>
      <c r="O48" s="572"/>
      <c r="P48" s="572"/>
      <c r="Q48" s="572"/>
      <c r="R48" s="573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609"/>
      <c r="AJ48" s="609"/>
      <c r="AK48" s="609"/>
      <c r="AL48" s="574"/>
      <c r="AM48" s="574"/>
      <c r="AN48" s="574"/>
      <c r="AO48" s="574"/>
      <c r="AP48" s="574"/>
      <c r="AQ48" s="574"/>
      <c r="AR48" s="574"/>
      <c r="AS48" s="574"/>
    </row>
    <row r="49" spans="1:45" s="576" customFormat="1" ht="9.6" customHeight="1" x14ac:dyDescent="0.25">
      <c r="A49" s="605"/>
      <c r="B49" s="580"/>
      <c r="C49" s="580"/>
      <c r="D49" s="580"/>
      <c r="E49" s="580"/>
      <c r="F49" s="570"/>
      <c r="G49" s="570"/>
      <c r="H49" s="574"/>
      <c r="I49" s="570"/>
      <c r="J49" s="580"/>
      <c r="K49" s="606"/>
      <c r="L49" s="580"/>
      <c r="M49" s="570"/>
      <c r="N49" s="572"/>
      <c r="O49" s="572"/>
      <c r="P49" s="572"/>
      <c r="Q49" s="572"/>
      <c r="R49" s="573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609"/>
      <c r="AJ49" s="609"/>
      <c r="AK49" s="609"/>
      <c r="AL49" s="574"/>
      <c r="AM49" s="574"/>
      <c r="AN49" s="574"/>
      <c r="AO49" s="574"/>
      <c r="AP49" s="574"/>
      <c r="AQ49" s="574"/>
      <c r="AR49" s="574"/>
      <c r="AS49" s="574"/>
    </row>
    <row r="50" spans="1:45" s="576" customFormat="1" ht="9.6" customHeight="1" x14ac:dyDescent="0.25">
      <c r="A50" s="605"/>
      <c r="B50" s="570"/>
      <c r="C50" s="570"/>
      <c r="D50" s="570"/>
      <c r="E50" s="580"/>
      <c r="F50" s="570"/>
      <c r="G50" s="570"/>
      <c r="H50" s="570"/>
      <c r="I50" s="570"/>
      <c r="J50" s="580"/>
      <c r="K50" s="570"/>
      <c r="L50" s="570"/>
      <c r="M50" s="570"/>
      <c r="N50" s="572"/>
      <c r="O50" s="572"/>
      <c r="P50" s="572"/>
      <c r="Q50" s="572"/>
      <c r="R50" s="573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609"/>
      <c r="AJ50" s="609"/>
      <c r="AK50" s="609"/>
      <c r="AL50" s="574"/>
      <c r="AM50" s="574"/>
      <c r="AN50" s="574"/>
      <c r="AO50" s="574"/>
      <c r="AP50" s="574"/>
      <c r="AQ50" s="574"/>
      <c r="AR50" s="574"/>
      <c r="AS50" s="574"/>
    </row>
    <row r="51" spans="1:45" s="576" customFormat="1" ht="9.6" customHeight="1" x14ac:dyDescent="0.25">
      <c r="A51" s="605"/>
      <c r="B51" s="580"/>
      <c r="C51" s="580"/>
      <c r="D51" s="580"/>
      <c r="E51" s="580"/>
      <c r="F51" s="570"/>
      <c r="G51" s="570"/>
      <c r="H51" s="574"/>
      <c r="I51" s="606"/>
      <c r="J51" s="580"/>
      <c r="K51" s="570"/>
      <c r="L51" s="570"/>
      <c r="M51" s="570"/>
      <c r="N51" s="572"/>
      <c r="O51" s="572"/>
      <c r="P51" s="572"/>
      <c r="Q51" s="572"/>
      <c r="R51" s="573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609"/>
      <c r="AJ51" s="609"/>
      <c r="AK51" s="609"/>
      <c r="AL51" s="574"/>
      <c r="AM51" s="574"/>
      <c r="AN51" s="574"/>
      <c r="AO51" s="574"/>
      <c r="AP51" s="574"/>
      <c r="AQ51" s="574"/>
      <c r="AR51" s="574"/>
      <c r="AS51" s="574"/>
    </row>
    <row r="52" spans="1:45" s="576" customFormat="1" ht="9.6" customHeight="1" x14ac:dyDescent="0.25">
      <c r="A52" s="604"/>
      <c r="B52" s="570"/>
      <c r="C52" s="570"/>
      <c r="D52" s="570"/>
      <c r="E52" s="580"/>
      <c r="F52" s="612"/>
      <c r="G52" s="612"/>
      <c r="H52" s="612"/>
      <c r="I52" s="612"/>
      <c r="J52" s="580"/>
      <c r="K52" s="570"/>
      <c r="L52" s="570"/>
      <c r="M52" s="570"/>
      <c r="N52" s="570"/>
      <c r="O52" s="570"/>
      <c r="P52" s="570"/>
      <c r="Q52" s="572"/>
      <c r="R52" s="573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609"/>
      <c r="AJ52" s="609"/>
      <c r="AK52" s="609"/>
      <c r="AL52" s="574"/>
      <c r="AM52" s="574"/>
      <c r="AN52" s="574"/>
      <c r="AO52" s="574"/>
      <c r="AP52" s="574"/>
      <c r="AQ52" s="574"/>
      <c r="AR52" s="574"/>
      <c r="AS52" s="574"/>
    </row>
    <row r="53" spans="1:45" s="329" customFormat="1" ht="6.75" customHeight="1" x14ac:dyDescent="0.25">
      <c r="A53" s="613"/>
      <c r="B53" s="613"/>
      <c r="C53" s="613"/>
      <c r="D53" s="613"/>
      <c r="E53" s="613"/>
      <c r="F53" s="614"/>
      <c r="G53" s="614"/>
      <c r="H53" s="614"/>
      <c r="I53" s="614"/>
      <c r="J53" s="615"/>
      <c r="K53" s="614"/>
      <c r="L53" s="617"/>
      <c r="M53" s="614"/>
      <c r="N53" s="617"/>
      <c r="O53" s="614"/>
      <c r="P53" s="617"/>
      <c r="Q53" s="614"/>
      <c r="R53" s="617"/>
      <c r="S53" s="609"/>
      <c r="T53" s="609"/>
      <c r="U53" s="609"/>
      <c r="V53" s="609"/>
      <c r="W53" s="609"/>
      <c r="X53" s="609"/>
      <c r="Y53" s="609"/>
      <c r="Z53" s="609"/>
      <c r="AA53" s="609"/>
      <c r="AB53" s="609"/>
      <c r="AC53" s="609"/>
      <c r="AD53" s="609"/>
      <c r="AE53" s="609"/>
      <c r="AF53" s="609"/>
      <c r="AG53" s="609"/>
      <c r="AH53" s="609"/>
      <c r="AI53" s="609"/>
      <c r="AJ53" s="609"/>
      <c r="AK53" s="609"/>
      <c r="AL53" s="609"/>
      <c r="AM53" s="609"/>
      <c r="AN53" s="609"/>
      <c r="AO53" s="609"/>
      <c r="AP53" s="609"/>
      <c r="AQ53" s="609"/>
      <c r="AR53" s="609"/>
      <c r="AS53" s="609"/>
    </row>
    <row r="54" spans="1:45" s="627" customFormat="1" ht="10.5" customHeight="1" x14ac:dyDescent="0.25">
      <c r="A54" s="453" t="s">
        <v>38</v>
      </c>
      <c r="B54" s="454"/>
      <c r="C54" s="454"/>
      <c r="D54" s="455"/>
      <c r="E54" s="618" t="s">
        <v>2</v>
      </c>
      <c r="F54" s="619" t="s">
        <v>40</v>
      </c>
      <c r="G54" s="618"/>
      <c r="H54" s="620"/>
      <c r="I54" s="621"/>
      <c r="J54" s="618" t="s">
        <v>2</v>
      </c>
      <c r="K54" s="619" t="s">
        <v>49</v>
      </c>
      <c r="L54" s="622"/>
      <c r="M54" s="619" t="s">
        <v>50</v>
      </c>
      <c r="N54" s="623"/>
      <c r="O54" s="624" t="s">
        <v>51</v>
      </c>
      <c r="P54" s="624"/>
      <c r="Q54" s="625"/>
      <c r="R54" s="626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89"/>
      <c r="AG54" s="489"/>
      <c r="AH54" s="489"/>
      <c r="AI54" s="628"/>
      <c r="AJ54" s="628"/>
      <c r="AK54" s="628"/>
      <c r="AL54" s="489"/>
      <c r="AM54" s="489"/>
      <c r="AN54" s="489"/>
      <c r="AO54" s="489"/>
      <c r="AP54" s="489"/>
      <c r="AQ54" s="489"/>
      <c r="AR54" s="489"/>
      <c r="AS54" s="489"/>
    </row>
    <row r="55" spans="1:45" s="627" customFormat="1" ht="9" customHeight="1" x14ac:dyDescent="0.25">
      <c r="A55" s="463" t="s">
        <v>39</v>
      </c>
      <c r="B55" s="464"/>
      <c r="C55" s="629"/>
      <c r="D55" s="465"/>
      <c r="E55" s="630"/>
      <c r="F55" s="489"/>
      <c r="G55" s="630"/>
      <c r="H55" s="489"/>
      <c r="I55" s="482"/>
      <c r="J55" s="631" t="s">
        <v>3</v>
      </c>
      <c r="K55" s="480"/>
      <c r="L55" s="481"/>
      <c r="M55" s="480"/>
      <c r="N55" s="632"/>
      <c r="O55" s="470" t="s">
        <v>41</v>
      </c>
      <c r="P55" s="633"/>
      <c r="Q55" s="633"/>
      <c r="R55" s="632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  <c r="AI55" s="628"/>
      <c r="AJ55" s="628"/>
      <c r="AK55" s="628"/>
      <c r="AL55" s="489"/>
      <c r="AM55" s="489"/>
      <c r="AN55" s="489"/>
      <c r="AO55" s="489"/>
      <c r="AP55" s="489"/>
      <c r="AQ55" s="489"/>
      <c r="AR55" s="489"/>
      <c r="AS55" s="489"/>
    </row>
    <row r="56" spans="1:45" s="627" customFormat="1" ht="9" customHeight="1" x14ac:dyDescent="0.25">
      <c r="A56" s="475" t="s">
        <v>48</v>
      </c>
      <c r="B56" s="476"/>
      <c r="C56" s="634"/>
      <c r="D56" s="477"/>
      <c r="E56" s="630"/>
      <c r="F56" s="489"/>
      <c r="G56" s="630"/>
      <c r="H56" s="489"/>
      <c r="I56" s="482"/>
      <c r="J56" s="631" t="s">
        <v>4</v>
      </c>
      <c r="K56" s="480"/>
      <c r="L56" s="481"/>
      <c r="M56" s="480"/>
      <c r="N56" s="632"/>
      <c r="O56" s="505"/>
      <c r="P56" s="507"/>
      <c r="Q56" s="476"/>
      <c r="R56" s="635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628"/>
      <c r="AJ56" s="628"/>
      <c r="AK56" s="628"/>
      <c r="AL56" s="489"/>
      <c r="AM56" s="489"/>
      <c r="AN56" s="489"/>
      <c r="AO56" s="489"/>
      <c r="AP56" s="489"/>
      <c r="AQ56" s="489"/>
      <c r="AR56" s="489"/>
      <c r="AS56" s="489"/>
    </row>
    <row r="57" spans="1:45" s="627" customFormat="1" ht="9" customHeight="1" x14ac:dyDescent="0.25">
      <c r="A57" s="486"/>
      <c r="B57" s="487"/>
      <c r="C57" s="636"/>
      <c r="D57" s="488"/>
      <c r="E57" s="630"/>
      <c r="F57" s="489"/>
      <c r="G57" s="630"/>
      <c r="H57" s="489"/>
      <c r="I57" s="482"/>
      <c r="J57" s="631" t="s">
        <v>5</v>
      </c>
      <c r="K57" s="480"/>
      <c r="L57" s="481"/>
      <c r="M57" s="480"/>
      <c r="N57" s="632"/>
      <c r="O57" s="470" t="s">
        <v>42</v>
      </c>
      <c r="P57" s="633"/>
      <c r="Q57" s="633"/>
      <c r="R57" s="632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89"/>
      <c r="AI57" s="628"/>
      <c r="AJ57" s="628"/>
      <c r="AK57" s="628"/>
      <c r="AL57" s="489"/>
      <c r="AM57" s="489"/>
      <c r="AN57" s="489"/>
      <c r="AO57" s="489"/>
      <c r="AP57" s="489"/>
      <c r="AQ57" s="489"/>
      <c r="AR57" s="489"/>
      <c r="AS57" s="489"/>
    </row>
    <row r="58" spans="1:45" s="627" customFormat="1" ht="9" customHeight="1" x14ac:dyDescent="0.25">
      <c r="A58" s="490"/>
      <c r="B58" s="491"/>
      <c r="C58" s="491"/>
      <c r="D58" s="492"/>
      <c r="E58" s="630"/>
      <c r="F58" s="489"/>
      <c r="G58" s="630"/>
      <c r="H58" s="489"/>
      <c r="I58" s="482"/>
      <c r="J58" s="631" t="s">
        <v>6</v>
      </c>
      <c r="K58" s="480"/>
      <c r="L58" s="481"/>
      <c r="M58" s="480"/>
      <c r="N58" s="632"/>
      <c r="O58" s="480"/>
      <c r="P58" s="481"/>
      <c r="Q58" s="480"/>
      <c r="R58" s="632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628"/>
      <c r="AJ58" s="628"/>
      <c r="AK58" s="628"/>
      <c r="AL58" s="489"/>
      <c r="AM58" s="489"/>
      <c r="AN58" s="489"/>
      <c r="AO58" s="489"/>
      <c r="AP58" s="489"/>
      <c r="AQ58" s="489"/>
      <c r="AR58" s="489"/>
      <c r="AS58" s="489"/>
    </row>
    <row r="59" spans="1:45" s="627" customFormat="1" ht="9" customHeight="1" x14ac:dyDescent="0.25">
      <c r="A59" s="495"/>
      <c r="B59" s="496"/>
      <c r="C59" s="496"/>
      <c r="D59" s="497"/>
      <c r="E59" s="630"/>
      <c r="F59" s="489"/>
      <c r="G59" s="630"/>
      <c r="H59" s="489"/>
      <c r="I59" s="482"/>
      <c r="J59" s="631" t="s">
        <v>7</v>
      </c>
      <c r="K59" s="480"/>
      <c r="L59" s="481"/>
      <c r="M59" s="480"/>
      <c r="N59" s="632"/>
      <c r="O59" s="476"/>
      <c r="P59" s="507"/>
      <c r="Q59" s="476"/>
      <c r="R59" s="635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  <c r="AI59" s="628"/>
      <c r="AJ59" s="628"/>
      <c r="AK59" s="628"/>
      <c r="AL59" s="489"/>
      <c r="AM59" s="489"/>
      <c r="AN59" s="489"/>
      <c r="AO59" s="489"/>
      <c r="AP59" s="489"/>
      <c r="AQ59" s="489"/>
      <c r="AR59" s="489"/>
      <c r="AS59" s="489"/>
    </row>
    <row r="60" spans="1:45" s="627" customFormat="1" ht="9" customHeight="1" x14ac:dyDescent="0.25">
      <c r="A60" s="498"/>
      <c r="B60" s="499"/>
      <c r="C60" s="491"/>
      <c r="D60" s="492"/>
      <c r="E60" s="630"/>
      <c r="F60" s="489"/>
      <c r="G60" s="630"/>
      <c r="H60" s="489"/>
      <c r="I60" s="482"/>
      <c r="J60" s="631" t="s">
        <v>8</v>
      </c>
      <c r="K60" s="480"/>
      <c r="L60" s="481"/>
      <c r="M60" s="480"/>
      <c r="N60" s="632"/>
      <c r="O60" s="470" t="s">
        <v>31</v>
      </c>
      <c r="P60" s="633"/>
      <c r="Q60" s="633"/>
      <c r="R60" s="632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89"/>
      <c r="AH60" s="489"/>
      <c r="AI60" s="628"/>
      <c r="AJ60" s="628"/>
      <c r="AK60" s="628"/>
      <c r="AL60" s="489"/>
      <c r="AM60" s="489"/>
      <c r="AN60" s="489"/>
      <c r="AO60" s="489"/>
      <c r="AP60" s="489"/>
      <c r="AQ60" s="489"/>
      <c r="AR60" s="489"/>
      <c r="AS60" s="489"/>
    </row>
    <row r="61" spans="1:45" s="627" customFormat="1" ht="9" customHeight="1" x14ac:dyDescent="0.25">
      <c r="A61" s="498"/>
      <c r="B61" s="499"/>
      <c r="C61" s="637"/>
      <c r="D61" s="500"/>
      <c r="E61" s="630"/>
      <c r="F61" s="489"/>
      <c r="G61" s="630"/>
      <c r="H61" s="489"/>
      <c r="I61" s="482"/>
      <c r="J61" s="631" t="s">
        <v>9</v>
      </c>
      <c r="K61" s="480"/>
      <c r="L61" s="481"/>
      <c r="M61" s="480"/>
      <c r="N61" s="632"/>
      <c r="O61" s="480"/>
      <c r="P61" s="481"/>
      <c r="Q61" s="480"/>
      <c r="R61" s="632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89"/>
      <c r="AH61" s="489"/>
      <c r="AI61" s="628"/>
      <c r="AJ61" s="628"/>
      <c r="AK61" s="628"/>
      <c r="AL61" s="489"/>
      <c r="AM61" s="489"/>
      <c r="AN61" s="489"/>
      <c r="AO61" s="489"/>
      <c r="AP61" s="489"/>
      <c r="AQ61" s="489"/>
      <c r="AR61" s="489"/>
      <c r="AS61" s="489"/>
    </row>
    <row r="62" spans="1:45" s="627" customFormat="1" ht="9" customHeight="1" x14ac:dyDescent="0.25">
      <c r="A62" s="501"/>
      <c r="B62" s="502"/>
      <c r="C62" s="638"/>
      <c r="D62" s="503"/>
      <c r="E62" s="639"/>
      <c r="F62" s="505"/>
      <c r="G62" s="639"/>
      <c r="H62" s="505"/>
      <c r="I62" s="508"/>
      <c r="J62" s="640" t="s">
        <v>10</v>
      </c>
      <c r="K62" s="476"/>
      <c r="L62" s="507"/>
      <c r="M62" s="476"/>
      <c r="N62" s="635"/>
      <c r="O62" s="476" t="str">
        <f>R4</f>
        <v>Nagyistók-Nádasi Judit</v>
      </c>
      <c r="P62" s="507"/>
      <c r="Q62" s="476"/>
      <c r="R62" s="641" t="e">
        <f>MIN(4,'[3]1MD ELO'!Q5)</f>
        <v>#REF!</v>
      </c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89"/>
      <c r="AH62" s="489"/>
      <c r="AI62" s="628"/>
      <c r="AJ62" s="628"/>
      <c r="AK62" s="628"/>
      <c r="AL62" s="489"/>
      <c r="AM62" s="489"/>
      <c r="AN62" s="489"/>
      <c r="AO62" s="489"/>
      <c r="AP62" s="489"/>
      <c r="AQ62" s="489"/>
      <c r="AR62" s="489"/>
      <c r="AS62" s="489"/>
    </row>
    <row r="63" spans="1:45" x14ac:dyDescent="0.25"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L63" s="437"/>
      <c r="AM63" s="437"/>
      <c r="AN63" s="437"/>
      <c r="AO63" s="437"/>
      <c r="AP63" s="437"/>
      <c r="AQ63" s="437"/>
      <c r="AR63" s="437"/>
      <c r="AS63" s="437"/>
    </row>
    <row r="64" spans="1:45" x14ac:dyDescent="0.25"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L64" s="437"/>
      <c r="AM64" s="437"/>
      <c r="AN64" s="437"/>
      <c r="AO64" s="437"/>
      <c r="AP64" s="437"/>
      <c r="AQ64" s="437"/>
      <c r="AR64" s="437"/>
      <c r="AS64" s="437"/>
    </row>
    <row r="65" spans="20:45" x14ac:dyDescent="0.25"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L65" s="437"/>
      <c r="AM65" s="437"/>
      <c r="AN65" s="437"/>
      <c r="AO65" s="437"/>
      <c r="AP65" s="437"/>
      <c r="AQ65" s="437"/>
      <c r="AR65" s="437"/>
      <c r="AS65" s="437"/>
    </row>
    <row r="66" spans="20:45" x14ac:dyDescent="0.25"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L66" s="437"/>
      <c r="AM66" s="437"/>
      <c r="AN66" s="437"/>
      <c r="AO66" s="437"/>
      <c r="AP66" s="437"/>
      <c r="AQ66" s="437"/>
      <c r="AR66" s="437"/>
      <c r="AS66" s="437"/>
    </row>
    <row r="67" spans="20:45" x14ac:dyDescent="0.25"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L67" s="437"/>
      <c r="AM67" s="437"/>
      <c r="AN67" s="437"/>
      <c r="AO67" s="437"/>
      <c r="AP67" s="437"/>
      <c r="AQ67" s="437"/>
      <c r="AR67" s="437"/>
      <c r="AS67" s="437"/>
    </row>
    <row r="68" spans="20:45" x14ac:dyDescent="0.25"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L68" s="437"/>
      <c r="AM68" s="437"/>
      <c r="AN68" s="437"/>
      <c r="AO68" s="437"/>
      <c r="AP68" s="437"/>
      <c r="AQ68" s="437"/>
      <c r="AR68" s="437"/>
      <c r="AS68" s="437"/>
    </row>
    <row r="69" spans="20:45" x14ac:dyDescent="0.25"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L69" s="437"/>
      <c r="AM69" s="437"/>
      <c r="AN69" s="437"/>
      <c r="AO69" s="437"/>
      <c r="AP69" s="437"/>
      <c r="AQ69" s="437"/>
      <c r="AR69" s="437"/>
      <c r="AS69" s="437"/>
    </row>
    <row r="70" spans="20:45" x14ac:dyDescent="0.25"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L70" s="437"/>
      <c r="AM70" s="437"/>
      <c r="AN70" s="437"/>
      <c r="AO70" s="437"/>
      <c r="AP70" s="437"/>
      <c r="AQ70" s="437"/>
      <c r="AR70" s="437"/>
      <c r="AS70" s="437"/>
    </row>
    <row r="71" spans="20:45" x14ac:dyDescent="0.25"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L71" s="437"/>
      <c r="AM71" s="437"/>
      <c r="AN71" s="437"/>
      <c r="AO71" s="437"/>
      <c r="AP71" s="437"/>
      <c r="AQ71" s="437"/>
      <c r="AR71" s="437"/>
      <c r="AS71" s="437"/>
    </row>
    <row r="72" spans="20:45" x14ac:dyDescent="0.25"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L72" s="437"/>
      <c r="AM72" s="437"/>
      <c r="AN72" s="437"/>
      <c r="AO72" s="437"/>
      <c r="AP72" s="437"/>
      <c r="AQ72" s="437"/>
      <c r="AR72" s="437"/>
      <c r="AS72" s="437"/>
    </row>
    <row r="73" spans="20:45" x14ac:dyDescent="0.25"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L73" s="437"/>
      <c r="AM73" s="437"/>
      <c r="AN73" s="437"/>
      <c r="AO73" s="437"/>
      <c r="AP73" s="437"/>
      <c r="AQ73" s="437"/>
      <c r="AR73" s="437"/>
      <c r="AS73" s="437"/>
    </row>
    <row r="74" spans="20:45" x14ac:dyDescent="0.25"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L74" s="437"/>
      <c r="AM74" s="437"/>
      <c r="AN74" s="437"/>
      <c r="AO74" s="437"/>
      <c r="AP74" s="437"/>
      <c r="AQ74" s="437"/>
      <c r="AR74" s="437"/>
      <c r="AS74" s="437"/>
    </row>
    <row r="75" spans="20:45" x14ac:dyDescent="0.25"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L75" s="437"/>
      <c r="AM75" s="437"/>
      <c r="AN75" s="437"/>
      <c r="AO75" s="437"/>
      <c r="AP75" s="437"/>
      <c r="AQ75" s="437"/>
      <c r="AR75" s="437"/>
      <c r="AS75" s="437"/>
    </row>
    <row r="76" spans="20:45" x14ac:dyDescent="0.25"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L76" s="437"/>
      <c r="AM76" s="437"/>
      <c r="AN76" s="437"/>
      <c r="AO76" s="437"/>
      <c r="AP76" s="437"/>
      <c r="AQ76" s="437"/>
      <c r="AR76" s="437"/>
      <c r="AS76" s="437"/>
    </row>
    <row r="77" spans="20:45" x14ac:dyDescent="0.25"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L77" s="437"/>
      <c r="AM77" s="437"/>
      <c r="AN77" s="437"/>
      <c r="AO77" s="437"/>
      <c r="AP77" s="437"/>
      <c r="AQ77" s="437"/>
      <c r="AR77" s="437"/>
      <c r="AS77" s="437"/>
    </row>
    <row r="78" spans="20:45" x14ac:dyDescent="0.25"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L78" s="437"/>
      <c r="AM78" s="437"/>
      <c r="AN78" s="437"/>
      <c r="AO78" s="437"/>
      <c r="AP78" s="437"/>
      <c r="AQ78" s="437"/>
      <c r="AR78" s="437"/>
      <c r="AS78" s="437"/>
    </row>
    <row r="79" spans="20:45" x14ac:dyDescent="0.25"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L79" s="437"/>
      <c r="AM79" s="437"/>
      <c r="AN79" s="437"/>
      <c r="AO79" s="437"/>
      <c r="AP79" s="437"/>
      <c r="AQ79" s="437"/>
      <c r="AR79" s="437"/>
      <c r="AS79" s="437"/>
    </row>
    <row r="80" spans="20:45" x14ac:dyDescent="0.25"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L80" s="437"/>
      <c r="AM80" s="437"/>
      <c r="AN80" s="437"/>
      <c r="AO80" s="437"/>
      <c r="AP80" s="437"/>
      <c r="AQ80" s="437"/>
      <c r="AR80" s="437"/>
      <c r="AS80" s="437"/>
    </row>
    <row r="81" spans="20:45" x14ac:dyDescent="0.25"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L81" s="437"/>
      <c r="AM81" s="437"/>
      <c r="AN81" s="437"/>
      <c r="AO81" s="437"/>
      <c r="AP81" s="437"/>
      <c r="AQ81" s="437"/>
      <c r="AR81" s="437"/>
      <c r="AS81" s="437"/>
    </row>
    <row r="82" spans="20:45" x14ac:dyDescent="0.25"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L82" s="437"/>
      <c r="AM82" s="437"/>
      <c r="AN82" s="437"/>
      <c r="AO82" s="437"/>
      <c r="AP82" s="437"/>
      <c r="AQ82" s="437"/>
      <c r="AR82" s="437"/>
      <c r="AS82" s="437"/>
    </row>
    <row r="83" spans="20:45" x14ac:dyDescent="0.25"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L83" s="437"/>
      <c r="AM83" s="437"/>
      <c r="AN83" s="437"/>
      <c r="AO83" s="437"/>
      <c r="AP83" s="437"/>
      <c r="AQ83" s="437"/>
      <c r="AR83" s="437"/>
      <c r="AS83" s="437"/>
    </row>
    <row r="84" spans="20:45" x14ac:dyDescent="0.25"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L84" s="437"/>
      <c r="AM84" s="437"/>
      <c r="AN84" s="437"/>
      <c r="AO84" s="437"/>
      <c r="AP84" s="437"/>
      <c r="AQ84" s="437"/>
      <c r="AR84" s="437"/>
      <c r="AS84" s="437"/>
    </row>
    <row r="85" spans="20:45" x14ac:dyDescent="0.25"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L85" s="437"/>
      <c r="AM85" s="437"/>
      <c r="AN85" s="437"/>
      <c r="AO85" s="437"/>
      <c r="AP85" s="437"/>
      <c r="AQ85" s="437"/>
      <c r="AR85" s="437"/>
      <c r="AS85" s="437"/>
    </row>
    <row r="86" spans="20:45" x14ac:dyDescent="0.25"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L86" s="437"/>
      <c r="AM86" s="437"/>
      <c r="AN86" s="437"/>
      <c r="AO86" s="437"/>
      <c r="AP86" s="437"/>
      <c r="AQ86" s="437"/>
      <c r="AR86" s="437"/>
      <c r="AS86" s="437"/>
    </row>
    <row r="87" spans="20:45" x14ac:dyDescent="0.25"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L87" s="437"/>
      <c r="AM87" s="437"/>
      <c r="AN87" s="437"/>
      <c r="AO87" s="437"/>
      <c r="AP87" s="437"/>
      <c r="AQ87" s="437"/>
      <c r="AR87" s="437"/>
      <c r="AS87" s="437"/>
    </row>
    <row r="88" spans="20:45" x14ac:dyDescent="0.25"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L88" s="437"/>
      <c r="AM88" s="437"/>
      <c r="AN88" s="437"/>
      <c r="AO88" s="437"/>
      <c r="AP88" s="437"/>
      <c r="AQ88" s="437"/>
      <c r="AR88" s="437"/>
      <c r="AS88" s="437"/>
    </row>
    <row r="89" spans="20:45" x14ac:dyDescent="0.25"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L89" s="437"/>
      <c r="AM89" s="437"/>
      <c r="AN89" s="437"/>
      <c r="AO89" s="437"/>
      <c r="AP89" s="437"/>
      <c r="AQ89" s="437"/>
      <c r="AR89" s="437"/>
      <c r="AS89" s="437"/>
    </row>
    <row r="90" spans="20:45" x14ac:dyDescent="0.25"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L90" s="437"/>
      <c r="AM90" s="437"/>
      <c r="AN90" s="437"/>
      <c r="AO90" s="437"/>
      <c r="AP90" s="437"/>
      <c r="AQ90" s="437"/>
      <c r="AR90" s="437"/>
      <c r="AS90" s="437"/>
    </row>
    <row r="91" spans="20:45" x14ac:dyDescent="0.25"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L91" s="437"/>
      <c r="AM91" s="437"/>
      <c r="AN91" s="437"/>
      <c r="AO91" s="437"/>
      <c r="AP91" s="437"/>
      <c r="AQ91" s="437"/>
      <c r="AR91" s="437"/>
      <c r="AS91" s="437"/>
    </row>
    <row r="92" spans="20:45" x14ac:dyDescent="0.25"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L92" s="437"/>
      <c r="AM92" s="437"/>
      <c r="AN92" s="437"/>
      <c r="AO92" s="437"/>
      <c r="AP92" s="437"/>
      <c r="AQ92" s="437"/>
      <c r="AR92" s="437"/>
      <c r="AS92" s="437"/>
    </row>
    <row r="93" spans="20:45" x14ac:dyDescent="0.25"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L93" s="437"/>
      <c r="AM93" s="437"/>
      <c r="AN93" s="437"/>
      <c r="AO93" s="437"/>
      <c r="AP93" s="437"/>
      <c r="AQ93" s="437"/>
      <c r="AR93" s="437"/>
      <c r="AS93" s="437"/>
    </row>
    <row r="94" spans="20:45" x14ac:dyDescent="0.25"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L94" s="437"/>
      <c r="AM94" s="437"/>
      <c r="AN94" s="437"/>
      <c r="AO94" s="437"/>
      <c r="AP94" s="437"/>
      <c r="AQ94" s="437"/>
      <c r="AR94" s="437"/>
      <c r="AS94" s="437"/>
    </row>
    <row r="95" spans="20:45" x14ac:dyDescent="0.25"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L95" s="437"/>
      <c r="AM95" s="437"/>
      <c r="AN95" s="437"/>
      <c r="AO95" s="437"/>
      <c r="AP95" s="437"/>
      <c r="AQ95" s="437"/>
      <c r="AR95" s="437"/>
      <c r="AS95" s="437"/>
    </row>
    <row r="96" spans="20:45" x14ac:dyDescent="0.25"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L96" s="437"/>
      <c r="AM96" s="437"/>
      <c r="AN96" s="437"/>
      <c r="AO96" s="437"/>
      <c r="AP96" s="437"/>
      <c r="AQ96" s="437"/>
      <c r="AR96" s="437"/>
      <c r="AS96" s="437"/>
    </row>
    <row r="97" spans="20:45" x14ac:dyDescent="0.25"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L97" s="437"/>
      <c r="AM97" s="437"/>
      <c r="AN97" s="437"/>
      <c r="AO97" s="437"/>
      <c r="AP97" s="437"/>
      <c r="AQ97" s="437"/>
      <c r="AR97" s="437"/>
      <c r="AS97" s="437"/>
    </row>
    <row r="98" spans="20:45" x14ac:dyDescent="0.25"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L98" s="437"/>
      <c r="AM98" s="437"/>
      <c r="AN98" s="437"/>
      <c r="AO98" s="437"/>
      <c r="AP98" s="437"/>
      <c r="AQ98" s="437"/>
      <c r="AR98" s="437"/>
      <c r="AS98" s="437"/>
    </row>
    <row r="99" spans="20:45" x14ac:dyDescent="0.25"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L99" s="437"/>
      <c r="AM99" s="437"/>
      <c r="AN99" s="437"/>
      <c r="AO99" s="437"/>
      <c r="AP99" s="437"/>
      <c r="AQ99" s="437"/>
      <c r="AR99" s="437"/>
      <c r="AS99" s="437"/>
    </row>
    <row r="100" spans="20:45" x14ac:dyDescent="0.25"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L100" s="437"/>
      <c r="AM100" s="437"/>
      <c r="AN100" s="437"/>
      <c r="AO100" s="437"/>
      <c r="AP100" s="437"/>
      <c r="AQ100" s="437"/>
      <c r="AR100" s="437"/>
      <c r="AS100" s="437"/>
    </row>
    <row r="101" spans="20:45" x14ac:dyDescent="0.25"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L101" s="437"/>
      <c r="AM101" s="437"/>
      <c r="AN101" s="437"/>
      <c r="AO101" s="437"/>
      <c r="AP101" s="437"/>
      <c r="AQ101" s="437"/>
      <c r="AR101" s="437"/>
      <c r="AS101" s="437"/>
    </row>
    <row r="102" spans="20:45" x14ac:dyDescent="0.25"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L102" s="437"/>
      <c r="AM102" s="437"/>
      <c r="AN102" s="437"/>
      <c r="AO102" s="437"/>
      <c r="AP102" s="437"/>
      <c r="AQ102" s="437"/>
      <c r="AR102" s="437"/>
      <c r="AS102" s="437"/>
    </row>
    <row r="103" spans="20:45" x14ac:dyDescent="0.25"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L103" s="437"/>
      <c r="AM103" s="437"/>
      <c r="AN103" s="437"/>
      <c r="AO103" s="437"/>
      <c r="AP103" s="437"/>
      <c r="AQ103" s="437"/>
      <c r="AR103" s="437"/>
      <c r="AS103" s="437"/>
    </row>
    <row r="104" spans="20:45" x14ac:dyDescent="0.25"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L104" s="437"/>
      <c r="AM104" s="437"/>
      <c r="AN104" s="437"/>
      <c r="AO104" s="437"/>
      <c r="AP104" s="437"/>
      <c r="AQ104" s="437"/>
      <c r="AR104" s="437"/>
      <c r="AS104" s="437"/>
    </row>
    <row r="105" spans="20:45" x14ac:dyDescent="0.25">
      <c r="T105" s="437"/>
      <c r="U105" s="437"/>
      <c r="V105" s="437"/>
      <c r="W105" s="437"/>
      <c r="X105" s="437"/>
      <c r="Y105" s="437"/>
      <c r="Z105" s="437"/>
      <c r="AA105" s="437"/>
      <c r="AB105" s="437"/>
      <c r="AC105" s="437"/>
      <c r="AD105" s="437"/>
      <c r="AE105" s="437"/>
      <c r="AF105" s="437"/>
      <c r="AG105" s="437"/>
      <c r="AH105" s="437"/>
      <c r="AL105" s="437"/>
      <c r="AM105" s="437"/>
      <c r="AN105" s="437"/>
      <c r="AO105" s="437"/>
      <c r="AP105" s="437"/>
      <c r="AQ105" s="437"/>
      <c r="AR105" s="437"/>
      <c r="AS105" s="437"/>
    </row>
    <row r="106" spans="20:45" x14ac:dyDescent="0.25">
      <c r="T106" s="437"/>
      <c r="U106" s="437"/>
      <c r="V106" s="437"/>
      <c r="W106" s="437"/>
      <c r="X106" s="437"/>
      <c r="Y106" s="437"/>
      <c r="Z106" s="437"/>
      <c r="AA106" s="437"/>
      <c r="AB106" s="437"/>
      <c r="AC106" s="437"/>
      <c r="AD106" s="437"/>
      <c r="AE106" s="437"/>
      <c r="AF106" s="437"/>
      <c r="AG106" s="437"/>
      <c r="AH106" s="437"/>
      <c r="AL106" s="437"/>
      <c r="AM106" s="437"/>
      <c r="AN106" s="437"/>
      <c r="AO106" s="437"/>
      <c r="AP106" s="437"/>
      <c r="AQ106" s="437"/>
      <c r="AR106" s="437"/>
      <c r="AS106" s="437"/>
    </row>
    <row r="107" spans="20:45" x14ac:dyDescent="0.25"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L107" s="437"/>
      <c r="AM107" s="437"/>
      <c r="AN107" s="437"/>
      <c r="AO107" s="437"/>
      <c r="AP107" s="437"/>
      <c r="AQ107" s="437"/>
      <c r="AR107" s="437"/>
      <c r="AS107" s="437"/>
    </row>
    <row r="108" spans="20:45" x14ac:dyDescent="0.25"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L108" s="437"/>
      <c r="AM108" s="437"/>
      <c r="AN108" s="437"/>
      <c r="AO108" s="437"/>
      <c r="AP108" s="437"/>
      <c r="AQ108" s="437"/>
      <c r="AR108" s="437"/>
      <c r="AS108" s="437"/>
    </row>
    <row r="109" spans="20:45" x14ac:dyDescent="0.25"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L109" s="437"/>
      <c r="AM109" s="437"/>
      <c r="AN109" s="437"/>
      <c r="AO109" s="437"/>
      <c r="AP109" s="437"/>
      <c r="AQ109" s="437"/>
      <c r="AR109" s="437"/>
      <c r="AS109" s="437"/>
    </row>
    <row r="110" spans="20:45" x14ac:dyDescent="0.25"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L110" s="437"/>
      <c r="AM110" s="437"/>
      <c r="AN110" s="437"/>
      <c r="AO110" s="437"/>
      <c r="AP110" s="437"/>
      <c r="AQ110" s="437"/>
      <c r="AR110" s="437"/>
      <c r="AS110" s="437"/>
    </row>
    <row r="111" spans="20:45" x14ac:dyDescent="0.25"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L111" s="437"/>
      <c r="AM111" s="437"/>
      <c r="AN111" s="437"/>
      <c r="AO111" s="437"/>
      <c r="AP111" s="437"/>
      <c r="AQ111" s="437"/>
      <c r="AR111" s="437"/>
      <c r="AS111" s="437"/>
    </row>
    <row r="112" spans="20:45" x14ac:dyDescent="0.25"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L112" s="437"/>
      <c r="AM112" s="437"/>
      <c r="AN112" s="437"/>
      <c r="AO112" s="437"/>
      <c r="AP112" s="437"/>
      <c r="AQ112" s="437"/>
      <c r="AR112" s="437"/>
      <c r="AS112" s="437"/>
    </row>
    <row r="113" spans="20:45" x14ac:dyDescent="0.25"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L113" s="437"/>
      <c r="AM113" s="437"/>
      <c r="AN113" s="437"/>
      <c r="AO113" s="437"/>
      <c r="AP113" s="437"/>
      <c r="AQ113" s="437"/>
      <c r="AR113" s="437"/>
      <c r="AS113" s="437"/>
    </row>
    <row r="114" spans="20:45" x14ac:dyDescent="0.25"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L114" s="437"/>
      <c r="AM114" s="437"/>
      <c r="AN114" s="437"/>
      <c r="AO114" s="437"/>
      <c r="AP114" s="437"/>
      <c r="AQ114" s="437"/>
      <c r="AR114" s="437"/>
      <c r="AS114" s="437"/>
    </row>
    <row r="115" spans="20:45" x14ac:dyDescent="0.25"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L115" s="437"/>
      <c r="AM115" s="437"/>
      <c r="AN115" s="437"/>
      <c r="AO115" s="437"/>
      <c r="AP115" s="437"/>
      <c r="AQ115" s="437"/>
      <c r="AR115" s="437"/>
      <c r="AS115" s="437"/>
    </row>
    <row r="116" spans="20:45" x14ac:dyDescent="0.25"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L116" s="437"/>
      <c r="AM116" s="437"/>
      <c r="AN116" s="437"/>
      <c r="AO116" s="437"/>
      <c r="AP116" s="437"/>
      <c r="AQ116" s="437"/>
      <c r="AR116" s="437"/>
      <c r="AS116" s="437"/>
    </row>
    <row r="117" spans="20:45" x14ac:dyDescent="0.25"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L117" s="437"/>
      <c r="AM117" s="437"/>
      <c r="AN117" s="437"/>
      <c r="AO117" s="437"/>
      <c r="AP117" s="437"/>
      <c r="AQ117" s="437"/>
      <c r="AR117" s="437"/>
      <c r="AS117" s="437"/>
    </row>
    <row r="118" spans="20:45" x14ac:dyDescent="0.25"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L118" s="437"/>
      <c r="AM118" s="437"/>
      <c r="AN118" s="437"/>
      <c r="AO118" s="437"/>
      <c r="AP118" s="437"/>
      <c r="AQ118" s="437"/>
      <c r="AR118" s="437"/>
      <c r="AS118" s="437"/>
    </row>
    <row r="119" spans="20:45" x14ac:dyDescent="0.25"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L119" s="437"/>
      <c r="AM119" s="437"/>
      <c r="AN119" s="437"/>
      <c r="AO119" s="437"/>
      <c r="AP119" s="437"/>
      <c r="AQ119" s="437"/>
      <c r="AR119" s="437"/>
      <c r="AS119" s="437"/>
    </row>
    <row r="120" spans="20:45" x14ac:dyDescent="0.25"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L120" s="437"/>
      <c r="AM120" s="437"/>
      <c r="AN120" s="437"/>
      <c r="AO120" s="437"/>
      <c r="AP120" s="437"/>
      <c r="AQ120" s="437"/>
      <c r="AR120" s="437"/>
      <c r="AS120" s="437"/>
    </row>
    <row r="121" spans="20:45" x14ac:dyDescent="0.25"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L121" s="437"/>
      <c r="AM121" s="437"/>
      <c r="AN121" s="437"/>
      <c r="AO121" s="437"/>
      <c r="AP121" s="437"/>
      <c r="AQ121" s="437"/>
      <c r="AR121" s="437"/>
      <c r="AS121" s="437"/>
    </row>
    <row r="122" spans="20:45" x14ac:dyDescent="0.25"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L122" s="437"/>
      <c r="AM122" s="437"/>
      <c r="AN122" s="437"/>
      <c r="AO122" s="437"/>
      <c r="AP122" s="437"/>
      <c r="AQ122" s="437"/>
      <c r="AR122" s="437"/>
      <c r="AS122" s="437"/>
    </row>
    <row r="123" spans="20:45" x14ac:dyDescent="0.25"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L123" s="437"/>
      <c r="AM123" s="437"/>
      <c r="AN123" s="437"/>
      <c r="AO123" s="437"/>
      <c r="AP123" s="437"/>
      <c r="AQ123" s="437"/>
      <c r="AR123" s="437"/>
      <c r="AS123" s="437"/>
    </row>
    <row r="124" spans="20:45" x14ac:dyDescent="0.25"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L124" s="437"/>
      <c r="AM124" s="437"/>
      <c r="AN124" s="437"/>
      <c r="AO124" s="437"/>
      <c r="AP124" s="437"/>
      <c r="AQ124" s="437"/>
      <c r="AR124" s="437"/>
      <c r="AS124" s="437"/>
    </row>
    <row r="125" spans="20:45" x14ac:dyDescent="0.25"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L125" s="437"/>
      <c r="AM125" s="437"/>
      <c r="AN125" s="437"/>
      <c r="AO125" s="437"/>
      <c r="AP125" s="437"/>
      <c r="AQ125" s="437"/>
      <c r="AR125" s="437"/>
      <c r="AS125" s="437"/>
    </row>
    <row r="126" spans="20:45" x14ac:dyDescent="0.25"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L126" s="437"/>
      <c r="AM126" s="437"/>
      <c r="AN126" s="437"/>
      <c r="AO126" s="437"/>
      <c r="AP126" s="437"/>
      <c r="AQ126" s="437"/>
      <c r="AR126" s="437"/>
      <c r="AS126" s="437"/>
    </row>
    <row r="127" spans="20:45" x14ac:dyDescent="0.25"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L127" s="437"/>
      <c r="AM127" s="437"/>
      <c r="AN127" s="437"/>
      <c r="AO127" s="437"/>
      <c r="AP127" s="437"/>
      <c r="AQ127" s="437"/>
      <c r="AR127" s="437"/>
      <c r="AS127" s="437"/>
    </row>
    <row r="128" spans="20:45" x14ac:dyDescent="0.25"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L128" s="437"/>
      <c r="AM128" s="437"/>
      <c r="AN128" s="437"/>
      <c r="AO128" s="437"/>
      <c r="AP128" s="437"/>
      <c r="AQ128" s="437"/>
      <c r="AR128" s="437"/>
      <c r="AS128" s="437"/>
    </row>
    <row r="129" spans="20:45" x14ac:dyDescent="0.25"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L129" s="437"/>
      <c r="AM129" s="437"/>
      <c r="AN129" s="437"/>
      <c r="AO129" s="437"/>
      <c r="AP129" s="437"/>
      <c r="AQ129" s="437"/>
      <c r="AR129" s="437"/>
      <c r="AS129" s="437"/>
    </row>
    <row r="130" spans="20:45" x14ac:dyDescent="0.25"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L130" s="437"/>
      <c r="AM130" s="437"/>
      <c r="AN130" s="437"/>
      <c r="AO130" s="437"/>
      <c r="AP130" s="437"/>
      <c r="AQ130" s="437"/>
      <c r="AR130" s="437"/>
      <c r="AS130" s="437"/>
    </row>
    <row r="131" spans="20:45" x14ac:dyDescent="0.25"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L131" s="437"/>
      <c r="AM131" s="437"/>
      <c r="AN131" s="437"/>
      <c r="AO131" s="437"/>
      <c r="AP131" s="437"/>
      <c r="AQ131" s="437"/>
      <c r="AR131" s="437"/>
      <c r="AS131" s="437"/>
    </row>
    <row r="132" spans="20:45" x14ac:dyDescent="0.25"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L132" s="437"/>
      <c r="AM132" s="437"/>
      <c r="AN132" s="437"/>
      <c r="AO132" s="437"/>
      <c r="AP132" s="437"/>
      <c r="AQ132" s="437"/>
      <c r="AR132" s="437"/>
      <c r="AS132" s="437"/>
    </row>
    <row r="133" spans="20:45" x14ac:dyDescent="0.25">
      <c r="T133" s="437"/>
      <c r="U133" s="437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L133" s="437"/>
      <c r="AM133" s="437"/>
      <c r="AN133" s="437"/>
      <c r="AO133" s="437"/>
      <c r="AP133" s="437"/>
      <c r="AQ133" s="437"/>
      <c r="AR133" s="437"/>
      <c r="AS133" s="437"/>
    </row>
    <row r="134" spans="20:45" x14ac:dyDescent="0.25"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L134" s="437"/>
      <c r="AM134" s="437"/>
      <c r="AN134" s="437"/>
      <c r="AO134" s="437"/>
      <c r="AP134" s="437"/>
      <c r="AQ134" s="437"/>
      <c r="AR134" s="437"/>
      <c r="AS134" s="437"/>
    </row>
    <row r="135" spans="20:45" x14ac:dyDescent="0.25"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L135" s="437"/>
      <c r="AM135" s="437"/>
      <c r="AN135" s="437"/>
      <c r="AO135" s="437"/>
      <c r="AP135" s="437"/>
      <c r="AQ135" s="437"/>
      <c r="AR135" s="437"/>
      <c r="AS135" s="437"/>
    </row>
    <row r="136" spans="20:45" x14ac:dyDescent="0.25">
      <c r="T136" s="437"/>
      <c r="U136" s="437"/>
      <c r="V136" s="437"/>
      <c r="W136" s="437"/>
      <c r="X136" s="437"/>
      <c r="Y136" s="437"/>
      <c r="Z136" s="437"/>
      <c r="AA136" s="437"/>
      <c r="AB136" s="437"/>
      <c r="AC136" s="437"/>
      <c r="AD136" s="437"/>
      <c r="AE136" s="437"/>
      <c r="AF136" s="437"/>
      <c r="AG136" s="437"/>
      <c r="AH136" s="437"/>
      <c r="AL136" s="437"/>
      <c r="AM136" s="437"/>
      <c r="AN136" s="437"/>
      <c r="AO136" s="437"/>
      <c r="AP136" s="437"/>
      <c r="AQ136" s="437"/>
      <c r="AR136" s="437"/>
      <c r="AS136" s="437"/>
    </row>
    <row r="137" spans="20:45" x14ac:dyDescent="0.25">
      <c r="T137" s="437"/>
      <c r="U137" s="437"/>
      <c r="V137" s="437"/>
      <c r="W137" s="437"/>
      <c r="X137" s="437"/>
      <c r="Y137" s="437"/>
      <c r="Z137" s="437"/>
      <c r="AA137" s="437"/>
      <c r="AB137" s="437"/>
      <c r="AC137" s="437"/>
      <c r="AD137" s="437"/>
      <c r="AE137" s="437"/>
      <c r="AF137" s="437"/>
      <c r="AG137" s="437"/>
      <c r="AH137" s="437"/>
      <c r="AL137" s="437"/>
      <c r="AM137" s="437"/>
      <c r="AN137" s="437"/>
      <c r="AO137" s="437"/>
      <c r="AP137" s="437"/>
      <c r="AQ137" s="437"/>
      <c r="AR137" s="437"/>
      <c r="AS137" s="437"/>
    </row>
    <row r="138" spans="20:45" x14ac:dyDescent="0.25">
      <c r="T138" s="437"/>
      <c r="U138" s="437"/>
      <c r="V138" s="437"/>
      <c r="W138" s="437"/>
      <c r="X138" s="437"/>
      <c r="Y138" s="437"/>
      <c r="Z138" s="437"/>
      <c r="AA138" s="437"/>
      <c r="AB138" s="437"/>
      <c r="AC138" s="437"/>
      <c r="AD138" s="437"/>
      <c r="AE138" s="437"/>
      <c r="AF138" s="437"/>
      <c r="AG138" s="437"/>
      <c r="AH138" s="437"/>
      <c r="AL138" s="437"/>
      <c r="AM138" s="437"/>
      <c r="AN138" s="437"/>
      <c r="AO138" s="437"/>
      <c r="AP138" s="437"/>
      <c r="AQ138" s="437"/>
      <c r="AR138" s="437"/>
      <c r="AS138" s="437"/>
    </row>
    <row r="139" spans="20:45" x14ac:dyDescent="0.25"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L139" s="437"/>
      <c r="AM139" s="437"/>
      <c r="AN139" s="437"/>
      <c r="AO139" s="437"/>
      <c r="AP139" s="437"/>
      <c r="AQ139" s="437"/>
      <c r="AR139" s="437"/>
      <c r="AS139" s="437"/>
    </row>
    <row r="140" spans="20:45" x14ac:dyDescent="0.25">
      <c r="T140" s="437"/>
      <c r="U140" s="437"/>
      <c r="V140" s="437"/>
      <c r="W140" s="437"/>
      <c r="X140" s="437"/>
      <c r="Y140" s="437"/>
      <c r="Z140" s="437"/>
      <c r="AA140" s="437"/>
      <c r="AB140" s="437"/>
      <c r="AC140" s="437"/>
      <c r="AD140" s="437"/>
      <c r="AE140" s="437"/>
      <c r="AF140" s="437"/>
      <c r="AG140" s="437"/>
      <c r="AH140" s="437"/>
      <c r="AL140" s="437"/>
      <c r="AM140" s="437"/>
      <c r="AN140" s="437"/>
      <c r="AO140" s="437"/>
      <c r="AP140" s="437"/>
      <c r="AQ140" s="437"/>
      <c r="AR140" s="437"/>
      <c r="AS140" s="437"/>
    </row>
  </sheetData>
  <mergeCells count="1">
    <mergeCell ref="A4:C4"/>
  </mergeCells>
  <conditionalFormatting sqref="B22 B24 B26 B28 B30 B32 B34 B36 B38 B40 B42 B44 B46 B48 B50 B52">
    <cfRule type="cellIs" dxfId="171" priority="13" stopIfTrue="1" operator="equal">
      <formula>"QA"</formula>
    </cfRule>
    <cfRule type="cellIs" dxfId="170" priority="14" stopIfTrue="1" operator="equal">
      <formula>"DA"</formula>
    </cfRule>
  </conditionalFormatting>
  <conditionalFormatting sqref="E7 E21">
    <cfRule type="expression" dxfId="169" priority="16" stopIfTrue="1">
      <formula>$E7&lt;5</formula>
    </cfRule>
  </conditionalFormatting>
  <conditionalFormatting sqref="E22 E24 E26 E28 E30 E32 E34 E36 E38 E40 E42 E44 E46 E48 E50 E52">
    <cfRule type="expression" dxfId="168" priority="8" stopIfTrue="1">
      <formula>AND($E22&lt;9,$C22&gt;0)</formula>
    </cfRule>
  </conditionalFormatting>
  <conditionalFormatting sqref="F7 F9 F11 F13 F15 F17 F19">
    <cfRule type="cellIs" dxfId="167" priority="17" stopIfTrue="1" operator="equal">
      <formula>"Bye"</formula>
    </cfRule>
  </conditionalFormatting>
  <conditionalFormatting sqref="F21:F22 F24 F26 F28 F30 F32 F34 F36 F38 F40 F42 F44 F46 F48 F50">
    <cfRule type="cellIs" dxfId="166" priority="9" stopIfTrue="1" operator="equal">
      <formula>"Bye"</formula>
    </cfRule>
  </conditionalFormatting>
  <conditionalFormatting sqref="F22 F24 F26 F28 F30 F32 F34 F36 F38 F40 F42 F44 F46 F48 F50">
    <cfRule type="expression" dxfId="165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64" priority="4" stopIfTrue="1">
      <formula>AND($E7&lt;9,$C7&gt;0)</formula>
    </cfRule>
  </conditionalFormatting>
  <conditionalFormatting sqref="I8 K10 I12 M14 I16 K18 I20 I23 K25 I27 M29 I31 K33 I35 I39 K41 I43 M45 I47 K49 I51">
    <cfRule type="expression" dxfId="163" priority="5" stopIfTrue="1">
      <formula>AND($O$1="CU",I8="Umpire")</formula>
    </cfRule>
    <cfRule type="expression" dxfId="162" priority="6" stopIfTrue="1">
      <formula>AND($O$1="CU",I8&lt;&gt;"Umpire",J8&lt;&gt;"")</formula>
    </cfRule>
    <cfRule type="expression" dxfId="161" priority="7" stopIfTrue="1">
      <formula>AND($O$1="CU",I8&lt;&gt;"Umpire")</formula>
    </cfRule>
  </conditionalFormatting>
  <conditionalFormatting sqref="J8 L10 J12 N14 J16 L18 J20 R62">
    <cfRule type="expression" dxfId="160" priority="15" stopIfTrue="1">
      <formula>$O$1="CU"</formula>
    </cfRule>
  </conditionalFormatting>
  <conditionalFormatting sqref="K8 M10 K12 O14 K16 M18 K20 K23 M25 K27 O29 K31 M33 K35 K39 M41 K43 O45 K47 M49 K51">
    <cfRule type="expression" dxfId="159" priority="11" stopIfTrue="1">
      <formula>J8="as"</formula>
    </cfRule>
    <cfRule type="expression" dxfId="158" priority="12" stopIfTrue="1">
      <formula>J8="bs"</formula>
    </cfRule>
  </conditionalFormatting>
  <conditionalFormatting sqref="O16">
    <cfRule type="expression" dxfId="157" priority="1" stopIfTrue="1">
      <formula>AND($O$1="CU",O16="Umpire")</formula>
    </cfRule>
    <cfRule type="expression" dxfId="156" priority="2" stopIfTrue="1">
      <formula>AND($O$1="CU",O16&lt;&gt;"Umpire",P16&lt;&gt;"")</formula>
    </cfRule>
    <cfRule type="expression" dxfId="15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C0DD9D2B-38A1-4E4B-912D-EA12B24FE8F3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3361" r:id="rId4" name="Button 1">
              <controlPr defaultSize="0" print="0" autoFill="0" autoPict="0" macro="[3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362" r:id="rId5" name="Button 2">
              <controlPr defaultSize="0" print="0" autoFill="0" autoPict="0" macro="[3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66C0-A701-408D-8D23-CEAB5FB0E187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E7" sqref="E7"/>
      <selection pane="bottomLeft" activeCell="E7" sqref="E7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5.5546875" style="38" bestFit="1" customWidth="1"/>
    <col min="5" max="5" width="12.109375" style="275" customWidth="1"/>
    <col min="6" max="6" width="6.109375" style="87" hidden="1" customWidth="1"/>
    <col min="7" max="7" width="31.4414062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9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286" t="str">
        <f>Altalanos!$D$8</f>
        <v>A-U11-F-III.kcs-Zöld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153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104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80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96" t="s">
        <v>37</v>
      </c>
    </row>
    <row r="7" spans="1:17" s="11" customFormat="1" ht="18.899999999999999" customHeight="1" x14ac:dyDescent="0.25">
      <c r="A7" s="142">
        <v>1</v>
      </c>
      <c r="B7" s="300" t="s">
        <v>114</v>
      </c>
      <c r="C7" s="89" t="s">
        <v>131</v>
      </c>
      <c r="D7" s="90" t="s">
        <v>129</v>
      </c>
      <c r="E7" s="155" t="s">
        <v>151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91"/>
    </row>
    <row r="8" spans="1:17" s="11" customFormat="1" ht="18.899999999999999" customHeight="1" x14ac:dyDescent="0.25">
      <c r="A8" s="142">
        <v>2</v>
      </c>
      <c r="B8" s="301" t="s">
        <v>132</v>
      </c>
      <c r="C8" s="89" t="s">
        <v>133</v>
      </c>
      <c r="D8" s="90" t="s">
        <v>136</v>
      </c>
      <c r="E8" s="155" t="s">
        <v>150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91"/>
    </row>
    <row r="9" spans="1:17" s="11" customFormat="1" ht="18.899999999999999" customHeight="1" x14ac:dyDescent="0.25">
      <c r="A9" s="142">
        <v>3</v>
      </c>
      <c r="B9" s="302"/>
      <c r="C9" s="89"/>
      <c r="D9" s="90"/>
      <c r="E9" s="155"/>
      <c r="F9" s="265"/>
      <c r="G9" s="164"/>
      <c r="H9" s="90"/>
      <c r="I9" s="90"/>
      <c r="J9" s="139"/>
      <c r="K9" s="137"/>
      <c r="L9" s="141"/>
      <c r="M9" s="137"/>
      <c r="N9" s="135"/>
      <c r="O9" s="90"/>
      <c r="P9" s="274"/>
      <c r="Q9" s="160"/>
    </row>
    <row r="10" spans="1:17" s="11" customFormat="1" ht="18.899999999999999" customHeight="1" x14ac:dyDescent="0.25">
      <c r="A10" s="142">
        <v>4</v>
      </c>
      <c r="B10" s="89"/>
      <c r="C10" s="89"/>
      <c r="D10" s="90"/>
      <c r="E10" s="155"/>
      <c r="F10" s="265"/>
      <c r="G10" s="164"/>
      <c r="H10" s="90"/>
      <c r="I10" s="90"/>
      <c r="J10" s="139"/>
      <c r="K10" s="137"/>
      <c r="L10" s="141"/>
      <c r="M10" s="137"/>
      <c r="N10" s="135"/>
      <c r="O10" s="90"/>
      <c r="P10" s="273"/>
      <c r="Q10" s="271"/>
    </row>
    <row r="11" spans="1:17" s="11" customFormat="1" ht="18.899999999999999" customHeight="1" x14ac:dyDescent="0.25">
      <c r="A11" s="142">
        <v>5</v>
      </c>
      <c r="B11" s="89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90"/>
      <c r="P11" s="273"/>
      <c r="Q11" s="271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90"/>
      <c r="P12" s="273"/>
      <c r="Q12" s="271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90"/>
      <c r="P13" s="273"/>
      <c r="Q13" s="271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90"/>
      <c r="P14" s="273"/>
      <c r="Q14" s="271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103" si="0">IF(Q40="",999,Q40)</f>
        <v>999</v>
      </c>
      <c r="M40" s="163">
        <f t="shared" ref="M40:M103" si="1">IF(P40=999,999,1)</f>
        <v>999</v>
      </c>
      <c r="N40" s="160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si="0"/>
        <v>999</v>
      </c>
      <c r="M72" s="163">
        <f t="shared" si="1"/>
        <v>999</v>
      </c>
      <c r="N72" s="160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0"/>
        <v>999</v>
      </c>
      <c r="M73" s="163">
        <f t="shared" si="1"/>
        <v>999</v>
      </c>
      <c r="N73" s="160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0"/>
        <v>999</v>
      </c>
      <c r="M74" s="163">
        <f t="shared" si="1"/>
        <v>999</v>
      </c>
      <c r="N74" s="160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0"/>
        <v>999</v>
      </c>
      <c r="M75" s="163">
        <f t="shared" si="1"/>
        <v>999</v>
      </c>
      <c r="N75" s="160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0"/>
        <v>999</v>
      </c>
      <c r="M76" s="163">
        <f t="shared" si="1"/>
        <v>999</v>
      </c>
      <c r="N76" s="160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0"/>
        <v>999</v>
      </c>
      <c r="M77" s="163">
        <f t="shared" si="1"/>
        <v>999</v>
      </c>
      <c r="N77" s="160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0"/>
        <v>999</v>
      </c>
      <c r="M78" s="163">
        <f t="shared" si="1"/>
        <v>999</v>
      </c>
      <c r="N78" s="160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0"/>
        <v>999</v>
      </c>
      <c r="M79" s="163">
        <f t="shared" si="1"/>
        <v>999</v>
      </c>
      <c r="N79" s="160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0"/>
        <v>999</v>
      </c>
      <c r="M80" s="163">
        <f t="shared" si="1"/>
        <v>999</v>
      </c>
      <c r="N80" s="160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0"/>
        <v>999</v>
      </c>
      <c r="M81" s="163">
        <f t="shared" si="1"/>
        <v>999</v>
      </c>
      <c r="N81" s="160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0"/>
        <v>999</v>
      </c>
      <c r="M82" s="163">
        <f t="shared" si="1"/>
        <v>999</v>
      </c>
      <c r="N82" s="160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0"/>
        <v>999</v>
      </c>
      <c r="M83" s="163">
        <f t="shared" si="1"/>
        <v>999</v>
      </c>
      <c r="N83" s="160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0"/>
        <v>999</v>
      </c>
      <c r="M84" s="163">
        <f t="shared" si="1"/>
        <v>999</v>
      </c>
      <c r="N84" s="160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0"/>
        <v>999</v>
      </c>
      <c r="M85" s="163">
        <f t="shared" si="1"/>
        <v>999</v>
      </c>
      <c r="N85" s="160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0"/>
        <v>999</v>
      </c>
      <c r="M86" s="163">
        <f t="shared" si="1"/>
        <v>999</v>
      </c>
      <c r="N86" s="160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0"/>
        <v>999</v>
      </c>
      <c r="M87" s="163">
        <f t="shared" si="1"/>
        <v>999</v>
      </c>
      <c r="N87" s="160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0"/>
        <v>999</v>
      </c>
      <c r="M88" s="163">
        <f t="shared" si="1"/>
        <v>999</v>
      </c>
      <c r="N88" s="160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0"/>
        <v>999</v>
      </c>
      <c r="M89" s="163">
        <f t="shared" si="1"/>
        <v>999</v>
      </c>
      <c r="N89" s="160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0"/>
        <v>999</v>
      </c>
      <c r="M90" s="163">
        <f t="shared" si="1"/>
        <v>999</v>
      </c>
      <c r="N90" s="160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0"/>
        <v>999</v>
      </c>
      <c r="M91" s="163">
        <f t="shared" si="1"/>
        <v>999</v>
      </c>
      <c r="N91" s="160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0"/>
        <v>999</v>
      </c>
      <c r="M92" s="163">
        <f t="shared" si="1"/>
        <v>999</v>
      </c>
      <c r="N92" s="160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0"/>
        <v>999</v>
      </c>
      <c r="M93" s="163">
        <f t="shared" si="1"/>
        <v>999</v>
      </c>
      <c r="N93" s="160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0"/>
        <v>999</v>
      </c>
      <c r="M94" s="163">
        <f t="shared" si="1"/>
        <v>999</v>
      </c>
      <c r="N94" s="160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0"/>
        <v>999</v>
      </c>
      <c r="M95" s="163">
        <f t="shared" si="1"/>
        <v>999</v>
      </c>
      <c r="N95" s="160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0"/>
        <v>999</v>
      </c>
      <c r="M96" s="163">
        <f t="shared" si="1"/>
        <v>999</v>
      </c>
      <c r="N96" s="160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0"/>
        <v>999</v>
      </c>
      <c r="M97" s="163">
        <f t="shared" si="1"/>
        <v>999</v>
      </c>
      <c r="N97" s="160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0"/>
        <v>999</v>
      </c>
      <c r="M98" s="163">
        <f t="shared" si="1"/>
        <v>999</v>
      </c>
      <c r="N98" s="160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0"/>
        <v>999</v>
      </c>
      <c r="M99" s="163">
        <f t="shared" si="1"/>
        <v>999</v>
      </c>
      <c r="N99" s="160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0"/>
        <v>999</v>
      </c>
      <c r="M100" s="163">
        <f t="shared" si="1"/>
        <v>999</v>
      </c>
      <c r="N100" s="160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si="0"/>
        <v>999</v>
      </c>
      <c r="M101" s="163">
        <f t="shared" si="1"/>
        <v>999</v>
      </c>
      <c r="N101" s="160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0"/>
        <v>999</v>
      </c>
      <c r="M102" s="163">
        <f t="shared" si="1"/>
        <v>999</v>
      </c>
      <c r="N102" s="160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0"/>
        <v>999</v>
      </c>
      <c r="M103" s="163">
        <f t="shared" si="1"/>
        <v>999</v>
      </c>
      <c r="N103" s="160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ref="L104:L156" si="3">IF(Q104="",999,Q104)</f>
        <v>999</v>
      </c>
      <c r="M104" s="163">
        <f t="shared" ref="M104:M156" si="4">IF(P104=999,999,1)</f>
        <v>999</v>
      </c>
      <c r="N104" s="160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3"/>
        <v>999</v>
      </c>
      <c r="M105" s="163">
        <f t="shared" si="4"/>
        <v>999</v>
      </c>
      <c r="N105" s="160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3"/>
        <v>999</v>
      </c>
      <c r="M106" s="163">
        <f t="shared" si="4"/>
        <v>999</v>
      </c>
      <c r="N106" s="160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3"/>
        <v>999</v>
      </c>
      <c r="M107" s="163">
        <f t="shared" si="4"/>
        <v>999</v>
      </c>
      <c r="N107" s="160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3"/>
        <v>999</v>
      </c>
      <c r="M108" s="163">
        <f t="shared" si="4"/>
        <v>999</v>
      </c>
      <c r="N108" s="160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3"/>
        <v>999</v>
      </c>
      <c r="M109" s="163">
        <f t="shared" si="4"/>
        <v>999</v>
      </c>
      <c r="N109" s="160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3"/>
        <v>999</v>
      </c>
      <c r="M110" s="163">
        <f t="shared" si="4"/>
        <v>999</v>
      </c>
      <c r="N110" s="160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3"/>
        <v>999</v>
      </c>
      <c r="M111" s="163">
        <f t="shared" si="4"/>
        <v>999</v>
      </c>
      <c r="N111" s="160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3"/>
        <v>999</v>
      </c>
      <c r="M112" s="163">
        <f t="shared" si="4"/>
        <v>999</v>
      </c>
      <c r="N112" s="160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3"/>
        <v>999</v>
      </c>
      <c r="M113" s="163">
        <f t="shared" si="4"/>
        <v>999</v>
      </c>
      <c r="N113" s="160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3"/>
        <v>999</v>
      </c>
      <c r="M114" s="163">
        <f t="shared" si="4"/>
        <v>999</v>
      </c>
      <c r="N114" s="160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3"/>
        <v>999</v>
      </c>
      <c r="M115" s="163">
        <f t="shared" si="4"/>
        <v>999</v>
      </c>
      <c r="N115" s="160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3"/>
        <v>999</v>
      </c>
      <c r="M116" s="163">
        <f t="shared" si="4"/>
        <v>999</v>
      </c>
      <c r="N116" s="160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3"/>
        <v>999</v>
      </c>
      <c r="M117" s="163">
        <f t="shared" si="4"/>
        <v>999</v>
      </c>
      <c r="N117" s="160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3"/>
        <v>999</v>
      </c>
      <c r="M118" s="163">
        <f t="shared" si="4"/>
        <v>999</v>
      </c>
      <c r="N118" s="160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3"/>
        <v>999</v>
      </c>
      <c r="M119" s="163">
        <f t="shared" si="4"/>
        <v>999</v>
      </c>
      <c r="N119" s="160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3"/>
        <v>999</v>
      </c>
      <c r="M120" s="163">
        <f t="shared" si="4"/>
        <v>999</v>
      </c>
      <c r="N120" s="160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3"/>
        <v>999</v>
      </c>
      <c r="M121" s="163">
        <f t="shared" si="4"/>
        <v>999</v>
      </c>
      <c r="N121" s="160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3"/>
        <v>999</v>
      </c>
      <c r="M122" s="163">
        <f t="shared" si="4"/>
        <v>999</v>
      </c>
      <c r="N122" s="160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3"/>
        <v>999</v>
      </c>
      <c r="M123" s="163">
        <f t="shared" si="4"/>
        <v>999</v>
      </c>
      <c r="N123" s="160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3"/>
        <v>999</v>
      </c>
      <c r="M124" s="163">
        <f t="shared" si="4"/>
        <v>999</v>
      </c>
      <c r="N124" s="160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3"/>
        <v>999</v>
      </c>
      <c r="M125" s="163">
        <f t="shared" si="4"/>
        <v>999</v>
      </c>
      <c r="N125" s="160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3"/>
        <v>999</v>
      </c>
      <c r="M126" s="163">
        <f t="shared" si="4"/>
        <v>999</v>
      </c>
      <c r="N126" s="160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3"/>
        <v>999</v>
      </c>
      <c r="M127" s="163">
        <f t="shared" si="4"/>
        <v>999</v>
      </c>
      <c r="N127" s="160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3"/>
        <v>999</v>
      </c>
      <c r="M128" s="163">
        <f t="shared" si="4"/>
        <v>999</v>
      </c>
      <c r="N128" s="160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3"/>
        <v>999</v>
      </c>
      <c r="M129" s="163">
        <f t="shared" si="4"/>
        <v>999</v>
      </c>
      <c r="N129" s="160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3"/>
        <v>999</v>
      </c>
      <c r="M130" s="163">
        <f t="shared" si="4"/>
        <v>999</v>
      </c>
      <c r="N130" s="160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3"/>
        <v>999</v>
      </c>
      <c r="M131" s="163">
        <f t="shared" si="4"/>
        <v>999</v>
      </c>
      <c r="N131" s="160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3"/>
        <v>999</v>
      </c>
      <c r="M132" s="163">
        <f t="shared" si="4"/>
        <v>999</v>
      </c>
      <c r="N132" s="160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3"/>
        <v>999</v>
      </c>
      <c r="M133" s="163">
        <f t="shared" si="4"/>
        <v>999</v>
      </c>
      <c r="N133" s="160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3"/>
        <v>999</v>
      </c>
      <c r="M134" s="163">
        <f t="shared" si="4"/>
        <v>999</v>
      </c>
      <c r="N134" s="160"/>
      <c r="O134" s="164"/>
      <c r="P134" s="165">
        <f t="shared" si="5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si="3"/>
        <v>999</v>
      </c>
      <c r="M135" s="163">
        <f t="shared" si="4"/>
        <v>999</v>
      </c>
      <c r="N135" s="160"/>
      <c r="O135" s="91"/>
      <c r="P135" s="106">
        <f t="shared" si="5"/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3"/>
        <v>999</v>
      </c>
      <c r="M136" s="163">
        <f t="shared" si="4"/>
        <v>999</v>
      </c>
      <c r="N136" s="160"/>
      <c r="O136" s="91"/>
      <c r="P136" s="106">
        <f t="shared" si="5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3"/>
        <v>999</v>
      </c>
      <c r="M137" s="163">
        <f t="shared" si="4"/>
        <v>999</v>
      </c>
      <c r="N137" s="160"/>
      <c r="O137" s="91"/>
      <c r="P137" s="106">
        <f t="shared" si="5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3"/>
        <v>999</v>
      </c>
      <c r="M138" s="163">
        <f t="shared" si="4"/>
        <v>999</v>
      </c>
      <c r="N138" s="160"/>
      <c r="O138" s="91"/>
      <c r="P138" s="106">
        <f t="shared" si="5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3"/>
        <v>999</v>
      </c>
      <c r="M139" s="163">
        <f t="shared" si="4"/>
        <v>999</v>
      </c>
      <c r="N139" s="160"/>
      <c r="O139" s="91"/>
      <c r="P139" s="106">
        <f t="shared" si="5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3"/>
        <v>999</v>
      </c>
      <c r="M140" s="163">
        <f t="shared" si="4"/>
        <v>999</v>
      </c>
      <c r="N140" s="160"/>
      <c r="O140" s="91"/>
      <c r="P140" s="106">
        <f t="shared" si="5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3"/>
        <v>999</v>
      </c>
      <c r="M141" s="163">
        <f t="shared" si="4"/>
        <v>999</v>
      </c>
      <c r="N141" s="160"/>
      <c r="O141" s="164"/>
      <c r="P141" s="165">
        <f t="shared" si="5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3"/>
        <v>999</v>
      </c>
      <c r="M142" s="163">
        <f t="shared" si="4"/>
        <v>999</v>
      </c>
      <c r="N142" s="160"/>
      <c r="O142" s="91"/>
      <c r="P142" s="106">
        <f t="shared" si="5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3"/>
        <v>999</v>
      </c>
      <c r="M143" s="163">
        <f t="shared" si="4"/>
        <v>999</v>
      </c>
      <c r="N143" s="160"/>
      <c r="O143" s="91"/>
      <c r="P143" s="106">
        <f t="shared" si="5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3"/>
        <v>999</v>
      </c>
      <c r="M144" s="163">
        <f t="shared" si="4"/>
        <v>999</v>
      </c>
      <c r="N144" s="160"/>
      <c r="O144" s="91"/>
      <c r="P144" s="106">
        <f t="shared" si="5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3"/>
        <v>999</v>
      </c>
      <c r="M145" s="163">
        <f t="shared" si="4"/>
        <v>999</v>
      </c>
      <c r="N145" s="160"/>
      <c r="O145" s="91"/>
      <c r="P145" s="106">
        <f t="shared" si="5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3"/>
        <v>999</v>
      </c>
      <c r="M146" s="163">
        <f t="shared" si="4"/>
        <v>999</v>
      </c>
      <c r="N146" s="160"/>
      <c r="O146" s="91"/>
      <c r="P146" s="106">
        <f t="shared" si="5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3"/>
        <v>999</v>
      </c>
      <c r="M147" s="163">
        <f t="shared" si="4"/>
        <v>999</v>
      </c>
      <c r="N147" s="160"/>
      <c r="O147" s="91"/>
      <c r="P147" s="106">
        <f t="shared" si="5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3"/>
        <v>999</v>
      </c>
      <c r="M148" s="163">
        <f t="shared" si="4"/>
        <v>999</v>
      </c>
      <c r="N148" s="160"/>
      <c r="O148" s="164"/>
      <c r="P148" s="165">
        <f t="shared" si="5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3"/>
        <v>999</v>
      </c>
      <c r="M149" s="163">
        <f t="shared" si="4"/>
        <v>999</v>
      </c>
      <c r="N149" s="160"/>
      <c r="O149" s="91"/>
      <c r="P149" s="106">
        <f t="shared" si="5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3"/>
        <v>999</v>
      </c>
      <c r="M150" s="163">
        <f t="shared" si="4"/>
        <v>999</v>
      </c>
      <c r="N150" s="160"/>
      <c r="O150" s="91"/>
      <c r="P150" s="106">
        <f t="shared" si="5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3"/>
        <v>999</v>
      </c>
      <c r="M151" s="163">
        <f t="shared" si="4"/>
        <v>999</v>
      </c>
      <c r="N151" s="160"/>
      <c r="O151" s="91"/>
      <c r="P151" s="106">
        <f t="shared" si="5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3"/>
        <v>999</v>
      </c>
      <c r="M152" s="163">
        <f t="shared" si="4"/>
        <v>999</v>
      </c>
      <c r="N152" s="160"/>
      <c r="O152" s="91"/>
      <c r="P152" s="106">
        <f t="shared" si="5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3"/>
        <v>999</v>
      </c>
      <c r="M153" s="163">
        <f t="shared" si="4"/>
        <v>999</v>
      </c>
      <c r="N153" s="160"/>
      <c r="O153" s="91"/>
      <c r="P153" s="106">
        <f t="shared" si="5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3"/>
        <v>999</v>
      </c>
      <c r="M154" s="163">
        <f t="shared" si="4"/>
        <v>999</v>
      </c>
      <c r="N154" s="160"/>
      <c r="O154" s="91"/>
      <c r="P154" s="106">
        <f t="shared" si="5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3"/>
        <v>999</v>
      </c>
      <c r="M155" s="163">
        <f t="shared" si="4"/>
        <v>999</v>
      </c>
      <c r="N155" s="160"/>
      <c r="O155" s="91"/>
      <c r="P155" s="106">
        <f t="shared" si="5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3"/>
        <v>999</v>
      </c>
      <c r="M156" s="163">
        <f t="shared" si="4"/>
        <v>999</v>
      </c>
      <c r="N156" s="160"/>
      <c r="O156" s="91"/>
      <c r="P156" s="106">
        <f t="shared" si="5"/>
        <v>999</v>
      </c>
      <c r="Q156" s="91"/>
    </row>
  </sheetData>
  <conditionalFormatting sqref="A7:D156">
    <cfRule type="expression" dxfId="546" priority="14" stopIfTrue="1">
      <formula>$Q7&gt;=1</formula>
    </cfRule>
  </conditionalFormatting>
  <conditionalFormatting sqref="B7:D37">
    <cfRule type="expression" dxfId="545" priority="1" stopIfTrue="1">
      <formula>$Q7&gt;=1</formula>
    </cfRule>
  </conditionalFormatting>
  <conditionalFormatting sqref="E7:E14">
    <cfRule type="expression" dxfId="544" priority="6" stopIfTrue="1">
      <formula>AND(ROUNDDOWN(($A$4-E7)/365.25,0)&lt;=13,G7&lt;&gt;"OK")</formula>
    </cfRule>
    <cfRule type="expression" dxfId="543" priority="7" stopIfTrue="1">
      <formula>AND(ROUNDDOWN(($A$4-E7)/365.25,0)&lt;=14,G7&lt;&gt;"OK")</formula>
    </cfRule>
    <cfRule type="expression" dxfId="542" priority="8" stopIfTrue="1">
      <formula>AND(ROUNDDOWN(($A$4-E7)/365.25,0)&lt;=17,G7&lt;&gt;"OK")</formula>
    </cfRule>
    <cfRule type="expression" dxfId="541" priority="11" stopIfTrue="1">
      <formula>AND(ROUNDDOWN(($A$4-E7)/365.25,0)&lt;=13,G7&lt;&gt;"OK")</formula>
    </cfRule>
    <cfRule type="expression" dxfId="540" priority="12" stopIfTrue="1">
      <formula>AND(ROUNDDOWN(($A$4-E7)/365.25,0)&lt;=14,G7&lt;&gt;"OK")</formula>
    </cfRule>
    <cfRule type="expression" dxfId="539" priority="13" stopIfTrue="1">
      <formula>AND(ROUNDDOWN(($A$4-E7)/365.25,0)&lt;=17,G7&lt;&gt;"OK")</formula>
    </cfRule>
  </conditionalFormatting>
  <conditionalFormatting sqref="E7:E27 E29:E37">
    <cfRule type="expression" dxfId="538" priority="2" stopIfTrue="1">
      <formula>AND(ROUNDDOWN(($A$4-E7)/365.25,0)&lt;=13,G7&lt;&gt;"OK")</formula>
    </cfRule>
    <cfRule type="expression" dxfId="537" priority="3" stopIfTrue="1">
      <formula>AND(ROUNDDOWN(($A$4-E7)/365.25,0)&lt;=14,G7&lt;&gt;"OK")</formula>
    </cfRule>
    <cfRule type="expression" dxfId="536" priority="4" stopIfTrue="1">
      <formula>AND(ROUNDDOWN(($A$4-E7)/365.25,0)&lt;=17,G7&lt;&gt;"OK")</formula>
    </cfRule>
  </conditionalFormatting>
  <conditionalFormatting sqref="E7:E156">
    <cfRule type="expression" dxfId="535" priority="16" stopIfTrue="1">
      <formula>AND(ROUNDDOWN(($A$4-E7)/365.25,0)&lt;=13,G7&lt;&gt;"OK")</formula>
    </cfRule>
    <cfRule type="expression" dxfId="534" priority="17" stopIfTrue="1">
      <formula>AND(ROUNDDOWN(($A$4-E7)/365.25,0)&lt;=14,G7&lt;&gt;"OK")</formula>
    </cfRule>
    <cfRule type="expression" dxfId="533" priority="18" stopIfTrue="1">
      <formula>AND(ROUNDDOWN(($A$4-E7)/365.25,0)&lt;=17,G7&lt;&gt;"OK")</formula>
    </cfRule>
  </conditionalFormatting>
  <conditionalFormatting sqref="J7:J156">
    <cfRule type="cellIs" dxfId="53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963F-E4B4-4B6F-AEB9-EA5CB1FB6A7A}">
  <sheetPr codeName="Sheet31">
    <tabColor indexed="42"/>
  </sheetPr>
  <dimension ref="A1:Q156"/>
  <sheetViews>
    <sheetView showGridLines="0" showZeros="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style="314" customWidth="1"/>
    <col min="2" max="2" width="13.33203125" style="314" customWidth="1"/>
    <col min="3" max="3" width="14.77734375" style="314" bestFit="1" customWidth="1"/>
    <col min="4" max="4" width="17.21875" style="399" bestFit="1" customWidth="1"/>
    <col min="5" max="5" width="10.6640625" style="400" customWidth="1"/>
    <col min="6" max="6" width="6.109375" style="401" hidden="1" customWidth="1"/>
    <col min="7" max="7" width="3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305" t="str">
        <f>[2]Altalanos!$A$6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10" t="str">
        <f>[2]Altalanos!$B$8</f>
        <v>B-U16-F-VI.kcs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[2]Altalanos!$A$10</f>
        <v>2025.05.06-07.</v>
      </c>
      <c r="B5" s="340"/>
      <c r="C5" s="341" t="str">
        <f>[2]Altalanos!$C$10</f>
        <v>Pécs</v>
      </c>
      <c r="D5" s="342" t="str">
        <f>[2]Altalanos!$D$10</f>
        <v xml:space="preserve">  </v>
      </c>
      <c r="E5" s="342"/>
      <c r="F5" s="342"/>
      <c r="G5" s="342"/>
      <c r="H5" s="343" t="str">
        <f>[2]Altalanos!$E$10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362" t="s">
        <v>388</v>
      </c>
      <c r="C7" s="363" t="s">
        <v>238</v>
      </c>
      <c r="D7" s="364" t="s">
        <v>389</v>
      </c>
      <c r="E7" s="365" t="s">
        <v>390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391</v>
      </c>
      <c r="C8" s="363" t="s">
        <v>392</v>
      </c>
      <c r="D8" s="364" t="s">
        <v>389</v>
      </c>
      <c r="E8" s="365" t="s">
        <v>393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394</v>
      </c>
      <c r="C9" s="363" t="s">
        <v>395</v>
      </c>
      <c r="D9" s="364" t="s">
        <v>362</v>
      </c>
      <c r="E9" s="365" t="s">
        <v>396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2" t="s">
        <v>376</v>
      </c>
      <c r="C10" s="363" t="s">
        <v>319</v>
      </c>
      <c r="D10" s="364" t="s">
        <v>362</v>
      </c>
      <c r="E10" s="365" t="s">
        <v>397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2" t="s">
        <v>398</v>
      </c>
      <c r="C11" s="363" t="s">
        <v>113</v>
      </c>
      <c r="D11" s="364" t="s">
        <v>119</v>
      </c>
      <c r="E11" s="365" t="s">
        <v>399</v>
      </c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2" t="s">
        <v>360</v>
      </c>
      <c r="C12" s="363" t="s">
        <v>115</v>
      </c>
      <c r="D12" s="364" t="s">
        <v>119</v>
      </c>
      <c r="E12" s="365" t="s">
        <v>400</v>
      </c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2" t="s">
        <v>401</v>
      </c>
      <c r="C13" s="363" t="s">
        <v>138</v>
      </c>
      <c r="D13" s="364" t="s">
        <v>402</v>
      </c>
      <c r="E13" s="365" t="s">
        <v>403</v>
      </c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2" t="s">
        <v>404</v>
      </c>
      <c r="C14" s="363" t="s">
        <v>405</v>
      </c>
      <c r="D14" s="364" t="s">
        <v>129</v>
      </c>
      <c r="E14" s="365" t="s">
        <v>406</v>
      </c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2" t="s">
        <v>407</v>
      </c>
      <c r="C15" s="363" t="s">
        <v>408</v>
      </c>
      <c r="D15" s="364" t="s">
        <v>129</v>
      </c>
      <c r="E15" s="365" t="s">
        <v>409</v>
      </c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62" t="s">
        <v>410</v>
      </c>
      <c r="C16" s="363" t="s">
        <v>411</v>
      </c>
      <c r="D16" s="364" t="s">
        <v>412</v>
      </c>
      <c r="E16" s="365" t="s">
        <v>413</v>
      </c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16 A17:D156">
    <cfRule type="expression" dxfId="154" priority="22" stopIfTrue="1">
      <formula>$Q7&gt;=1</formula>
    </cfRule>
  </conditionalFormatting>
  <conditionalFormatting sqref="B7:D37">
    <cfRule type="expression" dxfId="153" priority="1" stopIfTrue="1">
      <formula>$Q7&gt;=1</formula>
    </cfRule>
  </conditionalFormatting>
  <conditionalFormatting sqref="E7:E14">
    <cfRule type="expression" dxfId="152" priority="6" stopIfTrue="1">
      <formula>AND(ROUNDDOWN(($A$4-E7)/365.25,0)&lt;=13,G7&lt;&gt;"OK")</formula>
    </cfRule>
    <cfRule type="expression" dxfId="151" priority="7" stopIfTrue="1">
      <formula>AND(ROUNDDOWN(($A$4-E7)/365.25,0)&lt;=14,G7&lt;&gt;"OK")</formula>
    </cfRule>
    <cfRule type="expression" dxfId="150" priority="8" stopIfTrue="1">
      <formula>AND(ROUNDDOWN(($A$4-E7)/365.25,0)&lt;=17,G7&lt;&gt;"OK")</formula>
    </cfRule>
    <cfRule type="expression" dxfId="149" priority="10" stopIfTrue="1">
      <formula>AND(ROUNDDOWN(($A$4-E7)/365.25,0)&lt;=13,G7&lt;&gt;"OK")</formula>
    </cfRule>
    <cfRule type="expression" dxfId="148" priority="11" stopIfTrue="1">
      <formula>AND(ROUNDDOWN(($A$4-E7)/365.25,0)&lt;=14,G7&lt;&gt;"OK")</formula>
    </cfRule>
    <cfRule type="expression" dxfId="147" priority="12" stopIfTrue="1">
      <formula>AND(ROUNDDOWN(($A$4-E7)/365.25,0)&lt;=17,G7&lt;&gt;"OK")</formula>
    </cfRule>
  </conditionalFormatting>
  <conditionalFormatting sqref="E7:E16">
    <cfRule type="expression" dxfId="146" priority="2" stopIfTrue="1">
      <formula>AND(ROUNDDOWN(($A$4-E7)/365.25,0)&lt;=13,G7&lt;&gt;"OK")</formula>
    </cfRule>
    <cfRule type="expression" dxfId="145" priority="3" stopIfTrue="1">
      <formula>AND(ROUNDDOWN(($A$4-E7)/365.25,0)&lt;=14,G7&lt;&gt;"OK")</formula>
    </cfRule>
    <cfRule type="expression" dxfId="144" priority="4" stopIfTrue="1">
      <formula>AND(ROUNDDOWN(($A$4-E7)/365.25,0)&lt;=17,G7&lt;&gt;"OK")</formula>
    </cfRule>
  </conditionalFormatting>
  <conditionalFormatting sqref="E7:E27">
    <cfRule type="expression" dxfId="143" priority="14" stopIfTrue="1">
      <formula>AND(ROUNDDOWN(($A$4-E7)/365.25,0)&lt;=13,G7&lt;&gt;"OK")</formula>
    </cfRule>
    <cfRule type="expression" dxfId="142" priority="15" stopIfTrue="1">
      <formula>AND(ROUNDDOWN(($A$4-E7)/365.25,0)&lt;=14,G7&lt;&gt;"OK")</formula>
    </cfRule>
    <cfRule type="expression" dxfId="141" priority="16" stopIfTrue="1">
      <formula>AND(ROUNDDOWN(($A$4-E7)/365.25,0)&lt;=17,G7&lt;&gt;"OK")</formula>
    </cfRule>
  </conditionalFormatting>
  <conditionalFormatting sqref="E17:E156">
    <cfRule type="expression" dxfId="140" priority="24" stopIfTrue="1">
      <formula>AND(ROUNDDOWN(($A$4-E17)/365.25,0)&lt;=13,G17&lt;&gt;"OK")</formula>
    </cfRule>
    <cfRule type="expression" dxfId="139" priority="25" stopIfTrue="1">
      <formula>AND(ROUNDDOWN(($A$4-E17)/365.25,0)&lt;=14,G17&lt;&gt;"OK")</formula>
    </cfRule>
    <cfRule type="expression" dxfId="138" priority="26" stopIfTrue="1">
      <formula>AND(ROUNDDOWN(($A$4-E17)/365.25,0)&lt;=17,G17&lt;&gt;"OK")</formula>
    </cfRule>
  </conditionalFormatting>
  <conditionalFormatting sqref="E29:E37">
    <cfRule type="expression" dxfId="137" priority="18" stopIfTrue="1">
      <formula>AND(ROUNDDOWN(($A$4-E29)/365.25,0)&lt;=13,G29&lt;&gt;"OK")</formula>
    </cfRule>
    <cfRule type="expression" dxfId="136" priority="19" stopIfTrue="1">
      <formula>AND(ROUNDDOWN(($A$4-E29)/365.25,0)&lt;=14,G29&lt;&gt;"OK")</formula>
    </cfRule>
    <cfRule type="expression" dxfId="135" priority="20" stopIfTrue="1">
      <formula>AND(ROUNDDOWN(($A$4-E29)/365.25,0)&lt;=17,G29&lt;&gt;"OK")</formula>
    </cfRule>
  </conditionalFormatting>
  <conditionalFormatting sqref="J7:J156">
    <cfRule type="cellIs" dxfId="134" priority="21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4385" r:id="rId4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856F-2D86-4008-AF05-A7EE2C449D58}">
  <sheetPr codeName="Sheet138">
    <tabColor indexed="11"/>
    <pageSetUpPr fitToPage="1"/>
  </sheetPr>
  <dimension ref="A1:AK57"/>
  <sheetViews>
    <sheetView showGridLines="0" showZeros="0" zoomScale="98" zoomScaleNormal="98" workbookViewId="0">
      <selection activeCell="A5" sqref="A5"/>
    </sheetView>
  </sheetViews>
  <sheetFormatPr defaultRowHeight="13.2" x14ac:dyDescent="0.25"/>
  <cols>
    <col min="1" max="2" width="3.33203125" style="314" customWidth="1"/>
    <col min="3" max="3" width="4.6640625" style="314" customWidth="1"/>
    <col min="4" max="4" width="6.6640625" style="314" customWidth="1"/>
    <col min="5" max="5" width="4.33203125" style="314" customWidth="1"/>
    <col min="6" max="6" width="12.6640625" style="314" customWidth="1"/>
    <col min="7" max="7" width="2.6640625" style="314" customWidth="1"/>
    <col min="8" max="8" width="7.6640625" style="314" customWidth="1"/>
    <col min="9" max="9" width="8.44140625" style="314" customWidth="1"/>
    <col min="10" max="10" width="7.109375" style="642" customWidth="1"/>
    <col min="11" max="11" width="10.6640625" style="314" customWidth="1"/>
    <col min="12" max="12" width="1.6640625" style="642" customWidth="1"/>
    <col min="13" max="13" width="10.6640625" style="314" customWidth="1"/>
    <col min="14" max="14" width="1.6640625" style="643" customWidth="1"/>
    <col min="15" max="15" width="10.6640625" style="314" customWidth="1"/>
    <col min="16" max="16" width="1.6640625" style="642" customWidth="1"/>
    <col min="17" max="17" width="10.6640625" style="314" customWidth="1"/>
    <col min="18" max="18" width="1.6640625" style="643" customWidth="1"/>
    <col min="19" max="19" width="9.109375" style="314" hidden="1" customWidth="1"/>
    <col min="20" max="20" width="8.6640625" style="314" customWidth="1"/>
    <col min="21" max="21" width="9.109375" style="314" hidden="1" customWidth="1"/>
    <col min="22" max="24" width="8.88671875" style="314"/>
    <col min="25" max="34" width="9.109375" style="314" hidden="1" customWidth="1"/>
    <col min="35" max="37" width="9.109375" style="314" customWidth="1"/>
    <col min="38" max="16384" width="8.88671875" style="314"/>
  </cols>
  <sheetData>
    <row r="1" spans="1:37" s="538" customFormat="1" ht="21.75" customHeight="1" x14ac:dyDescent="0.25">
      <c r="A1" s="713" t="s">
        <v>727</v>
      </c>
      <c r="B1" s="306"/>
      <c r="C1" s="409"/>
      <c r="D1" s="409"/>
      <c r="E1" s="409"/>
      <c r="F1" s="409"/>
      <c r="G1" s="409"/>
      <c r="H1" s="306"/>
      <c r="I1" s="645"/>
      <c r="J1" s="408"/>
      <c r="K1" s="308" t="s">
        <v>47</v>
      </c>
      <c r="L1" s="309"/>
      <c r="M1" s="311"/>
      <c r="N1" s="408"/>
      <c r="O1" s="408" t="s">
        <v>383</v>
      </c>
      <c r="P1" s="408"/>
      <c r="Q1" s="409"/>
      <c r="R1" s="408"/>
      <c r="Y1" s="539"/>
      <c r="Z1" s="539"/>
      <c r="AA1" s="539"/>
      <c r="AB1" s="410" t="e">
        <f>IF($Y$5=1,CONCATENATE(VLOOKUP($Y$3,$AA$2:$AH$14,2)),CONCATENATE(VLOOKUP($Y$3,$AA$16:$AH$25,2)))</f>
        <v>#N/A</v>
      </c>
      <c r="AC1" s="410" t="e">
        <f>IF($Y$5=1,CONCATENATE(VLOOKUP($Y$3,$AA$2:$AH$14,3)),CONCATENATE(VLOOKUP($Y$3,$AA$16:$AH$25,3)))</f>
        <v>#N/A</v>
      </c>
      <c r="AD1" s="410" t="e">
        <f>IF($Y$5=1,CONCATENATE(VLOOKUP($Y$3,$AA$2:$AH$14,4)),CONCATENATE(VLOOKUP($Y$3,$AA$16:$AH$25,4)))</f>
        <v>#N/A</v>
      </c>
      <c r="AE1" s="410" t="e">
        <f>IF($Y$5=1,CONCATENATE(VLOOKUP($Y$3,$AA$2:$AH$14,5)),CONCATENATE(VLOOKUP($Y$3,$AA$16:$AH$25,5)))</f>
        <v>#N/A</v>
      </c>
      <c r="AF1" s="410" t="e">
        <f>IF($Y$5=1,CONCATENATE(VLOOKUP($Y$3,$AA$2:$AH$14,6)),CONCATENATE(VLOOKUP($Y$3,$AA$16:$AH$25,6)))</f>
        <v>#N/A</v>
      </c>
      <c r="AG1" s="410" t="e">
        <f>IF($Y$5=1,CONCATENATE(VLOOKUP($Y$3,$AA$2:$AH$14,7)),CONCATENATE(VLOOKUP($Y$3,$AA$16:$AH$25,7)))</f>
        <v>#N/A</v>
      </c>
      <c r="AH1" s="410" t="e">
        <f>IF($Y$5=1,CONCATENATE(VLOOKUP($Y$3,$AA$2:$AH$14,8)),CONCATENATE(VLOOKUP($Y$3,$AA$16:$AH$25,8)))</f>
        <v>#N/A</v>
      </c>
    </row>
    <row r="2" spans="1:37" s="540" customFormat="1" x14ac:dyDescent="0.25">
      <c r="A2" s="646" t="s">
        <v>46</v>
      </c>
      <c r="B2" s="315"/>
      <c r="C2" s="315"/>
      <c r="D2" s="315"/>
      <c r="E2" s="714" t="s">
        <v>737</v>
      </c>
      <c r="F2" s="315"/>
      <c r="G2" s="647"/>
      <c r="H2" s="417"/>
      <c r="I2" s="417"/>
      <c r="J2" s="416"/>
      <c r="K2" s="309"/>
      <c r="L2" s="309"/>
      <c r="M2" s="309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300</v>
      </c>
      <c r="AC2" s="420">
        <v>250</v>
      </c>
      <c r="AD2" s="420">
        <v>200</v>
      </c>
      <c r="AE2" s="420">
        <v>150</v>
      </c>
      <c r="AF2" s="420">
        <v>120</v>
      </c>
      <c r="AG2" s="420">
        <v>90</v>
      </c>
      <c r="AH2" s="420">
        <v>40</v>
      </c>
      <c r="AI2" s="314"/>
      <c r="AJ2" s="314"/>
      <c r="AK2" s="314"/>
    </row>
    <row r="3" spans="1:37" s="543" customFormat="1" ht="11.25" customHeight="1" x14ac:dyDescent="0.25">
      <c r="A3" s="330" t="s">
        <v>22</v>
      </c>
      <c r="B3" s="330"/>
      <c r="C3" s="330"/>
      <c r="D3" s="330"/>
      <c r="E3" s="330"/>
      <c r="F3" s="330"/>
      <c r="G3" s="330" t="s">
        <v>19</v>
      </c>
      <c r="H3" s="330"/>
      <c r="I3" s="330"/>
      <c r="J3" s="421"/>
      <c r="K3" s="330" t="s">
        <v>27</v>
      </c>
      <c r="L3" s="421"/>
      <c r="M3" s="330"/>
      <c r="N3" s="421"/>
      <c r="O3" s="330"/>
      <c r="P3" s="421"/>
      <c r="Q3" s="330"/>
      <c r="R3" s="422" t="s">
        <v>28</v>
      </c>
      <c r="Y3" s="419" t="str">
        <f>IF(K4="OB","A",IF(K4="IX","W",IF(K4="","",K4)))</f>
        <v/>
      </c>
      <c r="Z3" s="419"/>
      <c r="AA3" s="419" t="s">
        <v>58</v>
      </c>
      <c r="AB3" s="420">
        <v>280</v>
      </c>
      <c r="AC3" s="420">
        <v>230</v>
      </c>
      <c r="AD3" s="420">
        <v>180</v>
      </c>
      <c r="AE3" s="420">
        <v>140</v>
      </c>
      <c r="AF3" s="420">
        <v>80</v>
      </c>
      <c r="AG3" s="420">
        <v>0</v>
      </c>
      <c r="AH3" s="420">
        <v>0</v>
      </c>
      <c r="AI3" s="314"/>
      <c r="AJ3" s="314"/>
      <c r="AK3" s="314"/>
    </row>
    <row r="4" spans="1:37" s="547" customFormat="1" ht="11.25" customHeight="1" thickBot="1" x14ac:dyDescent="0.3">
      <c r="A4" s="839" t="s">
        <v>95</v>
      </c>
      <c r="B4" s="839"/>
      <c r="C4" s="839"/>
      <c r="D4" s="340"/>
      <c r="E4" s="648"/>
      <c r="F4" s="648"/>
      <c r="G4" s="648" t="s">
        <v>96</v>
      </c>
      <c r="H4" s="649"/>
      <c r="I4" s="648"/>
      <c r="J4" s="650"/>
      <c r="K4" s="651"/>
      <c r="L4" s="650"/>
      <c r="M4" s="652"/>
      <c r="N4" s="650"/>
      <c r="O4" s="648"/>
      <c r="P4" s="650"/>
      <c r="Q4" s="648"/>
      <c r="R4" s="346" t="s">
        <v>97</v>
      </c>
      <c r="Y4" s="419"/>
      <c r="Z4" s="419"/>
      <c r="AA4" s="419" t="s">
        <v>74</v>
      </c>
      <c r="AB4" s="420">
        <v>250</v>
      </c>
      <c r="AC4" s="420">
        <v>200</v>
      </c>
      <c r="AD4" s="420">
        <v>150</v>
      </c>
      <c r="AE4" s="420">
        <v>120</v>
      </c>
      <c r="AF4" s="420">
        <v>90</v>
      </c>
      <c r="AG4" s="420">
        <v>60</v>
      </c>
      <c r="AH4" s="420">
        <v>25</v>
      </c>
      <c r="AI4" s="314"/>
      <c r="AJ4" s="314"/>
      <c r="AK4" s="314"/>
    </row>
    <row r="5" spans="1:37" s="543" customFormat="1" x14ac:dyDescent="0.25">
      <c r="A5" s="491"/>
      <c r="B5" s="549" t="s">
        <v>287</v>
      </c>
      <c r="C5" s="550" t="s">
        <v>38</v>
      </c>
      <c r="D5" s="549" t="s">
        <v>288</v>
      </c>
      <c r="E5" s="549" t="s">
        <v>289</v>
      </c>
      <c r="F5" s="551" t="s">
        <v>25</v>
      </c>
      <c r="G5" s="551" t="s">
        <v>26</v>
      </c>
      <c r="H5" s="551"/>
      <c r="I5" s="551" t="s">
        <v>29</v>
      </c>
      <c r="J5" s="551"/>
      <c r="K5" s="549" t="s">
        <v>290</v>
      </c>
      <c r="L5" s="552"/>
      <c r="M5" s="549" t="s">
        <v>384</v>
      </c>
      <c r="N5" s="552"/>
      <c r="O5" s="549" t="s">
        <v>269</v>
      </c>
      <c r="P5" s="552"/>
      <c r="Q5" s="549" t="s">
        <v>291</v>
      </c>
      <c r="R5" s="553"/>
      <c r="Y5" s="419">
        <f>IF(OR([2]Altalanos!$A$8="F1",[2]Altalanos!$A$8="F2",[2]Altalanos!$A$8="N1",[2]Altalanos!$A$8="N2"),1,2)</f>
        <v>2</v>
      </c>
      <c r="Z5" s="419"/>
      <c r="AA5" s="419" t="s">
        <v>75</v>
      </c>
      <c r="AB5" s="420">
        <v>200</v>
      </c>
      <c r="AC5" s="420">
        <v>150</v>
      </c>
      <c r="AD5" s="420">
        <v>120</v>
      </c>
      <c r="AE5" s="420">
        <v>90</v>
      </c>
      <c r="AF5" s="420">
        <v>60</v>
      </c>
      <c r="AG5" s="420">
        <v>40</v>
      </c>
      <c r="AH5" s="420">
        <v>15</v>
      </c>
      <c r="AI5" s="314"/>
      <c r="AJ5" s="314"/>
      <c r="AK5" s="314"/>
    </row>
    <row r="6" spans="1:37" s="560" customFormat="1" ht="11.1" customHeight="1" thickBot="1" x14ac:dyDescent="0.3">
      <c r="A6" s="653"/>
      <c r="B6" s="555"/>
      <c r="C6" s="555"/>
      <c r="D6" s="555"/>
      <c r="E6" s="555"/>
      <c r="F6" s="554" t="str">
        <f>IF(Y3="","",CONCATENATE(AH1," / ",VLOOKUP(Y3,AB1:AH1,5)," pont"))</f>
        <v/>
      </c>
      <c r="G6" s="556"/>
      <c r="H6" s="557"/>
      <c r="I6" s="556"/>
      <c r="J6" s="558"/>
      <c r="K6" s="555" t="str">
        <f>IF(Y3="","",CONCATENATE(VLOOKUP(Y3,AB1:AH1,4)," pont"))</f>
        <v/>
      </c>
      <c r="L6" s="558"/>
      <c r="M6" s="555" t="str">
        <f>IF(Y3="","",CONCATENATE(VLOOKUP(Y3,AB1:AH1,3)," pont"))</f>
        <v/>
      </c>
      <c r="N6" s="558"/>
      <c r="O6" s="555" t="str">
        <f>IF(Y3="","",CONCATENATE(VLOOKUP(Y3,AB1:AH1,2)," pont"))</f>
        <v/>
      </c>
      <c r="P6" s="558"/>
      <c r="Q6" s="555" t="str">
        <f>IF(Y3="","",CONCATENATE(VLOOKUP(Y3,AB1:AH1,1)," pont"))</f>
        <v/>
      </c>
      <c r="R6" s="559"/>
      <c r="Y6" s="562"/>
      <c r="Z6" s="562"/>
      <c r="AA6" s="562" t="s">
        <v>76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654"/>
      <c r="AJ6" s="654"/>
      <c r="AK6" s="654"/>
    </row>
    <row r="7" spans="1:37" s="329" customFormat="1" ht="12.9" customHeight="1" x14ac:dyDescent="0.25">
      <c r="A7" s="599">
        <v>1</v>
      </c>
      <c r="B7" s="655">
        <f>IF($E7="","",VLOOKUP($E7,'B-U16-F-VI.kcs elo'!$A$7:$O$22,14))</f>
        <v>0</v>
      </c>
      <c r="C7" s="656">
        <f>IF($E7="","",VLOOKUP($E7,'B-U16-F-VI.kcs elo'!$A$7:$O$22,15))</f>
        <v>0</v>
      </c>
      <c r="D7" s="656" t="str">
        <f>IF($E7="","",VLOOKUP($E7,'B-U16-F-VI.kcs elo'!$A$7:$O$22,5))</f>
        <v>101031</v>
      </c>
      <c r="E7" s="768">
        <v>6</v>
      </c>
      <c r="F7" s="769" t="str">
        <f>UPPER(IF($E7="","",VLOOKUP($E7,'B-U16-F-VI.kcs elo'!$A$7:$O$22,2)))</f>
        <v xml:space="preserve">SZALAI </v>
      </c>
      <c r="G7" s="769" t="str">
        <f>IF($E7="","",VLOOKUP($E7,'B-U16-F-VI.kcs elo'!$A$7:$O$22,3))</f>
        <v>Barna</v>
      </c>
      <c r="H7" s="769"/>
      <c r="I7" s="769" t="str">
        <f>IF($E7="","",VLOOKUP($E7,'B-U16-F-VI.kcs elo'!$A$7:$O$22,4))</f>
        <v>Bóly</v>
      </c>
      <c r="J7" s="770"/>
      <c r="K7" s="664"/>
      <c r="L7" s="664"/>
      <c r="M7" s="664"/>
      <c r="N7" s="664"/>
      <c r="O7" s="760"/>
      <c r="P7" s="761"/>
      <c r="Q7" s="762"/>
      <c r="R7" s="763"/>
      <c r="S7" s="609"/>
      <c r="U7" s="771" t="str">
        <f>[2]Birók!P21</f>
        <v>Bíró</v>
      </c>
      <c r="Y7" s="419"/>
      <c r="Z7" s="419"/>
      <c r="AA7" s="419" t="s">
        <v>77</v>
      </c>
      <c r="AB7" s="420">
        <v>120</v>
      </c>
      <c r="AC7" s="420">
        <v>90</v>
      </c>
      <c r="AD7" s="420">
        <v>60</v>
      </c>
      <c r="AE7" s="420">
        <v>40</v>
      </c>
      <c r="AF7" s="420">
        <v>25</v>
      </c>
      <c r="AG7" s="420">
        <v>10</v>
      </c>
      <c r="AH7" s="420">
        <v>5</v>
      </c>
      <c r="AI7" s="314"/>
      <c r="AJ7" s="314"/>
      <c r="AK7" s="314"/>
    </row>
    <row r="8" spans="1:37" s="576" customFormat="1" ht="12.9" customHeight="1" x14ac:dyDescent="0.25">
      <c r="A8" s="577"/>
      <c r="B8" s="661"/>
      <c r="C8" s="662"/>
      <c r="D8" s="662"/>
      <c r="E8" s="663"/>
      <c r="F8" s="664"/>
      <c r="G8" s="664"/>
      <c r="H8" s="665"/>
      <c r="I8" s="666" t="s">
        <v>292</v>
      </c>
      <c r="J8" s="584" t="s">
        <v>385</v>
      </c>
      <c r="K8" s="667" t="str">
        <f>UPPER(IF(OR(J8="a",J8="as"),F7,IF(OR(J8="b",J8="bs"),F9,)))</f>
        <v xml:space="preserve">SZALAI </v>
      </c>
      <c r="L8" s="667"/>
      <c r="M8" s="660"/>
      <c r="N8" s="660"/>
      <c r="O8" s="570"/>
      <c r="P8" s="571"/>
      <c r="Q8" s="572"/>
      <c r="R8" s="573"/>
      <c r="S8" s="574"/>
      <c r="U8" s="668" t="str">
        <f>[2]Birók!P22</f>
        <v xml:space="preserve"> </v>
      </c>
      <c r="Y8" s="419"/>
      <c r="Z8" s="419"/>
      <c r="AA8" s="419" t="s">
        <v>78</v>
      </c>
      <c r="AB8" s="420">
        <v>90</v>
      </c>
      <c r="AC8" s="420">
        <v>60</v>
      </c>
      <c r="AD8" s="420">
        <v>40</v>
      </c>
      <c r="AE8" s="420">
        <v>25</v>
      </c>
      <c r="AF8" s="420">
        <v>10</v>
      </c>
      <c r="AG8" s="420">
        <v>5</v>
      </c>
      <c r="AH8" s="420">
        <v>2</v>
      </c>
      <c r="AI8" s="314"/>
      <c r="AJ8" s="314"/>
      <c r="AK8" s="314"/>
    </row>
    <row r="9" spans="1:37" s="576" customFormat="1" ht="12.9" customHeight="1" x14ac:dyDescent="0.25">
      <c r="A9" s="577">
        <v>2</v>
      </c>
      <c r="B9" s="655" t="str">
        <f>IF($E9="","",VLOOKUP($E9,'B-U16-F-VI.kcs elo'!$A$7:$O$22,14))</f>
        <v/>
      </c>
      <c r="C9" s="656" t="str">
        <f>IF($E9="","",VLOOKUP($E9,'B-U16-F-VI.kcs elo'!$A$7:$O$22,15))</f>
        <v/>
      </c>
      <c r="D9" s="656" t="str">
        <f>IF($E9="","",VLOOKUP($E9,'B-U16-F-VI.kcs elo'!$A$7:$O$22,5))</f>
        <v/>
      </c>
      <c r="E9" s="657"/>
      <c r="F9" s="669" t="s">
        <v>386</v>
      </c>
      <c r="G9" s="669" t="str">
        <f>IF($E9="","",VLOOKUP($E9,'B-U16-F-VI.kcs elo'!$A$7:$O$22,3))</f>
        <v/>
      </c>
      <c r="H9" s="669"/>
      <c r="I9" s="658" t="str">
        <f>IF($E9="","",VLOOKUP($E9,'B-U16-F-VI.kcs elo'!$A$7:$O$22,4))</f>
        <v/>
      </c>
      <c r="J9" s="670"/>
      <c r="K9" s="660"/>
      <c r="L9" s="671"/>
      <c r="M9" s="660"/>
      <c r="N9" s="660"/>
      <c r="O9" s="570"/>
      <c r="P9" s="571"/>
      <c r="Q9" s="572"/>
      <c r="R9" s="573"/>
      <c r="S9" s="574"/>
      <c r="U9" s="668" t="str">
        <f>[2]Birók!P23</f>
        <v xml:space="preserve"> </v>
      </c>
      <c r="Y9" s="419"/>
      <c r="Z9" s="419"/>
      <c r="AA9" s="419" t="s">
        <v>79</v>
      </c>
      <c r="AB9" s="420">
        <v>60</v>
      </c>
      <c r="AC9" s="420">
        <v>40</v>
      </c>
      <c r="AD9" s="420">
        <v>25</v>
      </c>
      <c r="AE9" s="420">
        <v>10</v>
      </c>
      <c r="AF9" s="420">
        <v>5</v>
      </c>
      <c r="AG9" s="420">
        <v>2</v>
      </c>
      <c r="AH9" s="420">
        <v>1</v>
      </c>
      <c r="AI9" s="314"/>
      <c r="AJ9" s="314"/>
      <c r="AK9" s="314"/>
    </row>
    <row r="10" spans="1:37" s="576" customFormat="1" ht="12.9" customHeight="1" x14ac:dyDescent="0.25">
      <c r="A10" s="577"/>
      <c r="B10" s="661"/>
      <c r="C10" s="662"/>
      <c r="D10" s="662"/>
      <c r="E10" s="672"/>
      <c r="F10" s="664"/>
      <c r="G10" s="664"/>
      <c r="H10" s="665"/>
      <c r="I10" s="660"/>
      <c r="J10" s="673"/>
      <c r="K10" s="674" t="s">
        <v>292</v>
      </c>
      <c r="L10" s="592" t="s">
        <v>387</v>
      </c>
      <c r="M10" s="667" t="str">
        <f>UPPER(IF(OR(L10="a",L10="as"),K8,IF(OR(L10="b",L10="bs"),K12,)))</f>
        <v xml:space="preserve">TERNBACH </v>
      </c>
      <c r="N10" s="675"/>
      <c r="O10" s="676"/>
      <c r="P10" s="676"/>
      <c r="Q10" s="572"/>
      <c r="R10" s="573"/>
      <c r="S10" s="574"/>
      <c r="U10" s="668" t="str">
        <f>[2]Birók!P24</f>
        <v xml:space="preserve"> </v>
      </c>
      <c r="Y10" s="419"/>
      <c r="Z10" s="419"/>
      <c r="AA10" s="419" t="s">
        <v>80</v>
      </c>
      <c r="AB10" s="420">
        <v>40</v>
      </c>
      <c r="AC10" s="420">
        <v>25</v>
      </c>
      <c r="AD10" s="420">
        <v>15</v>
      </c>
      <c r="AE10" s="420">
        <v>7</v>
      </c>
      <c r="AF10" s="420">
        <v>4</v>
      </c>
      <c r="AG10" s="420">
        <v>1</v>
      </c>
      <c r="AH10" s="420">
        <v>0</v>
      </c>
      <c r="AI10" s="314"/>
      <c r="AJ10" s="314"/>
      <c r="AK10" s="314"/>
    </row>
    <row r="11" spans="1:37" s="576" customFormat="1" ht="12.9" customHeight="1" x14ac:dyDescent="0.25">
      <c r="A11" s="577">
        <v>3</v>
      </c>
      <c r="B11" s="655" t="str">
        <f>IF($E11="","",VLOOKUP($E11,'B-U16-F-VI.kcs elo'!$A$7:$O$22,14))</f>
        <v/>
      </c>
      <c r="C11" s="656" t="str">
        <f>IF($E11="","",VLOOKUP($E11,'B-U16-F-VI.kcs elo'!$A$7:$O$22,15))</f>
        <v/>
      </c>
      <c r="D11" s="656" t="str">
        <f>IF($E11="","",VLOOKUP($E11,'B-U16-F-VI.kcs elo'!$A$7:$O$22,5))</f>
        <v/>
      </c>
      <c r="E11" s="657"/>
      <c r="F11" s="669" t="s">
        <v>386</v>
      </c>
      <c r="G11" s="669" t="str">
        <f>IF($E11="","",VLOOKUP($E11,'B-U16-F-VI.kcs elo'!$A$7:$O$22,3))</f>
        <v/>
      </c>
      <c r="H11" s="669"/>
      <c r="I11" s="669" t="str">
        <f>IF($E11="","",VLOOKUP($E11,'B-U16-F-VI.kcs elo'!$A$7:$O$22,4))</f>
        <v/>
      </c>
      <c r="J11" s="659"/>
      <c r="K11" s="660"/>
      <c r="L11" s="677"/>
      <c r="M11" s="776" t="s">
        <v>666</v>
      </c>
      <c r="N11" s="678"/>
      <c r="O11" s="676"/>
      <c r="P11" s="676"/>
      <c r="Q11" s="572"/>
      <c r="R11" s="573"/>
      <c r="S11" s="574"/>
      <c r="U11" s="668" t="str">
        <f>[2]Birók!P25</f>
        <v xml:space="preserve"> </v>
      </c>
      <c r="Y11" s="419"/>
      <c r="Z11" s="419"/>
      <c r="AA11" s="419" t="s">
        <v>81</v>
      </c>
      <c r="AB11" s="420">
        <v>25</v>
      </c>
      <c r="AC11" s="420">
        <v>15</v>
      </c>
      <c r="AD11" s="420">
        <v>10</v>
      </c>
      <c r="AE11" s="420">
        <v>6</v>
      </c>
      <c r="AF11" s="420">
        <v>3</v>
      </c>
      <c r="AG11" s="420">
        <v>1</v>
      </c>
      <c r="AH11" s="420">
        <v>0</v>
      </c>
      <c r="AI11" s="314"/>
      <c r="AJ11" s="314"/>
      <c r="AK11" s="314"/>
    </row>
    <row r="12" spans="1:37" s="576" customFormat="1" ht="12.9" customHeight="1" x14ac:dyDescent="0.25">
      <c r="A12" s="577"/>
      <c r="B12" s="661"/>
      <c r="C12" s="662"/>
      <c r="D12" s="662"/>
      <c r="E12" s="672"/>
      <c r="F12" s="664"/>
      <c r="G12" s="664"/>
      <c r="H12" s="665"/>
      <c r="I12" s="666" t="s">
        <v>292</v>
      </c>
      <c r="J12" s="584" t="s">
        <v>387</v>
      </c>
      <c r="K12" s="667" t="str">
        <f>UPPER(IF(OR(J12="a",J12="as"),F11,IF(OR(J12="b",J12="bs"),F13,)))</f>
        <v xml:space="preserve">TERNBACH </v>
      </c>
      <c r="L12" s="679"/>
      <c r="M12" s="660"/>
      <c r="N12" s="678"/>
      <c r="O12" s="676"/>
      <c r="P12" s="676"/>
      <c r="Q12" s="572"/>
      <c r="R12" s="573"/>
      <c r="S12" s="574"/>
      <c r="U12" s="668" t="str">
        <f>[2]Birók!P26</f>
        <v xml:space="preserve"> </v>
      </c>
      <c r="Y12" s="419"/>
      <c r="Z12" s="419"/>
      <c r="AA12" s="419" t="s">
        <v>86</v>
      </c>
      <c r="AB12" s="420">
        <v>15</v>
      </c>
      <c r="AC12" s="420">
        <v>10</v>
      </c>
      <c r="AD12" s="420">
        <v>6</v>
      </c>
      <c r="AE12" s="420">
        <v>3</v>
      </c>
      <c r="AF12" s="420">
        <v>1</v>
      </c>
      <c r="AG12" s="420">
        <v>0</v>
      </c>
      <c r="AH12" s="420">
        <v>0</v>
      </c>
      <c r="AI12" s="314"/>
      <c r="AJ12" s="314"/>
      <c r="AK12" s="314"/>
    </row>
    <row r="13" spans="1:37" s="576" customFormat="1" ht="12.9" customHeight="1" x14ac:dyDescent="0.25">
      <c r="A13" s="577">
        <v>4</v>
      </c>
      <c r="B13" s="655">
        <f>IF($E13="","",VLOOKUP($E13,'B-U16-F-VI.kcs elo'!$A$7:$O$22,14))</f>
        <v>0</v>
      </c>
      <c r="C13" s="656">
        <f>IF($E13="","",VLOOKUP($E13,'B-U16-F-VI.kcs elo'!$A$7:$O$22,15))</f>
        <v>0</v>
      </c>
      <c r="D13" s="656" t="str">
        <f>IF($E13="","",VLOOKUP($E13,'B-U16-F-VI.kcs elo'!$A$7:$O$22,5))</f>
        <v>091113</v>
      </c>
      <c r="E13" s="657">
        <v>9</v>
      </c>
      <c r="F13" s="669" t="str">
        <f>UPPER(IF($E13="","",VLOOKUP($E13,'B-U16-F-VI.kcs elo'!$A$7:$O$22,2)))</f>
        <v xml:space="preserve">TERNBACH </v>
      </c>
      <c r="G13" s="669" t="str">
        <f>IF($E13="","",VLOOKUP($E13,'B-U16-F-VI.kcs elo'!$A$7:$O$22,3))</f>
        <v>Albert</v>
      </c>
      <c r="H13" s="669"/>
      <c r="I13" s="669" t="str">
        <f>IF($E13="","",VLOOKUP($E13,'B-U16-F-VI.kcs elo'!$A$7:$O$22,4))</f>
        <v>Koch V. - Pécs</v>
      </c>
      <c r="J13" s="680"/>
      <c r="K13" s="660"/>
      <c r="L13" s="660"/>
      <c r="M13" s="660"/>
      <c r="N13" s="678"/>
      <c r="O13" s="676"/>
      <c r="P13" s="676"/>
      <c r="Q13" s="572"/>
      <c r="R13" s="573"/>
      <c r="S13" s="574"/>
      <c r="U13" s="668" t="str">
        <f>[2]Birók!P27</f>
        <v xml:space="preserve"> </v>
      </c>
      <c r="Y13" s="419"/>
      <c r="Z13" s="419"/>
      <c r="AA13" s="419" t="s">
        <v>82</v>
      </c>
      <c r="AB13" s="420">
        <v>10</v>
      </c>
      <c r="AC13" s="420">
        <v>6</v>
      </c>
      <c r="AD13" s="420">
        <v>3</v>
      </c>
      <c r="AE13" s="420">
        <v>1</v>
      </c>
      <c r="AF13" s="420">
        <v>0</v>
      </c>
      <c r="AG13" s="420">
        <v>0</v>
      </c>
      <c r="AH13" s="420">
        <v>0</v>
      </c>
      <c r="AI13" s="314"/>
      <c r="AJ13" s="314"/>
      <c r="AK13" s="314"/>
    </row>
    <row r="14" spans="1:37" s="576" customFormat="1" ht="12.9" customHeight="1" x14ac:dyDescent="0.25">
      <c r="A14" s="577"/>
      <c r="B14" s="661"/>
      <c r="C14" s="662"/>
      <c r="D14" s="662"/>
      <c r="E14" s="672"/>
      <c r="F14" s="660"/>
      <c r="G14" s="660"/>
      <c r="H14" s="681"/>
      <c r="I14" s="682"/>
      <c r="J14" s="673"/>
      <c r="K14" s="660"/>
      <c r="L14" s="660"/>
      <c r="M14" s="674" t="s">
        <v>292</v>
      </c>
      <c r="N14" s="592" t="s">
        <v>387</v>
      </c>
      <c r="O14" s="667" t="str">
        <f>UPPER(IF(OR(N14="a",N14="as"),M10,IF(OR(N14="b",N14="bs"),M18,)))</f>
        <v>SILLYE</v>
      </c>
      <c r="P14" s="675"/>
      <c r="Q14" s="572"/>
      <c r="R14" s="573"/>
      <c r="S14" s="574"/>
      <c r="U14" s="668" t="str">
        <f>[2]Birók!P28</f>
        <v xml:space="preserve"> </v>
      </c>
      <c r="Y14" s="419"/>
      <c r="Z14" s="419"/>
      <c r="AA14" s="419" t="s">
        <v>83</v>
      </c>
      <c r="AB14" s="420">
        <v>3</v>
      </c>
      <c r="AC14" s="420">
        <v>2</v>
      </c>
      <c r="AD14" s="420">
        <v>1</v>
      </c>
      <c r="AE14" s="420">
        <v>0</v>
      </c>
      <c r="AF14" s="420">
        <v>0</v>
      </c>
      <c r="AG14" s="420">
        <v>0</v>
      </c>
      <c r="AH14" s="420">
        <v>0</v>
      </c>
      <c r="AI14" s="314"/>
      <c r="AJ14" s="314"/>
      <c r="AK14" s="314"/>
    </row>
    <row r="15" spans="1:37" s="329" customFormat="1" ht="12.9" customHeight="1" x14ac:dyDescent="0.25">
      <c r="A15" s="599">
        <v>5</v>
      </c>
      <c r="B15" s="655">
        <f>IF($E15="","",VLOOKUP($E15,'B-U16-F-VI.kcs elo'!$A$7:$O$22,14))</f>
        <v>0</v>
      </c>
      <c r="C15" s="656">
        <f>IF($E15="","",VLOOKUP($E15,'B-U16-F-VI.kcs elo'!$A$7:$O$22,15))</f>
        <v>0</v>
      </c>
      <c r="D15" s="656" t="str">
        <f>IF($E15="","",VLOOKUP($E15,'B-U16-F-VI.kcs elo'!$A$7:$O$22,5))</f>
        <v>100226</v>
      </c>
      <c r="E15" s="768">
        <v>2</v>
      </c>
      <c r="F15" s="769" t="str">
        <f>UPPER(IF($E15="","",VLOOKUP($E15,'B-U16-F-VI.kcs elo'!$A$7:$O$22,2)))</f>
        <v>SILLYE</v>
      </c>
      <c r="G15" s="769" t="str">
        <f>IF($E15="","",VLOOKUP($E15,'B-U16-F-VI.kcs elo'!$A$7:$O$22,3))</f>
        <v>Imre Botond</v>
      </c>
      <c r="H15" s="769"/>
      <c r="I15" s="769" t="str">
        <f>IF($E15="","",VLOOKUP($E15,'B-U16-F-VI.kcs elo'!$A$7:$O$22,4))</f>
        <v>PTE Babits - Pécs</v>
      </c>
      <c r="J15" s="770"/>
      <c r="K15" s="664"/>
      <c r="L15" s="664"/>
      <c r="M15" s="664"/>
      <c r="N15" s="772"/>
      <c r="O15" s="777" t="s">
        <v>721</v>
      </c>
      <c r="P15" s="772"/>
      <c r="Q15" s="762"/>
      <c r="R15" s="763"/>
      <c r="S15" s="609"/>
      <c r="U15" s="773" t="str">
        <f>[2]Birók!P29</f>
        <v xml:space="preserve"> </v>
      </c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314"/>
      <c r="AJ15" s="314"/>
      <c r="AK15" s="314"/>
    </row>
    <row r="16" spans="1:37" s="576" customFormat="1" ht="12.9" customHeight="1" thickBot="1" x14ac:dyDescent="0.3">
      <c r="A16" s="577"/>
      <c r="B16" s="661"/>
      <c r="C16" s="662"/>
      <c r="D16" s="662"/>
      <c r="E16" s="672"/>
      <c r="F16" s="664"/>
      <c r="G16" s="664"/>
      <c r="H16" s="665"/>
      <c r="I16" s="666" t="s">
        <v>292</v>
      </c>
      <c r="J16" s="584" t="s">
        <v>385</v>
      </c>
      <c r="K16" s="667" t="str">
        <f>UPPER(IF(OR(J16="a",J16="as"),F15,IF(OR(J16="b",J16="bs"),F17,)))</f>
        <v>SILLYE</v>
      </c>
      <c r="L16" s="667"/>
      <c r="M16" s="660"/>
      <c r="N16" s="678"/>
      <c r="O16" s="676"/>
      <c r="P16" s="678"/>
      <c r="Q16" s="572"/>
      <c r="R16" s="573"/>
      <c r="S16" s="574"/>
      <c r="U16" s="684" t="str">
        <f>[2]Birók!P30</f>
        <v>Egyik sem</v>
      </c>
      <c r="Y16" s="419"/>
      <c r="Z16" s="419"/>
      <c r="AA16" s="419" t="s">
        <v>57</v>
      </c>
      <c r="AB16" s="420">
        <v>150</v>
      </c>
      <c r="AC16" s="420">
        <v>120</v>
      </c>
      <c r="AD16" s="420">
        <v>90</v>
      </c>
      <c r="AE16" s="420">
        <v>60</v>
      </c>
      <c r="AF16" s="420">
        <v>40</v>
      </c>
      <c r="AG16" s="420">
        <v>25</v>
      </c>
      <c r="AH16" s="420">
        <v>15</v>
      </c>
      <c r="AI16" s="314"/>
      <c r="AJ16" s="314"/>
      <c r="AK16" s="314"/>
    </row>
    <row r="17" spans="1:37" s="576" customFormat="1" ht="12.9" customHeight="1" x14ac:dyDescent="0.25">
      <c r="A17" s="577">
        <v>6</v>
      </c>
      <c r="B17" s="655" t="str">
        <f>IF($E17="","",VLOOKUP($E17,'B-U16-F-VI.kcs elo'!$A$7:$O$22,14))</f>
        <v/>
      </c>
      <c r="C17" s="656" t="str">
        <f>IF($E17="","",VLOOKUP($E17,'B-U16-F-VI.kcs elo'!$A$7:$O$22,15))</f>
        <v/>
      </c>
      <c r="D17" s="656" t="str">
        <f>IF($E17="","",VLOOKUP($E17,'B-U16-F-VI.kcs elo'!$A$7:$O$22,5))</f>
        <v/>
      </c>
      <c r="E17" s="657"/>
      <c r="F17" s="669" t="s">
        <v>386</v>
      </c>
      <c r="G17" s="669" t="str">
        <f>IF($E17="","",VLOOKUP($E17,'B-U16-F-VI.kcs elo'!$A$7:$O$22,3))</f>
        <v/>
      </c>
      <c r="H17" s="669"/>
      <c r="I17" s="669" t="str">
        <f>IF($E17="","",VLOOKUP($E17,'B-U16-F-VI.kcs elo'!$A$7:$O$22,4))</f>
        <v/>
      </c>
      <c r="J17" s="670"/>
      <c r="K17" s="660"/>
      <c r="L17" s="671"/>
      <c r="M17" s="660"/>
      <c r="N17" s="678"/>
      <c r="O17" s="676"/>
      <c r="P17" s="678"/>
      <c r="Q17" s="572"/>
      <c r="R17" s="573"/>
      <c r="S17" s="574"/>
      <c r="Y17" s="419"/>
      <c r="Z17" s="419"/>
      <c r="AA17" s="419" t="s">
        <v>74</v>
      </c>
      <c r="AB17" s="420">
        <v>120</v>
      </c>
      <c r="AC17" s="420">
        <v>90</v>
      </c>
      <c r="AD17" s="420">
        <v>60</v>
      </c>
      <c r="AE17" s="420">
        <v>40</v>
      </c>
      <c r="AF17" s="420">
        <v>25</v>
      </c>
      <c r="AG17" s="420">
        <v>15</v>
      </c>
      <c r="AH17" s="420">
        <v>8</v>
      </c>
      <c r="AI17" s="314"/>
      <c r="AJ17" s="314"/>
      <c r="AK17" s="314"/>
    </row>
    <row r="18" spans="1:37" s="576" customFormat="1" ht="12.9" customHeight="1" x14ac:dyDescent="0.25">
      <c r="A18" s="577"/>
      <c r="B18" s="661"/>
      <c r="C18" s="662"/>
      <c r="D18" s="662"/>
      <c r="E18" s="672"/>
      <c r="F18" s="664"/>
      <c r="G18" s="664"/>
      <c r="H18" s="665"/>
      <c r="I18" s="660"/>
      <c r="J18" s="673"/>
      <c r="K18" s="674" t="s">
        <v>292</v>
      </c>
      <c r="L18" s="592" t="s">
        <v>385</v>
      </c>
      <c r="M18" s="667" t="str">
        <f>UPPER(IF(OR(L18="a",L18="as"),K16,IF(OR(L18="b",L18="bs"),K20,)))</f>
        <v>SILLYE</v>
      </c>
      <c r="N18" s="685"/>
      <c r="O18" s="676"/>
      <c r="P18" s="678"/>
      <c r="Q18" s="572"/>
      <c r="R18" s="573"/>
      <c r="S18" s="574"/>
      <c r="Y18" s="419"/>
      <c r="Z18" s="419"/>
      <c r="AA18" s="419" t="s">
        <v>75</v>
      </c>
      <c r="AB18" s="420">
        <v>90</v>
      </c>
      <c r="AC18" s="420">
        <v>60</v>
      </c>
      <c r="AD18" s="420">
        <v>40</v>
      </c>
      <c r="AE18" s="420">
        <v>25</v>
      </c>
      <c r="AF18" s="420">
        <v>15</v>
      </c>
      <c r="AG18" s="420">
        <v>8</v>
      </c>
      <c r="AH18" s="420">
        <v>4</v>
      </c>
      <c r="AI18" s="314"/>
      <c r="AJ18" s="314"/>
      <c r="AK18" s="314"/>
    </row>
    <row r="19" spans="1:37" s="576" customFormat="1" ht="12.9" customHeight="1" x14ac:dyDescent="0.25">
      <c r="A19" s="577">
        <v>7</v>
      </c>
      <c r="B19" s="655">
        <f>IF($E19="","",VLOOKUP($E19,'B-U16-F-VI.kcs elo'!$A$7:$O$22,14))</f>
        <v>0</v>
      </c>
      <c r="C19" s="656">
        <f>IF($E19="","",VLOOKUP($E19,'B-U16-F-VI.kcs elo'!$A$7:$O$22,15))</f>
        <v>0</v>
      </c>
      <c r="D19" s="656" t="str">
        <f>IF($E19="","",VLOOKUP($E19,'B-U16-F-VI.kcs elo'!$A$7:$O$22,5))</f>
        <v>100526</v>
      </c>
      <c r="E19" s="657">
        <v>4</v>
      </c>
      <c r="F19" s="669" t="str">
        <f>UPPER(IF($E19="","",VLOOKUP($E19,'B-U16-F-VI.kcs elo'!$A$7:$O$22,2)))</f>
        <v xml:space="preserve">BODOR </v>
      </c>
      <c r="G19" s="669" t="str">
        <f>IF($E19="","",VLOOKUP($E19,'B-U16-F-VI.kcs elo'!$A$7:$O$22,3))</f>
        <v>Zétény</v>
      </c>
      <c r="H19" s="669"/>
      <c r="I19" s="669" t="str">
        <f>IF($E19="","",VLOOKUP($E19,'B-U16-F-VI.kcs elo'!$A$7:$O$22,4))</f>
        <v>Pécsi Bártfa</v>
      </c>
      <c r="J19" s="659"/>
      <c r="K19" s="660"/>
      <c r="L19" s="677"/>
      <c r="M19" s="776" t="s">
        <v>710</v>
      </c>
      <c r="N19" s="676"/>
      <c r="O19" s="676"/>
      <c r="P19" s="678"/>
      <c r="Q19" s="572"/>
      <c r="R19" s="573"/>
      <c r="S19" s="574"/>
      <c r="Y19" s="419"/>
      <c r="Z19" s="419"/>
      <c r="AA19" s="419" t="s">
        <v>76</v>
      </c>
      <c r="AB19" s="420">
        <v>60</v>
      </c>
      <c r="AC19" s="420">
        <v>40</v>
      </c>
      <c r="AD19" s="420">
        <v>25</v>
      </c>
      <c r="AE19" s="420">
        <v>15</v>
      </c>
      <c r="AF19" s="420">
        <v>8</v>
      </c>
      <c r="AG19" s="420">
        <v>4</v>
      </c>
      <c r="AH19" s="420">
        <v>2</v>
      </c>
      <c r="AI19" s="314"/>
      <c r="AJ19" s="314"/>
      <c r="AK19" s="314"/>
    </row>
    <row r="20" spans="1:37" s="576" customFormat="1" ht="12.9" customHeight="1" x14ac:dyDescent="0.25">
      <c r="A20" s="577"/>
      <c r="B20" s="661"/>
      <c r="C20" s="662"/>
      <c r="D20" s="662"/>
      <c r="E20" s="663"/>
      <c r="F20" s="664"/>
      <c r="G20" s="664"/>
      <c r="H20" s="665"/>
      <c r="I20" s="666" t="s">
        <v>292</v>
      </c>
      <c r="J20" s="584" t="s">
        <v>385</v>
      </c>
      <c r="K20" s="667" t="str">
        <f>UPPER(IF(OR(J20="a",J20="as"),F19,IF(OR(J20="b",J20="bs"),F21,)))</f>
        <v xml:space="preserve">BODOR </v>
      </c>
      <c r="L20" s="679"/>
      <c r="M20" s="660"/>
      <c r="N20" s="676"/>
      <c r="O20" s="676"/>
      <c r="P20" s="678"/>
      <c r="Q20" s="572"/>
      <c r="R20" s="573"/>
      <c r="S20" s="574"/>
      <c r="Y20" s="419"/>
      <c r="Z20" s="419"/>
      <c r="AA20" s="419" t="s">
        <v>77</v>
      </c>
      <c r="AB20" s="420">
        <v>40</v>
      </c>
      <c r="AC20" s="420">
        <v>25</v>
      </c>
      <c r="AD20" s="420">
        <v>15</v>
      </c>
      <c r="AE20" s="420">
        <v>8</v>
      </c>
      <c r="AF20" s="420">
        <v>4</v>
      </c>
      <c r="AG20" s="420">
        <v>2</v>
      </c>
      <c r="AH20" s="420">
        <v>1</v>
      </c>
      <c r="AI20" s="314"/>
      <c r="AJ20" s="314"/>
      <c r="AK20" s="314"/>
    </row>
    <row r="21" spans="1:37" s="576" customFormat="1" ht="12.9" customHeight="1" x14ac:dyDescent="0.25">
      <c r="A21" s="577">
        <v>8</v>
      </c>
      <c r="B21" s="655" t="str">
        <f>IF($E21="","",VLOOKUP($E21,'B-U16-F-VI.kcs elo'!$A$7:$O$22,14))</f>
        <v/>
      </c>
      <c r="C21" s="656" t="str">
        <f>IF($E21="","",VLOOKUP($E21,'B-U16-F-VI.kcs elo'!$A$7:$O$22,15))</f>
        <v/>
      </c>
      <c r="D21" s="656" t="str">
        <f>IF($E21="","",VLOOKUP($E21,'B-U16-F-VI.kcs elo'!$A$7:$O$22,5))</f>
        <v/>
      </c>
      <c r="E21" s="657"/>
      <c r="F21" s="669" t="s">
        <v>386</v>
      </c>
      <c r="G21" s="669" t="str">
        <f>IF($E21="","",VLOOKUP($E21,'B-U16-F-VI.kcs elo'!$A$7:$O$22,3))</f>
        <v/>
      </c>
      <c r="H21" s="669"/>
      <c r="I21" s="669" t="str">
        <f>IF($E21="","",VLOOKUP($E21,'B-U16-F-VI.kcs elo'!$A$7:$O$22,4))</f>
        <v/>
      </c>
      <c r="J21" s="680"/>
      <c r="K21" s="660"/>
      <c r="L21" s="660"/>
      <c r="M21" s="660"/>
      <c r="N21" s="676"/>
      <c r="O21" s="676"/>
      <c r="P21" s="678"/>
      <c r="Q21" s="572"/>
      <c r="R21" s="573"/>
      <c r="S21" s="574"/>
      <c r="Y21" s="419"/>
      <c r="Z21" s="419"/>
      <c r="AA21" s="419" t="s">
        <v>78</v>
      </c>
      <c r="AB21" s="420">
        <v>25</v>
      </c>
      <c r="AC21" s="420">
        <v>15</v>
      </c>
      <c r="AD21" s="420">
        <v>10</v>
      </c>
      <c r="AE21" s="420">
        <v>6</v>
      </c>
      <c r="AF21" s="420">
        <v>3</v>
      </c>
      <c r="AG21" s="420">
        <v>1</v>
      </c>
      <c r="AH21" s="420">
        <v>0</v>
      </c>
      <c r="AI21" s="314"/>
      <c r="AJ21" s="314"/>
      <c r="AK21" s="314"/>
    </row>
    <row r="22" spans="1:37" s="576" customFormat="1" ht="12.9" customHeight="1" x14ac:dyDescent="0.25">
      <c r="A22" s="577"/>
      <c r="B22" s="661"/>
      <c r="C22" s="662"/>
      <c r="D22" s="662"/>
      <c r="E22" s="663"/>
      <c r="F22" s="682"/>
      <c r="G22" s="682"/>
      <c r="H22" s="686"/>
      <c r="I22" s="682"/>
      <c r="J22" s="673"/>
      <c r="K22" s="660"/>
      <c r="L22" s="660"/>
      <c r="M22" s="660"/>
      <c r="N22" s="676"/>
      <c r="O22" s="674" t="s">
        <v>292</v>
      </c>
      <c r="P22" s="592" t="s">
        <v>385</v>
      </c>
      <c r="Q22" s="667" t="str">
        <f>UPPER(IF(OR(P22="a",P22="as"),O14,IF(OR(P22="b",P22="bs"),O30,)))</f>
        <v>SILLYE</v>
      </c>
      <c r="R22" s="675"/>
      <c r="S22" s="574"/>
      <c r="Y22" s="419"/>
      <c r="Z22" s="419"/>
      <c r="AA22" s="419" t="s">
        <v>79</v>
      </c>
      <c r="AB22" s="420">
        <v>15</v>
      </c>
      <c r="AC22" s="420">
        <v>10</v>
      </c>
      <c r="AD22" s="420">
        <v>6</v>
      </c>
      <c r="AE22" s="420">
        <v>3</v>
      </c>
      <c r="AF22" s="420">
        <v>1</v>
      </c>
      <c r="AG22" s="420">
        <v>0</v>
      </c>
      <c r="AH22" s="420">
        <v>0</v>
      </c>
      <c r="AI22" s="314"/>
      <c r="AJ22" s="314"/>
      <c r="AK22" s="314"/>
    </row>
    <row r="23" spans="1:37" s="576" customFormat="1" ht="12.9" customHeight="1" x14ac:dyDescent="0.25">
      <c r="A23" s="577">
        <v>9</v>
      </c>
      <c r="B23" s="655">
        <f>IF($E23="","",VLOOKUP($E23,'B-U16-F-VI.kcs elo'!$A$7:$O$22,14))</f>
        <v>0</v>
      </c>
      <c r="C23" s="656">
        <f>IF($E23="","",VLOOKUP($E23,'B-U16-F-VI.kcs elo'!$A$7:$O$22,15))</f>
        <v>0</v>
      </c>
      <c r="D23" s="656" t="str">
        <f>IF($E23="","",VLOOKUP($E23,'B-U16-F-VI.kcs elo'!$A$7:$O$22,5))</f>
        <v>102002</v>
      </c>
      <c r="E23" s="657">
        <v>3</v>
      </c>
      <c r="F23" s="669" t="str">
        <f>UPPER(IF($E23="","",VLOOKUP($E23,'B-U16-F-VI.kcs elo'!$A$7:$O$22,2)))</f>
        <v xml:space="preserve">PETRINOVICS </v>
      </c>
      <c r="G23" s="669" t="str">
        <f>IF($E23="","",VLOOKUP($E23,'B-U16-F-VI.kcs elo'!$A$7:$O$22,3))</f>
        <v>Milán Pál</v>
      </c>
      <c r="H23" s="669"/>
      <c r="I23" s="669" t="str">
        <f>IF($E23="","",VLOOKUP($E23,'B-U16-F-VI.kcs elo'!$A$7:$O$22,4))</f>
        <v>Pécsi Bártfa</v>
      </c>
      <c r="J23" s="659"/>
      <c r="K23" s="660"/>
      <c r="L23" s="660"/>
      <c r="M23" s="660"/>
      <c r="N23" s="676"/>
      <c r="O23" s="660"/>
      <c r="P23" s="678"/>
      <c r="Q23" s="776" t="s">
        <v>725</v>
      </c>
      <c r="R23" s="676"/>
      <c r="S23" s="574"/>
      <c r="Y23" s="419"/>
      <c r="Z23" s="419"/>
      <c r="AA23" s="419" t="s">
        <v>80</v>
      </c>
      <c r="AB23" s="420">
        <v>10</v>
      </c>
      <c r="AC23" s="420">
        <v>6</v>
      </c>
      <c r="AD23" s="420">
        <v>3</v>
      </c>
      <c r="AE23" s="420">
        <v>1</v>
      </c>
      <c r="AF23" s="420">
        <v>0</v>
      </c>
      <c r="AG23" s="420">
        <v>0</v>
      </c>
      <c r="AH23" s="420">
        <v>0</v>
      </c>
      <c r="AI23" s="314"/>
      <c r="AJ23" s="314"/>
      <c r="AK23" s="314"/>
    </row>
    <row r="24" spans="1:37" s="576" customFormat="1" ht="12.9" customHeight="1" x14ac:dyDescent="0.25">
      <c r="A24" s="577"/>
      <c r="B24" s="661"/>
      <c r="C24" s="662"/>
      <c r="D24" s="662"/>
      <c r="E24" s="663"/>
      <c r="F24" s="664"/>
      <c r="G24" s="664"/>
      <c r="H24" s="665"/>
      <c r="I24" s="666" t="s">
        <v>292</v>
      </c>
      <c r="J24" s="584" t="s">
        <v>385</v>
      </c>
      <c r="K24" s="667" t="str">
        <f>UPPER(IF(OR(J24="a",J24="as"),F23,IF(OR(J24="b",J24="bs"),F25,)))</f>
        <v xml:space="preserve">PETRINOVICS </v>
      </c>
      <c r="L24" s="667"/>
      <c r="M24" s="660"/>
      <c r="N24" s="676"/>
      <c r="O24" s="676"/>
      <c r="P24" s="678"/>
      <c r="Q24" s="572"/>
      <c r="R24" s="573"/>
      <c r="S24" s="574"/>
      <c r="Y24" s="419"/>
      <c r="Z24" s="419"/>
      <c r="AA24" s="419" t="s">
        <v>81</v>
      </c>
      <c r="AB24" s="420">
        <v>6</v>
      </c>
      <c r="AC24" s="420">
        <v>3</v>
      </c>
      <c r="AD24" s="420">
        <v>1</v>
      </c>
      <c r="AE24" s="420">
        <v>0</v>
      </c>
      <c r="AF24" s="420">
        <v>0</v>
      </c>
      <c r="AG24" s="420">
        <v>0</v>
      </c>
      <c r="AH24" s="420">
        <v>0</v>
      </c>
      <c r="AI24" s="314"/>
      <c r="AJ24" s="314"/>
      <c r="AK24" s="314"/>
    </row>
    <row r="25" spans="1:37" s="576" customFormat="1" ht="12.9" customHeight="1" x14ac:dyDescent="0.25">
      <c r="A25" s="577">
        <v>10</v>
      </c>
      <c r="B25" s="655">
        <f>IF($E25="","",VLOOKUP($E25,'B-U16-F-VI.kcs elo'!$A$7:$O$22,14))</f>
        <v>0</v>
      </c>
      <c r="C25" s="656">
        <f>IF($E25="","",VLOOKUP($E25,'B-U16-F-VI.kcs elo'!$A$7:$O$22,15))</f>
        <v>0</v>
      </c>
      <c r="D25" s="656" t="str">
        <f>IF($E25="","",VLOOKUP($E25,'B-U16-F-VI.kcs elo'!$A$7:$O$22,5))</f>
        <v>091130</v>
      </c>
      <c r="E25" s="657">
        <v>7</v>
      </c>
      <c r="F25" s="669" t="s">
        <v>414</v>
      </c>
      <c r="G25" s="669" t="str">
        <f>IF($E25="","",VLOOKUP($E25,'B-U16-F-VI.kcs elo'!$A$7:$O$22,3))</f>
        <v>Milán</v>
      </c>
      <c r="H25" s="669"/>
      <c r="I25" s="669" t="str">
        <f>IF($E25="","",VLOOKUP($E25,'B-U16-F-VI.kcs elo'!$A$7:$O$22,4))</f>
        <v>Zipernowsky - Pécs</v>
      </c>
      <c r="J25" s="670"/>
      <c r="K25" s="776" t="s">
        <v>664</v>
      </c>
      <c r="L25" s="671"/>
      <c r="M25" s="660"/>
      <c r="N25" s="676"/>
      <c r="O25" s="676"/>
      <c r="P25" s="678"/>
      <c r="Q25" s="572"/>
      <c r="R25" s="573"/>
      <c r="S25" s="574"/>
      <c r="Y25" s="419"/>
      <c r="Z25" s="419"/>
      <c r="AA25" s="419" t="s">
        <v>86</v>
      </c>
      <c r="AB25" s="420">
        <v>3</v>
      </c>
      <c r="AC25" s="420">
        <v>2</v>
      </c>
      <c r="AD25" s="420">
        <v>1</v>
      </c>
      <c r="AE25" s="420">
        <v>0</v>
      </c>
      <c r="AF25" s="420">
        <v>0</v>
      </c>
      <c r="AG25" s="420">
        <v>0</v>
      </c>
      <c r="AH25" s="420">
        <v>0</v>
      </c>
      <c r="AI25" s="314"/>
      <c r="AJ25" s="314"/>
      <c r="AK25" s="314"/>
    </row>
    <row r="26" spans="1:37" s="576" customFormat="1" ht="12.9" customHeight="1" x14ac:dyDescent="0.25">
      <c r="A26" s="577"/>
      <c r="B26" s="661"/>
      <c r="C26" s="662"/>
      <c r="D26" s="662"/>
      <c r="E26" s="672"/>
      <c r="F26" s="664"/>
      <c r="G26" s="664"/>
      <c r="H26" s="665"/>
      <c r="I26" s="660"/>
      <c r="J26" s="673"/>
      <c r="K26" s="674" t="s">
        <v>292</v>
      </c>
      <c r="L26" s="592" t="s">
        <v>387</v>
      </c>
      <c r="M26" s="667" t="str">
        <f>UPPER(IF(OR(L26="a",L26="as"),K24,IF(OR(L26="b",L26="bs"),K28,)))</f>
        <v xml:space="preserve">SZÁNTÓ </v>
      </c>
      <c r="N26" s="675"/>
      <c r="O26" s="676"/>
      <c r="P26" s="678"/>
      <c r="Q26" s="572"/>
      <c r="R26" s="573"/>
      <c r="S26" s="57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</row>
    <row r="27" spans="1:37" s="576" customFormat="1" ht="12.9" customHeight="1" x14ac:dyDescent="0.25">
      <c r="A27" s="577">
        <v>11</v>
      </c>
      <c r="B27" s="655" t="str">
        <f>IF($E27="","",VLOOKUP($E27,'B-U16-F-VI.kcs elo'!$A$7:$O$22,14))</f>
        <v/>
      </c>
      <c r="C27" s="656" t="str">
        <f>IF($E27="","",VLOOKUP($E27,'B-U16-F-VI.kcs elo'!$A$7:$O$22,15))</f>
        <v/>
      </c>
      <c r="D27" s="656" t="str">
        <f>IF($E27="","",VLOOKUP($E27,'B-U16-F-VI.kcs elo'!$A$7:$O$22,5))</f>
        <v/>
      </c>
      <c r="E27" s="657"/>
      <c r="F27" s="669" t="s">
        <v>386</v>
      </c>
      <c r="G27" s="669" t="str">
        <f>IF($E27="","",VLOOKUP($E27,'B-U16-F-VI.kcs elo'!$A$7:$O$22,3))</f>
        <v/>
      </c>
      <c r="H27" s="669"/>
      <c r="I27" s="669" t="str">
        <f>IF($E27="","",VLOOKUP($E27,'B-U16-F-VI.kcs elo'!$A$7:$O$22,4))</f>
        <v/>
      </c>
      <c r="J27" s="659"/>
      <c r="K27" s="660"/>
      <c r="L27" s="677"/>
      <c r="M27" s="776" t="s">
        <v>711</v>
      </c>
      <c r="N27" s="678"/>
      <c r="O27" s="676"/>
      <c r="P27" s="678"/>
      <c r="Q27" s="572"/>
      <c r="R27" s="573"/>
      <c r="S27" s="57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</row>
    <row r="28" spans="1:37" s="576" customFormat="1" ht="12.9" customHeight="1" x14ac:dyDescent="0.25">
      <c r="A28" s="603"/>
      <c r="B28" s="661"/>
      <c r="C28" s="662"/>
      <c r="D28" s="662"/>
      <c r="E28" s="672"/>
      <c r="F28" s="664"/>
      <c r="G28" s="664"/>
      <c r="H28" s="665"/>
      <c r="I28" s="666" t="s">
        <v>292</v>
      </c>
      <c r="J28" s="584" t="s">
        <v>387</v>
      </c>
      <c r="K28" s="667" t="str">
        <f>UPPER(IF(OR(J28="a",J28="as"),F27,IF(OR(J28="b",J28="bs"),F29,)))</f>
        <v xml:space="preserve">SZÁNTÓ </v>
      </c>
      <c r="L28" s="679"/>
      <c r="M28" s="660"/>
      <c r="N28" s="678"/>
      <c r="O28" s="676"/>
      <c r="P28" s="678"/>
      <c r="Q28" s="572"/>
      <c r="R28" s="573"/>
      <c r="S28" s="574"/>
    </row>
    <row r="29" spans="1:37" s="329" customFormat="1" ht="12.9" customHeight="1" x14ac:dyDescent="0.25">
      <c r="A29" s="599">
        <v>12</v>
      </c>
      <c r="B29" s="655">
        <f>IF($E29="","",VLOOKUP($E29,'B-U16-F-VI.kcs elo'!$A$7:$O$22,14))</f>
        <v>0</v>
      </c>
      <c r="C29" s="656">
        <f>IF($E29="","",VLOOKUP($E29,'B-U16-F-VI.kcs elo'!$A$7:$O$22,15))</f>
        <v>0</v>
      </c>
      <c r="D29" s="656" t="str">
        <f>IF($E29="","",VLOOKUP($E29,'B-U16-F-VI.kcs elo'!$A$7:$O$22,5))</f>
        <v>090920</v>
      </c>
      <c r="E29" s="768">
        <v>8</v>
      </c>
      <c r="F29" s="769" t="str">
        <f>UPPER(IF($E29="","",VLOOKUP($E29,'B-U16-F-VI.kcs elo'!$A$7:$O$22,2)))</f>
        <v xml:space="preserve">SZÁNTÓ </v>
      </c>
      <c r="G29" s="769" t="str">
        <f>IF($E29="","",VLOOKUP($E29,'B-U16-F-VI.kcs elo'!$A$7:$O$22,3))</f>
        <v>Péter Benedek</v>
      </c>
      <c r="H29" s="769"/>
      <c r="I29" s="769" t="str">
        <f>IF($E29="","",VLOOKUP($E29,'B-U16-F-VI.kcs elo'!$A$7:$O$22,4))</f>
        <v>Koch V. - Pécs</v>
      </c>
      <c r="J29" s="774"/>
      <c r="K29" s="664"/>
      <c r="L29" s="664"/>
      <c r="M29" s="664"/>
      <c r="N29" s="772"/>
      <c r="O29" s="775"/>
      <c r="P29" s="772"/>
      <c r="Q29" s="762"/>
      <c r="R29" s="763"/>
      <c r="S29" s="609"/>
    </row>
    <row r="30" spans="1:37" s="576" customFormat="1" ht="12.9" customHeight="1" x14ac:dyDescent="0.25">
      <c r="A30" s="577"/>
      <c r="B30" s="661"/>
      <c r="C30" s="662"/>
      <c r="D30" s="662"/>
      <c r="E30" s="672"/>
      <c r="F30" s="660"/>
      <c r="G30" s="660"/>
      <c r="H30" s="681"/>
      <c r="I30" s="682"/>
      <c r="J30" s="673"/>
      <c r="K30" s="660"/>
      <c r="L30" s="660"/>
      <c r="M30" s="674" t="s">
        <v>292</v>
      </c>
      <c r="N30" s="592" t="s">
        <v>387</v>
      </c>
      <c r="O30" s="667" t="str">
        <f>UPPER(IF(OR(N30="a",N30="as"),M26,IF(OR(N30="b",N30="bs"),M34,)))</f>
        <v xml:space="preserve">BERTA </v>
      </c>
      <c r="P30" s="685"/>
      <c r="Q30" s="572"/>
      <c r="R30" s="573"/>
      <c r="S30" s="574"/>
    </row>
    <row r="31" spans="1:37" s="576" customFormat="1" ht="12.9" customHeight="1" x14ac:dyDescent="0.25">
      <c r="A31" s="577">
        <v>13</v>
      </c>
      <c r="B31" s="655">
        <f>IF($E31="","",VLOOKUP($E31,'B-U16-F-VI.kcs elo'!$A$7:$O$22,14))</f>
        <v>0</v>
      </c>
      <c r="C31" s="656">
        <f>IF($E31="","",VLOOKUP($E31,'B-U16-F-VI.kcs elo'!$A$7:$O$22,15))</f>
        <v>0</v>
      </c>
      <c r="D31" s="656" t="str">
        <f>IF($E31="","",VLOOKUP($E31,'B-U16-F-VI.kcs elo'!$A$7:$O$22,5))</f>
        <v>101118</v>
      </c>
      <c r="E31" s="657">
        <v>5</v>
      </c>
      <c r="F31" s="669" t="s">
        <v>415</v>
      </c>
      <c r="G31" s="669" t="str">
        <f>IF($E31="","",VLOOKUP($E31,'B-U16-F-VI.kcs elo'!$A$7:$O$22,3))</f>
        <v>Zalán</v>
      </c>
      <c r="H31" s="669"/>
      <c r="I31" s="669" t="str">
        <f>IF($E31="","",VLOOKUP($E31,'B-U16-F-VI.kcs elo'!$A$7:$O$22,4))</f>
        <v>Bóly</v>
      </c>
      <c r="J31" s="683"/>
      <c r="K31" s="660"/>
      <c r="L31" s="660"/>
      <c r="M31" s="660"/>
      <c r="N31" s="678"/>
      <c r="O31" s="776" t="s">
        <v>710</v>
      </c>
      <c r="P31" s="676"/>
      <c r="Q31" s="572"/>
      <c r="R31" s="573"/>
      <c r="S31" s="574"/>
    </row>
    <row r="32" spans="1:37" s="576" customFormat="1" ht="12.9" customHeight="1" x14ac:dyDescent="0.25">
      <c r="A32" s="577"/>
      <c r="B32" s="661"/>
      <c r="C32" s="662"/>
      <c r="D32" s="662"/>
      <c r="E32" s="672"/>
      <c r="F32" s="664"/>
      <c r="G32" s="664"/>
      <c r="H32" s="665"/>
      <c r="I32" s="674" t="s">
        <v>292</v>
      </c>
      <c r="J32" s="584" t="s">
        <v>387</v>
      </c>
      <c r="K32" s="667" t="str">
        <f>UPPER(IF(OR(J32="a",J32="as"),F31,IF(OR(J32="b",J32="bs"),F33,)))</f>
        <v xml:space="preserve">BERTA </v>
      </c>
      <c r="L32" s="667"/>
      <c r="M32" s="660"/>
      <c r="N32" s="678"/>
      <c r="O32" s="676"/>
      <c r="P32" s="676"/>
      <c r="Q32" s="572"/>
      <c r="R32" s="573"/>
      <c r="S32" s="574"/>
    </row>
    <row r="33" spans="1:19" s="576" customFormat="1" ht="12.9" customHeight="1" x14ac:dyDescent="0.25">
      <c r="A33" s="577">
        <v>14</v>
      </c>
      <c r="B33" s="655">
        <f>IF($E33="","",VLOOKUP($E33,'B-U16-F-VI.kcs elo'!$A$7:$O$22,14))</f>
        <v>0</v>
      </c>
      <c r="C33" s="656">
        <f>IF($E33="","",VLOOKUP($E33,'B-U16-F-VI.kcs elo'!$A$7:$O$22,15))</f>
        <v>0</v>
      </c>
      <c r="D33" s="656" t="str">
        <f>IF($E33="","",VLOOKUP($E33,'B-U16-F-VI.kcs elo'!$A$7:$O$22,5))</f>
        <v>090803</v>
      </c>
      <c r="E33" s="657">
        <v>1</v>
      </c>
      <c r="F33" s="669" t="str">
        <f>UPPER(IF($E33="","",VLOOKUP($E33,'B-U16-F-VI.kcs elo'!$A$7:$O$22,2)))</f>
        <v xml:space="preserve">BERTA </v>
      </c>
      <c r="G33" s="669" t="str">
        <f>IF($E33="","",VLOOKUP($E33,'B-U16-F-VI.kcs elo'!$A$7:$O$22,3))</f>
        <v>Botond</v>
      </c>
      <c r="H33" s="669"/>
      <c r="I33" s="669" t="str">
        <f>IF($E33="","",VLOOKUP($E33,'B-U16-F-VI.kcs elo'!$A$7:$O$22,4))</f>
        <v>PTE Babits - Pécs</v>
      </c>
      <c r="J33" s="670"/>
      <c r="K33" s="776" t="s">
        <v>712</v>
      </c>
      <c r="L33" s="671"/>
      <c r="M33" s="660"/>
      <c r="N33" s="678"/>
      <c r="O33" s="676"/>
      <c r="P33" s="676"/>
      <c r="Q33" s="572"/>
      <c r="R33" s="573"/>
      <c r="S33" s="574"/>
    </row>
    <row r="34" spans="1:19" s="576" customFormat="1" ht="12.9" customHeight="1" x14ac:dyDescent="0.25">
      <c r="A34" s="577"/>
      <c r="B34" s="661"/>
      <c r="C34" s="662"/>
      <c r="D34" s="662"/>
      <c r="E34" s="672"/>
      <c r="F34" s="664"/>
      <c r="G34" s="664"/>
      <c r="H34" s="665"/>
      <c r="I34" s="660"/>
      <c r="J34" s="673"/>
      <c r="K34" s="674" t="s">
        <v>292</v>
      </c>
      <c r="L34" s="592" t="s">
        <v>385</v>
      </c>
      <c r="M34" s="667" t="str">
        <f>UPPER(IF(OR(L34="a",L34="as"),K32,IF(OR(L34="b",L34="bs"),K36,)))</f>
        <v xml:space="preserve">BERTA </v>
      </c>
      <c r="N34" s="685"/>
      <c r="O34" s="676"/>
      <c r="P34" s="676"/>
      <c r="Q34" s="572"/>
      <c r="R34" s="573"/>
      <c r="S34" s="574"/>
    </row>
    <row r="35" spans="1:19" s="576" customFormat="1" ht="12.9" customHeight="1" x14ac:dyDescent="0.25">
      <c r="A35" s="577">
        <v>15</v>
      </c>
      <c r="B35" s="655" t="str">
        <f>IF($E35="","",VLOOKUP($E35,'B-U16-F-VI.kcs elo'!$A$7:$O$22,14))</f>
        <v/>
      </c>
      <c r="C35" s="656" t="str">
        <f>IF($E35="","",VLOOKUP($E35,'B-U16-F-VI.kcs elo'!$A$7:$O$22,15))</f>
        <v/>
      </c>
      <c r="D35" s="656" t="str">
        <f>IF($E35="","",VLOOKUP($E35,'B-U16-F-VI.kcs elo'!$A$7:$O$22,5))</f>
        <v/>
      </c>
      <c r="E35" s="657"/>
      <c r="F35" s="669" t="s">
        <v>386</v>
      </c>
      <c r="G35" s="669" t="str">
        <f>IF($E35="","",VLOOKUP($E35,'B-U16-F-VI.kcs elo'!$A$7:$O$22,3))</f>
        <v/>
      </c>
      <c r="H35" s="669"/>
      <c r="I35" s="669" t="str">
        <f>IF($E35="","",VLOOKUP($E35,'B-U16-F-VI.kcs elo'!$A$7:$O$22,4))</f>
        <v/>
      </c>
      <c r="J35" s="659"/>
      <c r="K35" s="660"/>
      <c r="L35" s="677"/>
      <c r="M35" s="776" t="s">
        <v>664</v>
      </c>
      <c r="N35" s="676"/>
      <c r="O35" s="676"/>
      <c r="P35" s="676"/>
      <c r="Q35" s="572"/>
      <c r="R35" s="573"/>
      <c r="S35" s="574"/>
    </row>
    <row r="36" spans="1:19" s="576" customFormat="1" ht="12.9" customHeight="1" x14ac:dyDescent="0.25">
      <c r="A36" s="577"/>
      <c r="B36" s="661"/>
      <c r="C36" s="662"/>
      <c r="D36" s="662"/>
      <c r="E36" s="663"/>
      <c r="F36" s="664"/>
      <c r="G36" s="664"/>
      <c r="H36" s="665"/>
      <c r="I36" s="674" t="s">
        <v>292</v>
      </c>
      <c r="J36" s="584" t="s">
        <v>387</v>
      </c>
      <c r="K36" s="667" t="str">
        <f>UPPER(IF(OR(J36="a",J36="as"),F35,IF(OR(J36="b",J36="bs"),F37,)))</f>
        <v xml:space="preserve">VÁRNAGY </v>
      </c>
      <c r="L36" s="679"/>
      <c r="M36" s="660"/>
      <c r="N36" s="676"/>
      <c r="O36" s="676"/>
      <c r="P36" s="676"/>
      <c r="Q36" s="572"/>
      <c r="R36" s="573"/>
      <c r="S36" s="574"/>
    </row>
    <row r="37" spans="1:19" s="329" customFormat="1" ht="12.9" customHeight="1" x14ac:dyDescent="0.25">
      <c r="A37" s="599">
        <v>16</v>
      </c>
      <c r="B37" s="655">
        <f>IF($E37="","",VLOOKUP($E37,'B-U16-F-VI.kcs elo'!$A$7:$O$22,14))</f>
        <v>0</v>
      </c>
      <c r="C37" s="656">
        <f>IF($E37="","",VLOOKUP($E37,'B-U16-F-VI.kcs elo'!$A$7:$O$22,15))</f>
        <v>0</v>
      </c>
      <c r="D37" s="656" t="str">
        <f>IF($E37="","",VLOOKUP($E37,'B-U16-F-VI.kcs elo'!$A$7:$O$22,5))</f>
        <v>091227</v>
      </c>
      <c r="E37" s="768">
        <v>10</v>
      </c>
      <c r="F37" s="769" t="str">
        <f>UPPER(IF($E37="","",VLOOKUP($E37,'B-U16-F-VI.kcs elo'!$A$7:$O$22,2)))</f>
        <v xml:space="preserve">VÁRNAGY </v>
      </c>
      <c r="G37" s="769" t="str">
        <f>IF($E37="","",VLOOKUP($E37,'B-U16-F-VI.kcs elo'!$A$7:$O$22,3))</f>
        <v>Péter Ádám</v>
      </c>
      <c r="H37" s="769"/>
      <c r="I37" s="769" t="str">
        <f>IF($E37="","",VLOOKUP($E37,'B-U16-F-VI.kcs elo'!$A$7:$O$22,4))</f>
        <v>Janus - Pécs</v>
      </c>
      <c r="J37" s="774"/>
      <c r="K37" s="664"/>
      <c r="L37" s="664"/>
      <c r="M37" s="664"/>
      <c r="N37" s="775"/>
      <c r="O37" s="775"/>
      <c r="P37" s="775"/>
      <c r="Q37" s="762"/>
      <c r="R37" s="763"/>
      <c r="S37" s="609"/>
    </row>
    <row r="38" spans="1:19" s="576" customFormat="1" ht="9.6" customHeight="1" x14ac:dyDescent="0.25">
      <c r="A38" s="687"/>
      <c r="B38" s="663"/>
      <c r="C38" s="663"/>
      <c r="D38" s="663"/>
      <c r="E38" s="663"/>
      <c r="F38" s="682"/>
      <c r="G38" s="682"/>
      <c r="H38" s="686"/>
      <c r="I38" s="660"/>
      <c r="J38" s="673"/>
      <c r="K38" s="660"/>
      <c r="L38" s="660"/>
      <c r="M38" s="660"/>
      <c r="N38" s="676"/>
      <c r="O38" s="676"/>
      <c r="P38" s="676"/>
      <c r="Q38" s="572"/>
      <c r="R38" s="573"/>
      <c r="S38" s="574"/>
    </row>
    <row r="39" spans="1:19" s="576" customFormat="1" ht="9.6" customHeight="1" x14ac:dyDescent="0.25">
      <c r="A39" s="688"/>
      <c r="B39" s="689"/>
      <c r="C39" s="689"/>
      <c r="D39" s="689"/>
      <c r="E39" s="663"/>
      <c r="F39" s="689"/>
      <c r="G39" s="689"/>
      <c r="H39" s="689"/>
      <c r="I39" s="689"/>
      <c r="J39" s="663"/>
      <c r="K39" s="689"/>
      <c r="L39" s="689"/>
      <c r="M39" s="689"/>
      <c r="N39" s="690"/>
      <c r="O39" s="690"/>
      <c r="P39" s="690"/>
      <c r="Q39" s="572"/>
      <c r="R39" s="573"/>
      <c r="S39" s="574"/>
    </row>
    <row r="40" spans="1:19" s="576" customFormat="1" ht="9.6" customHeight="1" x14ac:dyDescent="0.25">
      <c r="A40" s="687"/>
      <c r="B40" s="663"/>
      <c r="C40" s="663"/>
      <c r="D40" s="663"/>
      <c r="E40" s="663"/>
      <c r="F40" s="689"/>
      <c r="G40" s="689"/>
      <c r="I40" s="689"/>
      <c r="J40" s="663"/>
      <c r="K40" s="689"/>
      <c r="L40" s="689"/>
      <c r="M40" s="691"/>
      <c r="N40" s="663"/>
      <c r="O40" s="689"/>
      <c r="P40" s="690"/>
      <c r="Q40" s="572"/>
      <c r="R40" s="573"/>
      <c r="S40" s="574"/>
    </row>
    <row r="41" spans="1:19" s="576" customFormat="1" ht="9.6" customHeight="1" x14ac:dyDescent="0.25">
      <c r="A41" s="687"/>
      <c r="B41" s="689"/>
      <c r="C41" s="689"/>
      <c r="D41" s="689"/>
      <c r="E41" s="663"/>
      <c r="F41" s="689"/>
      <c r="G41" s="689"/>
      <c r="H41" s="689"/>
      <c r="I41" s="689"/>
      <c r="J41" s="663"/>
      <c r="K41" s="689"/>
      <c r="L41" s="689"/>
      <c r="M41" s="689"/>
      <c r="N41" s="690"/>
      <c r="O41" s="689"/>
      <c r="P41" s="690"/>
      <c r="Q41" s="572"/>
      <c r="R41" s="573"/>
      <c r="S41" s="574"/>
    </row>
    <row r="42" spans="1:19" s="576" customFormat="1" ht="9.6" customHeight="1" x14ac:dyDescent="0.25">
      <c r="A42" s="687"/>
      <c r="B42" s="663"/>
      <c r="C42" s="663"/>
      <c r="D42" s="663"/>
      <c r="E42" s="663"/>
      <c r="F42" s="689"/>
      <c r="G42" s="689"/>
      <c r="I42" s="691"/>
      <c r="J42" s="663"/>
      <c r="K42" s="689"/>
      <c r="L42" s="689"/>
      <c r="M42" s="689"/>
      <c r="N42" s="690"/>
      <c r="O42" s="690"/>
      <c r="P42" s="690"/>
      <c r="Q42" s="572"/>
      <c r="R42" s="573"/>
      <c r="S42" s="574"/>
    </row>
    <row r="43" spans="1:19" s="576" customFormat="1" ht="9.6" customHeight="1" x14ac:dyDescent="0.25">
      <c r="A43" s="687"/>
      <c r="B43" s="689"/>
      <c r="C43" s="689"/>
      <c r="D43" s="689"/>
      <c r="E43" s="663"/>
      <c r="F43" s="689"/>
      <c r="G43" s="689"/>
      <c r="H43" s="689"/>
      <c r="I43" s="689"/>
      <c r="J43" s="663"/>
      <c r="K43" s="689"/>
      <c r="L43" s="692"/>
      <c r="M43" s="689"/>
      <c r="N43" s="690"/>
      <c r="O43" s="690"/>
      <c r="P43" s="690"/>
      <c r="Q43" s="572"/>
      <c r="R43" s="573"/>
      <c r="S43" s="574"/>
    </row>
    <row r="44" spans="1:19" s="576" customFormat="1" ht="9.6" customHeight="1" x14ac:dyDescent="0.25">
      <c r="A44" s="687"/>
      <c r="B44" s="663"/>
      <c r="C44" s="663"/>
      <c r="D44" s="663"/>
      <c r="E44" s="663"/>
      <c r="F44" s="689"/>
      <c r="G44" s="689"/>
      <c r="I44" s="689"/>
      <c r="J44" s="663"/>
      <c r="K44" s="691"/>
      <c r="L44" s="663"/>
      <c r="M44" s="689"/>
      <c r="N44" s="690"/>
      <c r="O44" s="690"/>
      <c r="P44" s="690"/>
      <c r="Q44" s="572"/>
      <c r="R44" s="573"/>
      <c r="S44" s="574"/>
    </row>
    <row r="45" spans="1:19" s="576" customFormat="1" ht="9.6" customHeight="1" x14ac:dyDescent="0.25">
      <c r="A45" s="687"/>
      <c r="B45" s="689"/>
      <c r="C45" s="689"/>
      <c r="D45" s="689"/>
      <c r="E45" s="663"/>
      <c r="F45" s="689"/>
      <c r="G45" s="689"/>
      <c r="H45" s="689"/>
      <c r="I45" s="689"/>
      <c r="J45" s="663"/>
      <c r="K45" s="689"/>
      <c r="L45" s="689"/>
      <c r="M45" s="689"/>
      <c r="N45" s="690"/>
      <c r="O45" s="690"/>
      <c r="P45" s="690"/>
      <c r="Q45" s="572"/>
      <c r="R45" s="573"/>
      <c r="S45" s="574"/>
    </row>
    <row r="46" spans="1:19" s="576" customFormat="1" ht="9.6" customHeight="1" x14ac:dyDescent="0.25">
      <c r="A46" s="687"/>
      <c r="B46" s="663"/>
      <c r="C46" s="663"/>
      <c r="D46" s="663"/>
      <c r="E46" s="663"/>
      <c r="F46" s="689"/>
      <c r="G46" s="689"/>
      <c r="I46" s="691"/>
      <c r="J46" s="663"/>
      <c r="K46" s="689"/>
      <c r="L46" s="689"/>
      <c r="M46" s="689"/>
      <c r="N46" s="690"/>
      <c r="O46" s="690"/>
      <c r="P46" s="690"/>
      <c r="Q46" s="572"/>
      <c r="R46" s="573"/>
      <c r="S46" s="574"/>
    </row>
    <row r="47" spans="1:19" s="576" customFormat="1" ht="9.6" customHeight="1" x14ac:dyDescent="0.25">
      <c r="A47" s="688"/>
      <c r="B47" s="689"/>
      <c r="C47" s="689"/>
      <c r="D47" s="689"/>
      <c r="E47" s="663"/>
      <c r="F47" s="689"/>
      <c r="G47" s="689"/>
      <c r="H47" s="689"/>
      <c r="I47" s="689"/>
      <c r="J47" s="663"/>
      <c r="K47" s="689"/>
      <c r="L47" s="689"/>
      <c r="M47" s="689"/>
      <c r="N47" s="689"/>
      <c r="O47" s="570"/>
      <c r="P47" s="570"/>
      <c r="Q47" s="572"/>
      <c r="R47" s="573"/>
      <c r="S47" s="574"/>
    </row>
    <row r="48" spans="1:19" s="329" customFormat="1" ht="6.75" customHeight="1" x14ac:dyDescent="0.25">
      <c r="A48" s="613"/>
      <c r="B48" s="613"/>
      <c r="C48" s="613"/>
      <c r="D48" s="613"/>
      <c r="E48" s="613"/>
      <c r="F48" s="693"/>
      <c r="G48" s="693"/>
      <c r="H48" s="693"/>
      <c r="I48" s="693"/>
      <c r="J48" s="615"/>
      <c r="K48" s="616"/>
      <c r="L48" s="617"/>
      <c r="M48" s="616"/>
      <c r="N48" s="617"/>
      <c r="O48" s="616"/>
      <c r="P48" s="617"/>
      <c r="Q48" s="616"/>
      <c r="R48" s="617"/>
      <c r="S48" s="609"/>
    </row>
    <row r="49" spans="1:18" s="627" customFormat="1" ht="10.5" customHeight="1" x14ac:dyDescent="0.25">
      <c r="A49" s="453" t="s">
        <v>38</v>
      </c>
      <c r="B49" s="454"/>
      <c r="C49" s="454"/>
      <c r="D49" s="455"/>
      <c r="E49" s="618" t="s">
        <v>2</v>
      </c>
      <c r="F49" s="619" t="s">
        <v>40</v>
      </c>
      <c r="G49" s="618"/>
      <c r="H49" s="620"/>
      <c r="I49" s="621"/>
      <c r="J49" s="618" t="s">
        <v>2</v>
      </c>
      <c r="K49" s="619" t="s">
        <v>49</v>
      </c>
      <c r="L49" s="622"/>
      <c r="M49" s="619" t="s">
        <v>50</v>
      </c>
      <c r="N49" s="623"/>
      <c r="O49" s="624" t="s">
        <v>51</v>
      </c>
      <c r="P49" s="624"/>
      <c r="Q49" s="625"/>
      <c r="R49" s="626"/>
    </row>
    <row r="50" spans="1:18" s="627" customFormat="1" ht="9" customHeight="1" x14ac:dyDescent="0.25">
      <c r="A50" s="694" t="s">
        <v>39</v>
      </c>
      <c r="B50" s="695"/>
      <c r="C50" s="696"/>
      <c r="D50" s="697"/>
      <c r="E50" s="698"/>
      <c r="F50" s="489"/>
      <c r="G50" s="630"/>
      <c r="H50" s="489"/>
      <c r="I50" s="482"/>
      <c r="J50" s="699" t="s">
        <v>3</v>
      </c>
      <c r="K50" s="485"/>
      <c r="L50" s="474"/>
      <c r="M50" s="485"/>
      <c r="N50" s="700"/>
      <c r="O50" s="701" t="s">
        <v>41</v>
      </c>
      <c r="P50" s="702"/>
      <c r="Q50" s="702"/>
      <c r="R50" s="703"/>
    </row>
    <row r="51" spans="1:18" s="627" customFormat="1" ht="9" customHeight="1" x14ac:dyDescent="0.25">
      <c r="A51" s="704" t="s">
        <v>48</v>
      </c>
      <c r="B51" s="705"/>
      <c r="C51" s="706"/>
      <c r="D51" s="707"/>
      <c r="E51" s="698"/>
      <c r="F51" s="489"/>
      <c r="G51" s="630"/>
      <c r="H51" s="489"/>
      <c r="I51" s="482"/>
      <c r="J51" s="699" t="s">
        <v>4</v>
      </c>
      <c r="K51" s="485"/>
      <c r="L51" s="474"/>
      <c r="M51" s="485"/>
      <c r="N51" s="700"/>
      <c r="O51" s="708"/>
      <c r="P51" s="709"/>
      <c r="Q51" s="705"/>
      <c r="R51" s="710"/>
    </row>
    <row r="52" spans="1:18" s="627" customFormat="1" ht="9" customHeight="1" x14ac:dyDescent="0.25">
      <c r="A52" s="486"/>
      <c r="B52" s="487"/>
      <c r="C52" s="636"/>
      <c r="D52" s="488"/>
      <c r="E52" s="698"/>
      <c r="F52" s="489"/>
      <c r="G52" s="630"/>
      <c r="H52" s="489"/>
      <c r="I52" s="482"/>
      <c r="J52" s="699" t="s">
        <v>5</v>
      </c>
      <c r="K52" s="485"/>
      <c r="L52" s="474"/>
      <c r="M52" s="485"/>
      <c r="N52" s="700"/>
      <c r="O52" s="701" t="s">
        <v>42</v>
      </c>
      <c r="P52" s="702"/>
      <c r="Q52" s="702"/>
      <c r="R52" s="703"/>
    </row>
    <row r="53" spans="1:18" s="627" customFormat="1" ht="9" customHeight="1" x14ac:dyDescent="0.25">
      <c r="A53" s="490"/>
      <c r="B53" s="491"/>
      <c r="C53" s="491"/>
      <c r="D53" s="492"/>
      <c r="E53" s="698"/>
      <c r="F53" s="489"/>
      <c r="G53" s="630"/>
      <c r="H53" s="489"/>
      <c r="I53" s="482"/>
      <c r="J53" s="699" t="s">
        <v>6</v>
      </c>
      <c r="K53" s="485"/>
      <c r="L53" s="474"/>
      <c r="M53" s="485"/>
      <c r="N53" s="700"/>
      <c r="O53" s="485"/>
      <c r="P53" s="474"/>
      <c r="Q53" s="485"/>
      <c r="R53" s="700"/>
    </row>
    <row r="54" spans="1:18" s="627" customFormat="1" ht="9" customHeight="1" x14ac:dyDescent="0.25">
      <c r="A54" s="495"/>
      <c r="B54" s="496"/>
      <c r="C54" s="496"/>
      <c r="D54" s="497"/>
      <c r="E54" s="698"/>
      <c r="F54" s="489"/>
      <c r="G54" s="630"/>
      <c r="H54" s="489"/>
      <c r="I54" s="482"/>
      <c r="J54" s="699" t="s">
        <v>7</v>
      </c>
      <c r="K54" s="485"/>
      <c r="L54" s="474"/>
      <c r="M54" s="485"/>
      <c r="N54" s="700"/>
      <c r="O54" s="705"/>
      <c r="P54" s="709"/>
      <c r="Q54" s="705"/>
      <c r="R54" s="710"/>
    </row>
    <row r="55" spans="1:18" s="627" customFormat="1" ht="9" customHeight="1" x14ac:dyDescent="0.25">
      <c r="A55" s="498"/>
      <c r="B55" s="499"/>
      <c r="C55" s="491"/>
      <c r="D55" s="492"/>
      <c r="E55" s="698"/>
      <c r="F55" s="489"/>
      <c r="G55" s="630"/>
      <c r="H55" s="489"/>
      <c r="I55" s="482"/>
      <c r="J55" s="699" t="s">
        <v>8</v>
      </c>
      <c r="K55" s="485"/>
      <c r="L55" s="474"/>
      <c r="M55" s="485"/>
      <c r="N55" s="700"/>
      <c r="O55" s="701" t="s">
        <v>31</v>
      </c>
      <c r="P55" s="702"/>
      <c r="Q55" s="702"/>
      <c r="R55" s="703"/>
    </row>
    <row r="56" spans="1:18" s="627" customFormat="1" ht="9" customHeight="1" x14ac:dyDescent="0.25">
      <c r="A56" s="498"/>
      <c r="B56" s="499"/>
      <c r="C56" s="637"/>
      <c r="D56" s="500"/>
      <c r="E56" s="698"/>
      <c r="F56" s="489"/>
      <c r="G56" s="630"/>
      <c r="H56" s="489"/>
      <c r="I56" s="482"/>
      <c r="J56" s="699" t="s">
        <v>9</v>
      </c>
      <c r="K56" s="485"/>
      <c r="L56" s="474"/>
      <c r="M56" s="485"/>
      <c r="N56" s="700"/>
      <c r="O56" s="485"/>
      <c r="P56" s="474"/>
      <c r="Q56" s="485"/>
      <c r="R56" s="700"/>
    </row>
    <row r="57" spans="1:18" s="627" customFormat="1" ht="9" customHeight="1" x14ac:dyDescent="0.25">
      <c r="A57" s="501"/>
      <c r="B57" s="502"/>
      <c r="C57" s="638"/>
      <c r="D57" s="503"/>
      <c r="E57" s="711"/>
      <c r="F57" s="505"/>
      <c r="G57" s="639"/>
      <c r="H57" s="505"/>
      <c r="I57" s="508"/>
      <c r="J57" s="712" t="s">
        <v>10</v>
      </c>
      <c r="K57" s="705"/>
      <c r="L57" s="709"/>
      <c r="M57" s="705"/>
      <c r="N57" s="710"/>
      <c r="O57" s="705" t="str">
        <f>R4</f>
        <v>Nagyistók-Nádasi Judit</v>
      </c>
      <c r="P57" s="709"/>
      <c r="Q57" s="705"/>
      <c r="R57" s="641">
        <f>MIN(4,'B-U16-F-VI.kcs elo'!Q5)</f>
        <v>4</v>
      </c>
    </row>
  </sheetData>
  <mergeCells count="1">
    <mergeCell ref="A4:C4"/>
  </mergeCells>
  <conditionalFormatting sqref="B39 B41 B43 B45 B47">
    <cfRule type="cellIs" dxfId="133" priority="4" stopIfTrue="1" operator="equal">
      <formula>"QA"</formula>
    </cfRule>
    <cfRule type="cellIs" dxfId="132" priority="5" stopIfTrue="1" operator="equal">
      <formula>"DA"</formula>
    </cfRule>
  </conditionalFormatting>
  <conditionalFormatting sqref="E7 E9 E11 E13 E15 E17 E19 E21 E23 E25 E27 E29 E31 E33 E35 E37">
    <cfRule type="expression" dxfId="131" priority="2" stopIfTrue="1">
      <formula>$E7&lt;5</formula>
    </cfRule>
  </conditionalFormatting>
  <conditionalFormatting sqref="E39 E41 E43 E45 E47">
    <cfRule type="expression" dxfId="130" priority="10" stopIfTrue="1">
      <formula>AND($E39&lt;9,$C39&gt;0)</formula>
    </cfRule>
  </conditionalFormatting>
  <conditionalFormatting sqref="F7 F9 F11 F13 F15 F17 F19 F21 F23 F25 F27 F29 F31 F33 F35 F37">
    <cfRule type="cellIs" dxfId="129" priority="1" stopIfTrue="1" operator="equal">
      <formula>"Bye"</formula>
    </cfRule>
  </conditionalFormatting>
  <conditionalFormatting sqref="F39 F41 F43 F45 F47">
    <cfRule type="cellIs" dxfId="128" priority="8" stopIfTrue="1" operator="equal">
      <formula>"Bye"</formula>
    </cfRule>
  </conditionalFormatting>
  <conditionalFormatting sqref="F39:I39 F41:I41 F43:I43 F45:I45 F47:I47">
    <cfRule type="expression" dxfId="127" priority="9" stopIfTrue="1">
      <formula>AND($E39&lt;9,$C39&gt;0)</formula>
    </cfRule>
  </conditionalFormatting>
  <conditionalFormatting sqref="H7 H9 H11 H13 H15 H17 H19 H21 H23 H25 H27 H29 H31 H33 H35 H37">
    <cfRule type="expression" dxfId="126" priority="14" stopIfTrue="1">
      <formula>AND($E7&lt;9,$C7&gt;0)</formula>
    </cfRule>
  </conditionalFormatting>
  <conditionalFormatting sqref="I8 K10 I12 M14 I16 K18 I20 O22 I24 K26 I28 M30 I32 K34 I36 M40 I42 K44 I46">
    <cfRule type="expression" dxfId="125" priority="11" stopIfTrue="1">
      <formula>AND($O$1="CU",I8="Umpire")</formula>
    </cfRule>
    <cfRule type="expression" dxfId="124" priority="12" stopIfTrue="1">
      <formula>AND($O$1="CU",I8&lt;&gt;"Umpire",J8&lt;&gt;"")</formula>
    </cfRule>
    <cfRule type="expression" dxfId="123" priority="13" stopIfTrue="1">
      <formula>AND($O$1="CU",I8&lt;&gt;"Umpire")</formula>
    </cfRule>
  </conditionalFormatting>
  <conditionalFormatting sqref="J8 L10 J12 N14 J16 L18 J20 P22 J24 L26 J28 N30 J32 L34 J36 R57">
    <cfRule type="expression" dxfId="122" priority="3" stopIfTrue="1">
      <formula>$O$1="CU"</formula>
    </cfRule>
  </conditionalFormatting>
  <conditionalFormatting sqref="K8 M10 K12 O14 K16 M18 K20 Q22 K24 M26 K28 O30 K32 M34 K36 O40 K42 M44 K46">
    <cfRule type="expression" dxfId="121" priority="6" stopIfTrue="1">
      <formula>J8="as"</formula>
    </cfRule>
    <cfRule type="expression" dxfId="12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FB0D8716-C438-4B01-BA71-B5F260A1761F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4294967294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5409" r:id="rId4" name="Button 1">
              <controlPr defaultSize="0" print="0" autoFill="0" autoPict="0" macro="[2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410" r:id="rId5" name="Button 2">
              <controlPr defaultSize="0" print="0" autoFill="0" autoPict="0" macro="[2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05E8-ADAF-4690-A71F-87DCAC1DD8F1}">
  <sheetPr codeName="Munka7">
    <tabColor indexed="11"/>
  </sheetPr>
  <dimension ref="A1:AS140"/>
  <sheetViews>
    <sheetView topLeftCell="A32" workbookViewId="0">
      <selection activeCell="E55" sqref="E55:F57"/>
    </sheetView>
  </sheetViews>
  <sheetFormatPr defaultRowHeight="13.2" x14ac:dyDescent="0.25"/>
  <cols>
    <col min="1" max="2" width="3.33203125" style="314" customWidth="1"/>
    <col min="3" max="3" width="4.6640625" style="314" customWidth="1"/>
    <col min="4" max="4" width="7.33203125" style="314" customWidth="1"/>
    <col min="5" max="5" width="4.33203125" style="314" customWidth="1"/>
    <col min="6" max="6" width="12.6640625" style="314" customWidth="1"/>
    <col min="7" max="7" width="2.6640625" style="314" customWidth="1"/>
    <col min="8" max="8" width="7.6640625" style="314" customWidth="1"/>
    <col min="9" max="9" width="5.88671875" style="314" customWidth="1"/>
    <col min="10" max="10" width="1.6640625" style="642" customWidth="1"/>
    <col min="11" max="11" width="10.6640625" style="314" customWidth="1"/>
    <col min="12" max="12" width="1.6640625" style="642" customWidth="1"/>
    <col min="13" max="13" width="10.6640625" style="314" customWidth="1"/>
    <col min="14" max="14" width="1.6640625" style="643" customWidth="1"/>
    <col min="15" max="15" width="10.6640625" style="314" customWidth="1"/>
    <col min="16" max="16" width="1.6640625" style="642" customWidth="1"/>
    <col min="17" max="17" width="10.6640625" style="314" customWidth="1"/>
    <col min="18" max="18" width="1.6640625" style="643" customWidth="1"/>
    <col min="19" max="19" width="9.109375" style="314" hidden="1" customWidth="1"/>
    <col min="20" max="20" width="8.6640625" style="314" customWidth="1"/>
    <col min="21" max="21" width="9.109375" style="314" hidden="1" customWidth="1"/>
    <col min="22" max="24" width="8.88671875" style="314"/>
    <col min="25" max="27" width="0" style="314" hidden="1" customWidth="1"/>
    <col min="28" max="28" width="10.33203125" style="314" hidden="1" customWidth="1"/>
    <col min="29" max="34" width="0" style="314" hidden="1" customWidth="1"/>
    <col min="35" max="37" width="9.109375" style="437" customWidth="1"/>
    <col min="38" max="16384" width="8.88671875" style="314"/>
  </cols>
  <sheetData>
    <row r="1" spans="1:45" s="538" customFormat="1" ht="21.75" customHeight="1" x14ac:dyDescent="0.25">
      <c r="A1" s="782" t="s">
        <v>727</v>
      </c>
      <c r="B1" s="537"/>
      <c r="C1" s="402"/>
      <c r="D1" s="402"/>
      <c r="E1" s="402"/>
      <c r="F1" s="402"/>
      <c r="G1" s="402"/>
      <c r="H1" s="537"/>
      <c r="I1" s="404"/>
      <c r="J1" s="405"/>
      <c r="K1" s="403" t="s">
        <v>47</v>
      </c>
      <c r="L1" s="406"/>
      <c r="M1" s="407"/>
      <c r="N1" s="405"/>
      <c r="O1" s="405" t="s">
        <v>11</v>
      </c>
      <c r="P1" s="405"/>
      <c r="Q1" s="402"/>
      <c r="R1" s="405"/>
      <c r="T1" s="539"/>
      <c r="U1" s="539"/>
      <c r="V1" s="539"/>
      <c r="W1" s="539"/>
      <c r="X1" s="539"/>
      <c r="Y1" s="539"/>
      <c r="Z1" s="539"/>
      <c r="AA1" s="539"/>
      <c r="AB1" s="410" t="e">
        <f>IF($Y$5=1,CONCATENATE(VLOOKUP($Y$3,$AA$2:$AH$14,2)),CONCATENATE(VLOOKUP($Y$3,$AA$16:$AH$25,2)))</f>
        <v>#REF!</v>
      </c>
      <c r="AC1" s="410" t="e">
        <f>IF($Y$5=1,CONCATENATE(VLOOKUP($Y$3,$AA$2:$AH$14,3)),CONCATENATE(VLOOKUP($Y$3,$AA$16:$AH$25,3)))</f>
        <v>#REF!</v>
      </c>
      <c r="AD1" s="410" t="e">
        <f>IF($Y$5=1,CONCATENATE(VLOOKUP($Y$3,$AA$2:$AH$14,4)),CONCATENATE(VLOOKUP($Y$3,$AA$16:$AH$25,4)))</f>
        <v>#REF!</v>
      </c>
      <c r="AE1" s="410" t="e">
        <f>IF($Y$5=1,CONCATENATE(VLOOKUP($Y$3,$AA$2:$AH$14,5)),CONCATENATE(VLOOKUP($Y$3,$AA$16:$AH$25,5)))</f>
        <v>#REF!</v>
      </c>
      <c r="AF1" s="410" t="e">
        <f>IF($Y$5=1,CONCATENATE(VLOOKUP($Y$3,$AA$2:$AH$14,6)),CONCATENATE(VLOOKUP($Y$3,$AA$16:$AH$25,6)))</f>
        <v>#REF!</v>
      </c>
      <c r="AG1" s="410" t="e">
        <f>IF($Y$5=1,CONCATENATE(VLOOKUP($Y$3,$AA$2:$AH$14,7)),CONCATENATE(VLOOKUP($Y$3,$AA$16:$AH$25,7)))</f>
        <v>#REF!</v>
      </c>
      <c r="AH1" s="410" t="e">
        <f>IF($Y$5=1,CONCATENATE(VLOOKUP($Y$3,$AA$2:$AH$14,8)),CONCATENATE(VLOOKUP($Y$3,$AA$16:$AH$25,8)))</f>
        <v>#REF!</v>
      </c>
      <c r="AI1" s="531"/>
      <c r="AJ1" s="531"/>
      <c r="AK1" s="531"/>
    </row>
    <row r="2" spans="1:45" s="540" customFormat="1" x14ac:dyDescent="0.25">
      <c r="A2" s="411" t="s">
        <v>46</v>
      </c>
      <c r="B2" s="412"/>
      <c r="C2" s="412"/>
      <c r="D2" s="412"/>
      <c r="E2" s="412" t="s">
        <v>738</v>
      </c>
      <c r="F2" s="412"/>
      <c r="G2" s="413"/>
      <c r="H2" s="414"/>
      <c r="I2" s="414"/>
      <c r="J2" s="415"/>
      <c r="K2" s="406"/>
      <c r="L2" s="406"/>
      <c r="M2" s="406"/>
      <c r="N2" s="415"/>
      <c r="O2" s="414"/>
      <c r="P2" s="415"/>
      <c r="Q2" s="414"/>
      <c r="R2" s="415"/>
      <c r="T2" s="541"/>
      <c r="U2" s="541"/>
      <c r="V2" s="541"/>
      <c r="W2" s="541"/>
      <c r="X2" s="541"/>
      <c r="Y2" s="418"/>
      <c r="Z2" s="419"/>
      <c r="AA2" s="419" t="s">
        <v>57</v>
      </c>
      <c r="AB2" s="420">
        <v>300</v>
      </c>
      <c r="AC2" s="420">
        <v>250</v>
      </c>
      <c r="AD2" s="420">
        <v>200</v>
      </c>
      <c r="AE2" s="420">
        <v>150</v>
      </c>
      <c r="AF2" s="420">
        <v>120</v>
      </c>
      <c r="AG2" s="420">
        <v>90</v>
      </c>
      <c r="AH2" s="420">
        <v>40</v>
      </c>
      <c r="AI2" s="437"/>
      <c r="AJ2" s="437"/>
      <c r="AK2" s="437"/>
      <c r="AL2" s="541"/>
      <c r="AM2" s="541"/>
      <c r="AN2" s="541"/>
      <c r="AO2" s="541"/>
      <c r="AP2" s="541"/>
      <c r="AQ2" s="541"/>
      <c r="AR2" s="541"/>
      <c r="AS2" s="541"/>
    </row>
    <row r="3" spans="1:45" s="543" customFormat="1" ht="11.25" customHeight="1" x14ac:dyDescent="0.25">
      <c r="A3" s="330" t="s">
        <v>22</v>
      </c>
      <c r="B3" s="330"/>
      <c r="C3" s="330"/>
      <c r="D3" s="330"/>
      <c r="E3" s="330"/>
      <c r="F3" s="330"/>
      <c r="G3" s="330" t="s">
        <v>19</v>
      </c>
      <c r="H3" s="330"/>
      <c r="I3" s="330"/>
      <c r="J3" s="421"/>
      <c r="K3" s="330" t="s">
        <v>27</v>
      </c>
      <c r="L3" s="421"/>
      <c r="M3" s="330"/>
      <c r="N3" s="421"/>
      <c r="O3" s="330"/>
      <c r="P3" s="421"/>
      <c r="Q3" s="330"/>
      <c r="R3" s="422" t="s">
        <v>28</v>
      </c>
      <c r="T3" s="544"/>
      <c r="U3" s="544"/>
      <c r="V3" s="544"/>
      <c r="W3" s="544"/>
      <c r="X3" s="544"/>
      <c r="Y3" s="419" t="str">
        <f>IF(K4="OB","A",IF(K4="IX","W",IF(K4="","",K4)))</f>
        <v/>
      </c>
      <c r="Z3" s="419"/>
      <c r="AA3" s="419" t="s">
        <v>58</v>
      </c>
      <c r="AB3" s="420">
        <v>280</v>
      </c>
      <c r="AC3" s="420">
        <v>230</v>
      </c>
      <c r="AD3" s="420">
        <v>180</v>
      </c>
      <c r="AE3" s="420">
        <v>140</v>
      </c>
      <c r="AF3" s="420">
        <v>80</v>
      </c>
      <c r="AG3" s="420">
        <v>0</v>
      </c>
      <c r="AH3" s="420">
        <v>0</v>
      </c>
      <c r="AI3" s="437"/>
      <c r="AJ3" s="437"/>
      <c r="AK3" s="437"/>
      <c r="AL3" s="544"/>
      <c r="AM3" s="544"/>
      <c r="AN3" s="544"/>
      <c r="AO3" s="544"/>
      <c r="AP3" s="544"/>
      <c r="AQ3" s="544"/>
      <c r="AR3" s="544"/>
      <c r="AS3" s="544"/>
    </row>
    <row r="4" spans="1:45" s="547" customFormat="1" ht="11.25" customHeight="1" thickBot="1" x14ac:dyDescent="0.3">
      <c r="A4" s="816" t="s">
        <v>95</v>
      </c>
      <c r="B4" s="816"/>
      <c r="C4" s="816"/>
      <c r="D4" s="426"/>
      <c r="E4" s="427"/>
      <c r="F4" s="427"/>
      <c r="G4" s="427" t="s">
        <v>96</v>
      </c>
      <c r="H4" s="545"/>
      <c r="I4" s="427"/>
      <c r="J4" s="428"/>
      <c r="K4" s="183"/>
      <c r="L4" s="428"/>
      <c r="M4" s="546"/>
      <c r="N4" s="428"/>
      <c r="O4" s="427"/>
      <c r="P4" s="428"/>
      <c r="Q4" s="427"/>
      <c r="R4" s="429" t="s">
        <v>97</v>
      </c>
      <c r="T4" s="548"/>
      <c r="U4" s="548"/>
      <c r="V4" s="548"/>
      <c r="W4" s="548"/>
      <c r="X4" s="548"/>
      <c r="Y4" s="419"/>
      <c r="Z4" s="419"/>
      <c r="AA4" s="419" t="s">
        <v>74</v>
      </c>
      <c r="AB4" s="420">
        <v>250</v>
      </c>
      <c r="AC4" s="420">
        <v>200</v>
      </c>
      <c r="AD4" s="420">
        <v>150</v>
      </c>
      <c r="AE4" s="420">
        <v>120</v>
      </c>
      <c r="AF4" s="420">
        <v>90</v>
      </c>
      <c r="AG4" s="420">
        <v>60</v>
      </c>
      <c r="AH4" s="420">
        <v>25</v>
      </c>
      <c r="AI4" s="437"/>
      <c r="AJ4" s="437"/>
      <c r="AK4" s="437"/>
      <c r="AL4" s="548"/>
      <c r="AM4" s="548"/>
      <c r="AN4" s="548"/>
      <c r="AO4" s="548"/>
      <c r="AP4" s="548"/>
      <c r="AQ4" s="548"/>
      <c r="AR4" s="548"/>
      <c r="AS4" s="548"/>
    </row>
    <row r="5" spans="1:45" s="543" customFormat="1" x14ac:dyDescent="0.25">
      <c r="A5" s="491"/>
      <c r="B5" s="549" t="s">
        <v>287</v>
      </c>
      <c r="C5" s="550" t="s">
        <v>38</v>
      </c>
      <c r="D5" s="549" t="s">
        <v>288</v>
      </c>
      <c r="E5" s="549" t="s">
        <v>289</v>
      </c>
      <c r="F5" s="551" t="s">
        <v>25</v>
      </c>
      <c r="G5" s="551" t="s">
        <v>26</v>
      </c>
      <c r="H5" s="551"/>
      <c r="I5" s="551" t="s">
        <v>29</v>
      </c>
      <c r="J5" s="551"/>
      <c r="K5" s="549" t="s">
        <v>290</v>
      </c>
      <c r="L5" s="552"/>
      <c r="M5" s="549" t="s">
        <v>269</v>
      </c>
      <c r="N5" s="552"/>
      <c r="O5" s="549" t="s">
        <v>291</v>
      </c>
      <c r="P5" s="552"/>
      <c r="Q5" s="549"/>
      <c r="R5" s="553"/>
      <c r="T5" s="544"/>
      <c r="U5" s="544"/>
      <c r="V5" s="544"/>
      <c r="W5" s="544"/>
      <c r="X5" s="544"/>
      <c r="Y5" s="419" t="e">
        <f>IF(OR([3]Altalanos!$A$8="F1",[3]Altalanos!$A$8="F2",[3]Altalanos!$A$8="N1",[3]Altalanos!$A$8="N2"),1,2)</f>
        <v>#REF!</v>
      </c>
      <c r="Z5" s="419"/>
      <c r="AA5" s="419" t="s">
        <v>75</v>
      </c>
      <c r="AB5" s="420">
        <v>200</v>
      </c>
      <c r="AC5" s="420">
        <v>150</v>
      </c>
      <c r="AD5" s="420">
        <v>120</v>
      </c>
      <c r="AE5" s="420">
        <v>90</v>
      </c>
      <c r="AF5" s="420">
        <v>60</v>
      </c>
      <c r="AG5" s="420">
        <v>40</v>
      </c>
      <c r="AH5" s="420">
        <v>15</v>
      </c>
      <c r="AI5" s="437"/>
      <c r="AJ5" s="437"/>
      <c r="AK5" s="437"/>
      <c r="AL5" s="544"/>
      <c r="AM5" s="544"/>
      <c r="AN5" s="544"/>
      <c r="AO5" s="544"/>
      <c r="AP5" s="544"/>
      <c r="AQ5" s="544"/>
      <c r="AR5" s="544"/>
      <c r="AS5" s="544"/>
    </row>
    <row r="6" spans="1:45" s="560" customFormat="1" ht="11.1" customHeight="1" thickBot="1" x14ac:dyDescent="0.3">
      <c r="A6" s="554"/>
      <c r="B6" s="555"/>
      <c r="C6" s="555"/>
      <c r="D6" s="555"/>
      <c r="E6" s="555"/>
      <c r="F6" s="554" t="str">
        <f>IF(Y3="","",CONCATENATE(VLOOKUP(Y3,AB1:AH1,4)," pont"))</f>
        <v/>
      </c>
      <c r="G6" s="556"/>
      <c r="H6" s="557"/>
      <c r="I6" s="556"/>
      <c r="J6" s="558"/>
      <c r="K6" s="555" t="str">
        <f>IF(Y3="","",CONCATENATE(VLOOKUP(Y3,AB1:AH1,3)," pont"))</f>
        <v/>
      </c>
      <c r="L6" s="558"/>
      <c r="M6" s="555" t="str">
        <f>IF(Y3="","",CONCATENATE(VLOOKUP(Y3,AB1:AH1,2)," pont"))</f>
        <v/>
      </c>
      <c r="N6" s="558"/>
      <c r="O6" s="555" t="str">
        <f>IF(Y3="","",CONCATENATE(VLOOKUP(Y3,AB1:AH1,1)," pont"))</f>
        <v/>
      </c>
      <c r="P6" s="558"/>
      <c r="Q6" s="555"/>
      <c r="R6" s="559"/>
      <c r="T6" s="561"/>
      <c r="U6" s="561"/>
      <c r="V6" s="561"/>
      <c r="W6" s="561"/>
      <c r="X6" s="561"/>
      <c r="Y6" s="562"/>
      <c r="Z6" s="562"/>
      <c r="AA6" s="562" t="s">
        <v>76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564"/>
      <c r="AJ6" s="564"/>
      <c r="AK6" s="564"/>
      <c r="AL6" s="561"/>
      <c r="AM6" s="561"/>
      <c r="AN6" s="561"/>
      <c r="AO6" s="561"/>
      <c r="AP6" s="561"/>
      <c r="AQ6" s="561"/>
      <c r="AR6" s="561"/>
      <c r="AS6" s="561"/>
    </row>
    <row r="7" spans="1:45" s="576" customFormat="1" ht="12.9" customHeight="1" x14ac:dyDescent="0.25">
      <c r="A7" s="565">
        <v>1</v>
      </c>
      <c r="B7" s="566" t="str">
        <f>IF($E7="","",VLOOKUP($E7,'[3]1MD ELO'!$A$7:$O$22,14))</f>
        <v/>
      </c>
      <c r="C7" s="519" t="str">
        <f>IF($E7="","",VLOOKUP($E7,'[3]1MD ELO'!$A$7:$O$22,15))</f>
        <v/>
      </c>
      <c r="D7" s="519" t="str">
        <f>IF($E7="","",VLOOKUP($E7,'[3]1MD ELO'!$A$7:$O$22,5))</f>
        <v/>
      </c>
      <c r="E7" s="567"/>
      <c r="F7" s="520" t="s">
        <v>716</v>
      </c>
      <c r="G7" s="520" t="s">
        <v>361</v>
      </c>
      <c r="H7" s="520"/>
      <c r="I7" s="520" t="str">
        <f>IF($E7="","",VLOOKUP($E7,'[3]1MD ELO'!$A$7:$O$22,4))</f>
        <v/>
      </c>
      <c r="J7" s="759"/>
      <c r="K7" s="581"/>
      <c r="L7" s="569"/>
      <c r="M7" s="569"/>
      <c r="N7" s="569"/>
      <c r="O7" s="570"/>
      <c r="P7" s="571"/>
      <c r="Q7" s="572"/>
      <c r="R7" s="573"/>
      <c r="S7" s="574"/>
      <c r="T7" s="574"/>
      <c r="U7" s="575" t="e">
        <f>[3]Birók!P21</f>
        <v>#REF!</v>
      </c>
      <c r="V7" s="574"/>
      <c r="W7" s="574"/>
      <c r="X7" s="574"/>
      <c r="Y7" s="419"/>
      <c r="Z7" s="419"/>
      <c r="AA7" s="419" t="s">
        <v>77</v>
      </c>
      <c r="AB7" s="420">
        <v>120</v>
      </c>
      <c r="AC7" s="420">
        <v>90</v>
      </c>
      <c r="AD7" s="420">
        <v>60</v>
      </c>
      <c r="AE7" s="420">
        <v>40</v>
      </c>
      <c r="AF7" s="420">
        <v>25</v>
      </c>
      <c r="AG7" s="420">
        <v>10</v>
      </c>
      <c r="AH7" s="420">
        <v>5</v>
      </c>
      <c r="AI7" s="437"/>
      <c r="AJ7" s="437"/>
      <c r="AK7" s="437"/>
      <c r="AL7" s="574"/>
      <c r="AM7" s="574"/>
      <c r="AN7" s="574"/>
      <c r="AO7" s="574"/>
      <c r="AP7" s="574"/>
      <c r="AQ7" s="574"/>
      <c r="AR7" s="574"/>
      <c r="AS7" s="574"/>
    </row>
    <row r="8" spans="1:45" s="576" customFormat="1" ht="12.9" customHeight="1" x14ac:dyDescent="0.25">
      <c r="A8" s="577"/>
      <c r="B8" s="578"/>
      <c r="C8" s="579"/>
      <c r="D8" s="579"/>
      <c r="E8" s="580"/>
      <c r="F8" s="581"/>
      <c r="G8" s="581"/>
      <c r="H8" s="582"/>
      <c r="I8" s="583" t="s">
        <v>292</v>
      </c>
      <c r="J8" s="584" t="s">
        <v>385</v>
      </c>
      <c r="K8" s="585" t="str">
        <f>UPPER(IF(OR(J8="a",J8="as"),F7,IF(OR(J8="b",J8="bs"),F9,)))</f>
        <v>SZALAI</v>
      </c>
      <c r="L8" s="585"/>
      <c r="M8" s="569"/>
      <c r="N8" s="569"/>
      <c r="O8" s="570"/>
      <c r="P8" s="571"/>
      <c r="Q8" s="572"/>
      <c r="R8" s="573"/>
      <c r="S8" s="574"/>
      <c r="T8" s="574"/>
      <c r="U8" s="586" t="e">
        <f>[3]Birók!P22</f>
        <v>#REF!</v>
      </c>
      <c r="V8" s="574"/>
      <c r="W8" s="574"/>
      <c r="X8" s="574"/>
      <c r="Y8" s="419"/>
      <c r="Z8" s="419"/>
      <c r="AA8" s="419" t="s">
        <v>78</v>
      </c>
      <c r="AB8" s="420">
        <v>90</v>
      </c>
      <c r="AC8" s="420">
        <v>60</v>
      </c>
      <c r="AD8" s="420">
        <v>40</v>
      </c>
      <c r="AE8" s="420">
        <v>25</v>
      </c>
      <c r="AF8" s="420">
        <v>10</v>
      </c>
      <c r="AG8" s="420">
        <v>5</v>
      </c>
      <c r="AH8" s="420">
        <v>2</v>
      </c>
      <c r="AI8" s="437"/>
      <c r="AJ8" s="437"/>
      <c r="AK8" s="437"/>
      <c r="AL8" s="574"/>
      <c r="AM8" s="574"/>
      <c r="AN8" s="574"/>
      <c r="AO8" s="574"/>
      <c r="AP8" s="574"/>
      <c r="AQ8" s="574"/>
      <c r="AR8" s="574"/>
      <c r="AS8" s="574"/>
    </row>
    <row r="9" spans="1:45" s="576" customFormat="1" ht="12.9" customHeight="1" x14ac:dyDescent="0.25">
      <c r="A9" s="577">
        <v>2</v>
      </c>
      <c r="B9" s="566" t="str">
        <f>IF($E9="","",VLOOKUP($E9,'[3]1MD ELO'!$A$7:$O$22,14))</f>
        <v/>
      </c>
      <c r="C9" s="519" t="str">
        <f>IF($E9="","",VLOOKUP($E9,'[3]1MD ELO'!$A$7:$O$22,15))</f>
        <v/>
      </c>
      <c r="D9" s="519" t="str">
        <f>IF($E9="","",VLOOKUP($E9,'[3]1MD ELO'!$A$7:$O$22,5))</f>
        <v/>
      </c>
      <c r="E9" s="587"/>
      <c r="F9" s="520" t="s">
        <v>386</v>
      </c>
      <c r="G9" s="520" t="str">
        <f>IF($E9="","",VLOOKUP($E9,'[3]1MD ELO'!$A$7:$O$22,3))</f>
        <v/>
      </c>
      <c r="H9" s="520"/>
      <c r="I9" s="520" t="str">
        <f>IF($E9="","",VLOOKUP($E9,'[3]1MD ELO'!$A$7:$O$22,4))</f>
        <v/>
      </c>
      <c r="J9" s="588"/>
      <c r="K9" s="569"/>
      <c r="L9" s="589"/>
      <c r="M9" s="569"/>
      <c r="N9" s="569"/>
      <c r="O9" s="570"/>
      <c r="P9" s="571"/>
      <c r="Q9" s="572"/>
      <c r="R9" s="573"/>
      <c r="S9" s="574"/>
      <c r="T9" s="574"/>
      <c r="U9" s="586" t="e">
        <f>[3]Birók!P23</f>
        <v>#REF!</v>
      </c>
      <c r="V9" s="574"/>
      <c r="W9" s="574"/>
      <c r="X9" s="574"/>
      <c r="Y9" s="419"/>
      <c r="Z9" s="419"/>
      <c r="AA9" s="419" t="s">
        <v>79</v>
      </c>
      <c r="AB9" s="420">
        <v>60</v>
      </c>
      <c r="AC9" s="420">
        <v>40</v>
      </c>
      <c r="AD9" s="420">
        <v>25</v>
      </c>
      <c r="AE9" s="420">
        <v>10</v>
      </c>
      <c r="AF9" s="420">
        <v>5</v>
      </c>
      <c r="AG9" s="420">
        <v>2</v>
      </c>
      <c r="AH9" s="420">
        <v>1</v>
      </c>
      <c r="AI9" s="437"/>
      <c r="AJ9" s="437"/>
      <c r="AK9" s="437"/>
      <c r="AL9" s="574"/>
      <c r="AM9" s="574"/>
      <c r="AN9" s="574"/>
      <c r="AO9" s="574"/>
      <c r="AP9" s="574"/>
      <c r="AQ9" s="574"/>
      <c r="AR9" s="574"/>
      <c r="AS9" s="574"/>
    </row>
    <row r="10" spans="1:45" s="576" customFormat="1" ht="12.9" customHeight="1" x14ac:dyDescent="0.25">
      <c r="A10" s="577"/>
      <c r="B10" s="578"/>
      <c r="C10" s="579"/>
      <c r="D10" s="579"/>
      <c r="E10" s="590"/>
      <c r="F10" s="581"/>
      <c r="G10" s="581"/>
      <c r="H10" s="582"/>
      <c r="I10" s="581"/>
      <c r="J10" s="591"/>
      <c r="K10" s="583" t="s">
        <v>292</v>
      </c>
      <c r="L10" s="592" t="s">
        <v>387</v>
      </c>
      <c r="M10" s="585" t="str">
        <f>UPPER(IF(OR(L10="a",L10="as"),K8,IF(OR(L10="b",L10="bs"),K12,)))</f>
        <v>BODOR</v>
      </c>
      <c r="N10" s="593"/>
      <c r="O10" s="594"/>
      <c r="P10" s="594"/>
      <c r="Q10" s="572"/>
      <c r="R10" s="573"/>
      <c r="S10" s="574"/>
      <c r="T10" s="574"/>
      <c r="U10" s="586" t="e">
        <f>[3]Birók!P24</f>
        <v>#REF!</v>
      </c>
      <c r="V10" s="574"/>
      <c r="W10" s="574"/>
      <c r="X10" s="574"/>
      <c r="Y10" s="419"/>
      <c r="Z10" s="419"/>
      <c r="AA10" s="419" t="s">
        <v>80</v>
      </c>
      <c r="AB10" s="420">
        <v>40</v>
      </c>
      <c r="AC10" s="420">
        <v>25</v>
      </c>
      <c r="AD10" s="420">
        <v>15</v>
      </c>
      <c r="AE10" s="420">
        <v>7</v>
      </c>
      <c r="AF10" s="420">
        <v>4</v>
      </c>
      <c r="AG10" s="420">
        <v>1</v>
      </c>
      <c r="AH10" s="420">
        <v>0</v>
      </c>
      <c r="AI10" s="437"/>
      <c r="AJ10" s="437"/>
      <c r="AK10" s="437"/>
      <c r="AL10" s="574"/>
      <c r="AM10" s="574"/>
      <c r="AN10" s="574"/>
      <c r="AO10" s="574"/>
      <c r="AP10" s="574"/>
      <c r="AQ10" s="574"/>
      <c r="AR10" s="574"/>
      <c r="AS10" s="574"/>
    </row>
    <row r="11" spans="1:45" s="576" customFormat="1" ht="12.9" customHeight="1" x14ac:dyDescent="0.25">
      <c r="A11" s="577">
        <v>3</v>
      </c>
      <c r="B11" s="566" t="str">
        <f>IF($E11="","",VLOOKUP($E11,'[3]1MD ELO'!$A$7:$O$22,14))</f>
        <v/>
      </c>
      <c r="C11" s="519" t="str">
        <f>IF($E11="","",VLOOKUP($E11,'[3]1MD ELO'!$A$7:$O$22,15))</f>
        <v/>
      </c>
      <c r="D11" s="519" t="str">
        <f>IF($E11="","",VLOOKUP($E11,'[3]1MD ELO'!$A$7:$O$22,5))</f>
        <v/>
      </c>
      <c r="E11" s="587"/>
      <c r="F11" s="520" t="s">
        <v>717</v>
      </c>
      <c r="G11" s="520" t="s">
        <v>319</v>
      </c>
      <c r="H11" s="520"/>
      <c r="I11" s="520" t="str">
        <f>IF($E11="","",VLOOKUP($E11,'[3]1MD ELO'!$A$7:$O$22,4))</f>
        <v/>
      </c>
      <c r="J11" s="568"/>
      <c r="K11" s="569"/>
      <c r="L11" s="595"/>
      <c r="M11" s="778" t="s">
        <v>666</v>
      </c>
      <c r="N11" s="596"/>
      <c r="O11" s="594"/>
      <c r="P11" s="594"/>
      <c r="Q11" s="572"/>
      <c r="R11" s="573"/>
      <c r="S11" s="574"/>
      <c r="T11" s="574"/>
      <c r="U11" s="586" t="e">
        <f>[3]Birók!P25</f>
        <v>#REF!</v>
      </c>
      <c r="V11" s="574"/>
      <c r="W11" s="574"/>
      <c r="X11" s="574"/>
      <c r="Y11" s="419"/>
      <c r="Z11" s="419"/>
      <c r="AA11" s="419" t="s">
        <v>81</v>
      </c>
      <c r="AB11" s="420">
        <v>25</v>
      </c>
      <c r="AC11" s="420">
        <v>15</v>
      </c>
      <c r="AD11" s="420">
        <v>10</v>
      </c>
      <c r="AE11" s="420">
        <v>6</v>
      </c>
      <c r="AF11" s="420">
        <v>3</v>
      </c>
      <c r="AG11" s="420">
        <v>1</v>
      </c>
      <c r="AH11" s="420">
        <v>0</v>
      </c>
      <c r="AI11" s="437"/>
      <c r="AJ11" s="437"/>
      <c r="AK11" s="437"/>
      <c r="AL11" s="574"/>
      <c r="AM11" s="574"/>
      <c r="AN11" s="574"/>
      <c r="AO11" s="574"/>
      <c r="AP11" s="574"/>
      <c r="AQ11" s="574"/>
      <c r="AR11" s="574"/>
      <c r="AS11" s="574"/>
    </row>
    <row r="12" spans="1:45" s="576" customFormat="1" ht="12.9" customHeight="1" x14ac:dyDescent="0.25">
      <c r="A12" s="577"/>
      <c r="B12" s="578"/>
      <c r="C12" s="579"/>
      <c r="D12" s="579"/>
      <c r="E12" s="590"/>
      <c r="F12" s="581"/>
      <c r="G12" s="581"/>
      <c r="H12" s="582"/>
      <c r="I12" s="583" t="s">
        <v>292</v>
      </c>
      <c r="J12" s="584" t="s">
        <v>385</v>
      </c>
      <c r="K12" s="585" t="str">
        <f>UPPER(IF(OR(J12="a",J12="as"),F11,IF(OR(J12="b",J12="bs"),F13,)))</f>
        <v>BODOR</v>
      </c>
      <c r="L12" s="597"/>
      <c r="M12" s="569"/>
      <c r="N12" s="596"/>
      <c r="O12" s="594"/>
      <c r="P12" s="594"/>
      <c r="Q12" s="572"/>
      <c r="R12" s="573"/>
      <c r="S12" s="574"/>
      <c r="T12" s="574"/>
      <c r="U12" s="586" t="e">
        <f>[3]Birók!P26</f>
        <v>#REF!</v>
      </c>
      <c r="V12" s="574"/>
      <c r="W12" s="574"/>
      <c r="X12" s="574"/>
      <c r="Y12" s="419"/>
      <c r="Z12" s="419"/>
      <c r="AA12" s="419" t="s">
        <v>86</v>
      </c>
      <c r="AB12" s="420">
        <v>15</v>
      </c>
      <c r="AC12" s="420">
        <v>10</v>
      </c>
      <c r="AD12" s="420">
        <v>6</v>
      </c>
      <c r="AE12" s="420">
        <v>3</v>
      </c>
      <c r="AF12" s="420">
        <v>1</v>
      </c>
      <c r="AG12" s="420">
        <v>0</v>
      </c>
      <c r="AH12" s="420">
        <v>0</v>
      </c>
      <c r="AI12" s="437"/>
      <c r="AJ12" s="437"/>
      <c r="AK12" s="437"/>
      <c r="AL12" s="574"/>
      <c r="AM12" s="574"/>
      <c r="AN12" s="574"/>
      <c r="AO12" s="574"/>
      <c r="AP12" s="574"/>
      <c r="AQ12" s="574"/>
      <c r="AR12" s="574"/>
      <c r="AS12" s="574"/>
    </row>
    <row r="13" spans="1:45" s="576" customFormat="1" ht="12.9" customHeight="1" x14ac:dyDescent="0.25">
      <c r="A13" s="577">
        <v>4</v>
      </c>
      <c r="B13" s="566" t="str">
        <f>IF($E13="","",VLOOKUP($E13,'[3]1MD ELO'!$A$7:$O$22,14))</f>
        <v/>
      </c>
      <c r="C13" s="519" t="str">
        <f>IF($E13="","",VLOOKUP($E13,'[3]1MD ELO'!$A$7:$O$22,15))</f>
        <v/>
      </c>
      <c r="D13" s="519" t="str">
        <f>IF($E13="","",VLOOKUP($E13,'[3]1MD ELO'!$A$7:$O$22,5))</f>
        <v/>
      </c>
      <c r="E13" s="587"/>
      <c r="F13" s="520" t="s">
        <v>386</v>
      </c>
      <c r="G13" s="520" t="str">
        <f>IF($E13="","",VLOOKUP($E13,'[3]1MD ELO'!$A$7:$O$22,3))</f>
        <v/>
      </c>
      <c r="H13" s="520"/>
      <c r="I13" s="520" t="str">
        <f>IF($E13="","",VLOOKUP($E13,'[3]1MD ELO'!$A$7:$O$22,4))</f>
        <v/>
      </c>
      <c r="J13" s="598"/>
      <c r="K13" s="569"/>
      <c r="L13" s="569"/>
      <c r="M13" s="569"/>
      <c r="N13" s="596"/>
      <c r="O13" s="594"/>
      <c r="P13" s="594"/>
      <c r="Q13" s="572"/>
      <c r="R13" s="573"/>
      <c r="S13" s="574"/>
      <c r="T13" s="574"/>
      <c r="U13" s="586" t="e">
        <f>[3]Birók!P27</f>
        <v>#REF!</v>
      </c>
      <c r="V13" s="574"/>
      <c r="W13" s="574"/>
      <c r="X13" s="574"/>
      <c r="Y13" s="419"/>
      <c r="Z13" s="419"/>
      <c r="AA13" s="419" t="s">
        <v>82</v>
      </c>
      <c r="AB13" s="420">
        <v>10</v>
      </c>
      <c r="AC13" s="420">
        <v>6</v>
      </c>
      <c r="AD13" s="420">
        <v>3</v>
      </c>
      <c r="AE13" s="420">
        <v>1</v>
      </c>
      <c r="AF13" s="420">
        <v>0</v>
      </c>
      <c r="AG13" s="420">
        <v>0</v>
      </c>
      <c r="AH13" s="420">
        <v>0</v>
      </c>
      <c r="AI13" s="437"/>
      <c r="AJ13" s="437"/>
      <c r="AK13" s="437"/>
      <c r="AL13" s="574"/>
      <c r="AM13" s="574"/>
      <c r="AN13" s="574"/>
      <c r="AO13" s="574"/>
      <c r="AP13" s="574"/>
      <c r="AQ13" s="574"/>
      <c r="AR13" s="574"/>
      <c r="AS13" s="574"/>
    </row>
    <row r="14" spans="1:45" s="576" customFormat="1" ht="12.9" customHeight="1" x14ac:dyDescent="0.25">
      <c r="A14" s="577"/>
      <c r="B14" s="578"/>
      <c r="C14" s="579"/>
      <c r="D14" s="579"/>
      <c r="E14" s="590"/>
      <c r="F14" s="581"/>
      <c r="G14" s="581"/>
      <c r="H14" s="582"/>
      <c r="I14" s="581"/>
      <c r="J14" s="591"/>
      <c r="K14" s="569"/>
      <c r="L14" s="569"/>
      <c r="M14" s="583" t="s">
        <v>292</v>
      </c>
      <c r="N14" s="592" t="s">
        <v>385</v>
      </c>
      <c r="O14" s="585" t="str">
        <f>UPPER(IF(OR(N14="a",N14="as"),M10,IF(OR(N14="b",N14="bs"),M18,)))</f>
        <v>BODOR</v>
      </c>
      <c r="P14" s="593"/>
      <c r="Q14" s="572"/>
      <c r="R14" s="573"/>
      <c r="S14" s="574"/>
      <c r="T14" s="574"/>
      <c r="U14" s="586" t="e">
        <f>[3]Birók!P28</f>
        <v>#REF!</v>
      </c>
      <c r="V14" s="574"/>
      <c r="W14" s="574"/>
      <c r="X14" s="574"/>
      <c r="Y14" s="419"/>
      <c r="Z14" s="419"/>
      <c r="AA14" s="419" t="s">
        <v>83</v>
      </c>
      <c r="AB14" s="420">
        <v>3</v>
      </c>
      <c r="AC14" s="420">
        <v>2</v>
      </c>
      <c r="AD14" s="420">
        <v>1</v>
      </c>
      <c r="AE14" s="420">
        <v>0</v>
      </c>
      <c r="AF14" s="420">
        <v>0</v>
      </c>
      <c r="AG14" s="420">
        <v>0</v>
      </c>
      <c r="AH14" s="420">
        <v>0</v>
      </c>
      <c r="AI14" s="437"/>
      <c r="AJ14" s="437"/>
      <c r="AK14" s="437"/>
      <c r="AL14" s="574"/>
      <c r="AM14" s="574"/>
      <c r="AN14" s="574"/>
      <c r="AO14" s="574"/>
      <c r="AP14" s="574"/>
      <c r="AQ14" s="574"/>
      <c r="AR14" s="574"/>
      <c r="AS14" s="574"/>
    </row>
    <row r="15" spans="1:45" s="576" customFormat="1" ht="12.9" customHeight="1" x14ac:dyDescent="0.25">
      <c r="A15" s="599">
        <v>5</v>
      </c>
      <c r="B15" s="566" t="str">
        <f>IF($E15="","",VLOOKUP($E15,'[3]1MD ELO'!$A$7:$O$22,14))</f>
        <v/>
      </c>
      <c r="C15" s="519" t="str">
        <f>IF($E15="","",VLOOKUP($E15,'[3]1MD ELO'!$A$7:$O$22,15))</f>
        <v/>
      </c>
      <c r="D15" s="519" t="str">
        <f>IF($E15="","",VLOOKUP($E15,'[3]1MD ELO'!$A$7:$O$22,5))</f>
        <v/>
      </c>
      <c r="E15" s="587"/>
      <c r="F15" s="520" t="s">
        <v>386</v>
      </c>
      <c r="G15" s="520" t="str">
        <f>IF($E15="","",VLOOKUP($E15,'[3]1MD ELO'!$A$7:$O$22,3))</f>
        <v/>
      </c>
      <c r="H15" s="520"/>
      <c r="I15" s="520" t="str">
        <f>IF($E15="","",VLOOKUP($E15,'[3]1MD ELO'!$A$7:$O$22,4))</f>
        <v/>
      </c>
      <c r="J15" s="600"/>
      <c r="K15" s="569"/>
      <c r="L15" s="569"/>
      <c r="M15" s="569"/>
      <c r="N15" s="596"/>
      <c r="O15" s="778" t="s">
        <v>726</v>
      </c>
      <c r="P15" s="594"/>
      <c r="Q15" s="572"/>
      <c r="R15" s="573"/>
      <c r="S15" s="574"/>
      <c r="T15" s="574"/>
      <c r="U15" s="586" t="e">
        <f>[3]Birók!P29</f>
        <v>#REF!</v>
      </c>
      <c r="V15" s="574"/>
      <c r="W15" s="574"/>
      <c r="X15" s="574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37"/>
      <c r="AJ15" s="437"/>
      <c r="AK15" s="437"/>
      <c r="AL15" s="574"/>
      <c r="AM15" s="574"/>
      <c r="AN15" s="574"/>
      <c r="AO15" s="574"/>
      <c r="AP15" s="574"/>
      <c r="AQ15" s="574"/>
      <c r="AR15" s="574"/>
      <c r="AS15" s="574"/>
    </row>
    <row r="16" spans="1:45" s="576" customFormat="1" ht="12.9" customHeight="1" thickBot="1" x14ac:dyDescent="0.3">
      <c r="A16" s="577"/>
      <c r="B16" s="578"/>
      <c r="C16" s="579"/>
      <c r="D16" s="579"/>
      <c r="E16" s="590"/>
      <c r="F16" s="581"/>
      <c r="G16" s="581"/>
      <c r="H16" s="582"/>
      <c r="I16" s="583" t="s">
        <v>292</v>
      </c>
      <c r="J16" s="584" t="s">
        <v>387</v>
      </c>
      <c r="K16" s="585" t="str">
        <f>UPPER(IF(OR(J16="a",J16="as"),F15,IF(OR(J16="b",J16="bs"),F17,)))</f>
        <v>PETRINOVICS</v>
      </c>
      <c r="L16" s="585"/>
      <c r="M16" s="569"/>
      <c r="N16" s="596"/>
      <c r="O16" s="583"/>
      <c r="P16" s="594"/>
      <c r="Q16" s="572"/>
      <c r="R16" s="573"/>
      <c r="S16" s="574"/>
      <c r="T16" s="574"/>
      <c r="U16" s="601" t="e">
        <f>[3]Birók!P30</f>
        <v>#REF!</v>
      </c>
      <c r="V16" s="574"/>
      <c r="W16" s="574"/>
      <c r="X16" s="574"/>
      <c r="Y16" s="419"/>
      <c r="Z16" s="419"/>
      <c r="AA16" s="419" t="s">
        <v>57</v>
      </c>
      <c r="AB16" s="420">
        <v>150</v>
      </c>
      <c r="AC16" s="420">
        <v>120</v>
      </c>
      <c r="AD16" s="420">
        <v>90</v>
      </c>
      <c r="AE16" s="420">
        <v>60</v>
      </c>
      <c r="AF16" s="420">
        <v>40</v>
      </c>
      <c r="AG16" s="420">
        <v>25</v>
      </c>
      <c r="AH16" s="420">
        <v>15</v>
      </c>
      <c r="AI16" s="437"/>
      <c r="AJ16" s="437"/>
      <c r="AK16" s="437"/>
      <c r="AL16" s="574"/>
      <c r="AM16" s="574"/>
      <c r="AN16" s="574"/>
      <c r="AO16" s="574"/>
      <c r="AP16" s="574"/>
      <c r="AQ16" s="574"/>
      <c r="AR16" s="574"/>
      <c r="AS16" s="574"/>
    </row>
    <row r="17" spans="1:45" s="576" customFormat="1" ht="12.9" customHeight="1" x14ac:dyDescent="0.25">
      <c r="A17" s="577">
        <v>6</v>
      </c>
      <c r="B17" s="566" t="str">
        <f>IF($E17="","",VLOOKUP($E17,'[3]1MD ELO'!$A$7:$O$22,14))</f>
        <v/>
      </c>
      <c r="C17" s="519" t="str">
        <f>IF($E17="","",VLOOKUP($E17,'[3]1MD ELO'!$A$7:$O$22,15))</f>
        <v/>
      </c>
      <c r="D17" s="519" t="str">
        <f>IF($E17="","",VLOOKUP($E17,'[3]1MD ELO'!$A$7:$O$22,5))</f>
        <v/>
      </c>
      <c r="E17" s="587"/>
      <c r="F17" s="520" t="s">
        <v>718</v>
      </c>
      <c r="G17" s="520" t="s">
        <v>395</v>
      </c>
      <c r="H17" s="520"/>
      <c r="I17" s="520" t="str">
        <f>IF($E17="","",VLOOKUP($E17,'[3]1MD ELO'!$A$7:$O$22,4))</f>
        <v/>
      </c>
      <c r="J17" s="588"/>
      <c r="K17" s="569"/>
      <c r="L17" s="589"/>
      <c r="M17" s="569"/>
      <c r="N17" s="596"/>
      <c r="O17" s="594"/>
      <c r="P17" s="594"/>
      <c r="Q17" s="572"/>
      <c r="R17" s="573"/>
      <c r="S17" s="574"/>
      <c r="T17" s="574"/>
      <c r="U17" s="574"/>
      <c r="V17" s="574"/>
      <c r="W17" s="574"/>
      <c r="X17" s="574"/>
      <c r="Y17" s="419"/>
      <c r="Z17" s="419"/>
      <c r="AA17" s="419" t="s">
        <v>74</v>
      </c>
      <c r="AB17" s="420">
        <v>120</v>
      </c>
      <c r="AC17" s="420">
        <v>90</v>
      </c>
      <c r="AD17" s="420">
        <v>60</v>
      </c>
      <c r="AE17" s="420">
        <v>40</v>
      </c>
      <c r="AF17" s="420">
        <v>25</v>
      </c>
      <c r="AG17" s="420">
        <v>15</v>
      </c>
      <c r="AH17" s="420">
        <v>8</v>
      </c>
      <c r="AI17" s="437"/>
      <c r="AJ17" s="437"/>
      <c r="AK17" s="437"/>
      <c r="AL17" s="574"/>
      <c r="AM17" s="574"/>
      <c r="AN17" s="574"/>
      <c r="AO17" s="574"/>
      <c r="AP17" s="574"/>
      <c r="AQ17" s="574"/>
      <c r="AR17" s="574"/>
      <c r="AS17" s="574"/>
    </row>
    <row r="18" spans="1:45" s="576" customFormat="1" ht="12.9" customHeight="1" x14ac:dyDescent="0.25">
      <c r="A18" s="577"/>
      <c r="B18" s="578"/>
      <c r="C18" s="579"/>
      <c r="D18" s="579"/>
      <c r="E18" s="590"/>
      <c r="F18" s="581"/>
      <c r="G18" s="581"/>
      <c r="H18" s="582"/>
      <c r="I18" s="581"/>
      <c r="J18" s="591"/>
      <c r="K18" s="583" t="s">
        <v>292</v>
      </c>
      <c r="L18" s="592" t="s">
        <v>385</v>
      </c>
      <c r="M18" s="585" t="str">
        <f>UPPER(IF(OR(L18="a",L18="as"),K16,IF(OR(L18="b",L18="bs"),K20,)))</f>
        <v>PETRINOVICS</v>
      </c>
      <c r="N18" s="602"/>
      <c r="O18" s="594"/>
      <c r="P18" s="594"/>
      <c r="Q18" s="572"/>
      <c r="R18" s="573"/>
      <c r="S18" s="574"/>
      <c r="T18" s="574"/>
      <c r="U18" s="574"/>
      <c r="V18" s="574"/>
      <c r="W18" s="574"/>
      <c r="X18" s="574"/>
      <c r="Y18" s="419"/>
      <c r="Z18" s="419"/>
      <c r="AA18" s="419" t="s">
        <v>75</v>
      </c>
      <c r="AB18" s="420">
        <v>90</v>
      </c>
      <c r="AC18" s="420">
        <v>60</v>
      </c>
      <c r="AD18" s="420">
        <v>40</v>
      </c>
      <c r="AE18" s="420">
        <v>25</v>
      </c>
      <c r="AF18" s="420">
        <v>15</v>
      </c>
      <c r="AG18" s="420">
        <v>8</v>
      </c>
      <c r="AH18" s="420">
        <v>4</v>
      </c>
      <c r="AI18" s="437"/>
      <c r="AJ18" s="437"/>
      <c r="AK18" s="437"/>
      <c r="AL18" s="574"/>
      <c r="AM18" s="574"/>
      <c r="AN18" s="574"/>
      <c r="AO18" s="574"/>
      <c r="AP18" s="574"/>
      <c r="AQ18" s="574"/>
      <c r="AR18" s="574"/>
      <c r="AS18" s="574"/>
    </row>
    <row r="19" spans="1:45" s="576" customFormat="1" ht="12.9" customHeight="1" x14ac:dyDescent="0.25">
      <c r="A19" s="577">
        <v>7</v>
      </c>
      <c r="B19" s="566" t="str">
        <f>IF($E19="","",VLOOKUP($E19,'[3]1MD ELO'!$A$7:$O$22,14))</f>
        <v/>
      </c>
      <c r="C19" s="519" t="str">
        <f>IF($E19="","",VLOOKUP($E19,'[3]1MD ELO'!$A$7:$O$22,15))</f>
        <v/>
      </c>
      <c r="D19" s="519" t="str">
        <f>IF($E19="","",VLOOKUP($E19,'[3]1MD ELO'!$A$7:$O$22,5))</f>
        <v/>
      </c>
      <c r="E19" s="587"/>
      <c r="F19" s="520" t="s">
        <v>386</v>
      </c>
      <c r="G19" s="520" t="str">
        <f>IF($E19="","",VLOOKUP($E19,'[3]1MD ELO'!$A$7:$O$22,3))</f>
        <v/>
      </c>
      <c r="H19" s="520"/>
      <c r="I19" s="520" t="str">
        <f>IF($E19="","",VLOOKUP($E19,'[3]1MD ELO'!$A$7:$O$22,4))</f>
        <v/>
      </c>
      <c r="J19" s="568"/>
      <c r="K19" s="569"/>
      <c r="L19" s="595"/>
      <c r="M19" s="778" t="s">
        <v>714</v>
      </c>
      <c r="N19" s="594"/>
      <c r="O19" s="594"/>
      <c r="P19" s="594"/>
      <c r="Q19" s="572"/>
      <c r="R19" s="573"/>
      <c r="S19" s="574"/>
      <c r="T19" s="574"/>
      <c r="U19" s="574"/>
      <c r="V19" s="574"/>
      <c r="W19" s="574"/>
      <c r="X19" s="574"/>
      <c r="Y19" s="419"/>
      <c r="Z19" s="419"/>
      <c r="AA19" s="419" t="s">
        <v>76</v>
      </c>
      <c r="AB19" s="420">
        <v>60</v>
      </c>
      <c r="AC19" s="420">
        <v>40</v>
      </c>
      <c r="AD19" s="420">
        <v>25</v>
      </c>
      <c r="AE19" s="420">
        <v>15</v>
      </c>
      <c r="AF19" s="420">
        <v>8</v>
      </c>
      <c r="AG19" s="420">
        <v>4</v>
      </c>
      <c r="AH19" s="420">
        <v>2</v>
      </c>
      <c r="AI19" s="437"/>
      <c r="AJ19" s="437"/>
      <c r="AK19" s="437"/>
      <c r="AL19" s="574"/>
      <c r="AM19" s="574"/>
      <c r="AN19" s="574"/>
      <c r="AO19" s="574"/>
      <c r="AP19" s="574"/>
      <c r="AQ19" s="574"/>
      <c r="AR19" s="574"/>
      <c r="AS19" s="574"/>
    </row>
    <row r="20" spans="1:45" s="576" customFormat="1" ht="12.9" customHeight="1" x14ac:dyDescent="0.25">
      <c r="A20" s="577"/>
      <c r="B20" s="578"/>
      <c r="C20" s="579"/>
      <c r="D20" s="579"/>
      <c r="E20" s="580"/>
      <c r="F20" s="581"/>
      <c r="G20" s="581"/>
      <c r="H20" s="582"/>
      <c r="I20" s="583" t="s">
        <v>292</v>
      </c>
      <c r="J20" s="584" t="s">
        <v>387</v>
      </c>
      <c r="K20" s="585" t="str">
        <f>UPPER(IF(OR(J20="a",J20="as"),F19,IF(OR(J20="b",J20="bs"),F21,)))</f>
        <v>RÁKÓCZI</v>
      </c>
      <c r="L20" s="597"/>
      <c r="M20" s="569"/>
      <c r="N20" s="594"/>
      <c r="O20" s="594"/>
      <c r="P20" s="594"/>
      <c r="Q20" s="572"/>
      <c r="R20" s="573"/>
      <c r="S20" s="574"/>
      <c r="T20" s="574"/>
      <c r="U20" s="574"/>
      <c r="V20" s="574"/>
      <c r="W20" s="574"/>
      <c r="X20" s="574"/>
      <c r="Y20" s="419"/>
      <c r="Z20" s="419"/>
      <c r="AA20" s="419" t="s">
        <v>77</v>
      </c>
      <c r="AB20" s="420">
        <v>40</v>
      </c>
      <c r="AC20" s="420">
        <v>25</v>
      </c>
      <c r="AD20" s="420">
        <v>15</v>
      </c>
      <c r="AE20" s="420">
        <v>8</v>
      </c>
      <c r="AF20" s="420">
        <v>4</v>
      </c>
      <c r="AG20" s="420">
        <v>2</v>
      </c>
      <c r="AH20" s="420">
        <v>1</v>
      </c>
      <c r="AI20" s="437"/>
      <c r="AJ20" s="437"/>
      <c r="AK20" s="437"/>
      <c r="AL20" s="574"/>
      <c r="AM20" s="574"/>
      <c r="AN20" s="574"/>
      <c r="AO20" s="574"/>
      <c r="AP20" s="574"/>
      <c r="AQ20" s="574"/>
      <c r="AR20" s="574"/>
      <c r="AS20" s="574"/>
    </row>
    <row r="21" spans="1:45" s="576" customFormat="1" ht="12.9" customHeight="1" x14ac:dyDescent="0.25">
      <c r="A21" s="603">
        <v>8</v>
      </c>
      <c r="B21" s="566" t="str">
        <f>IF($E21="","",VLOOKUP($E21,'[3]1MD ELO'!$A$7:$O$22,14))</f>
        <v/>
      </c>
      <c r="C21" s="519" t="str">
        <f>IF($E21="","",VLOOKUP($E21,'[3]1MD ELO'!$A$7:$O$22,15))</f>
        <v/>
      </c>
      <c r="D21" s="519" t="str">
        <f>IF($E21="","",VLOOKUP($E21,'[3]1MD ELO'!$A$7:$O$22,5))</f>
        <v/>
      </c>
      <c r="E21" s="567"/>
      <c r="F21" s="520" t="s">
        <v>415</v>
      </c>
      <c r="G21" s="520" t="s">
        <v>113</v>
      </c>
      <c r="H21" s="520"/>
      <c r="I21" s="520" t="str">
        <f>IF($E21="","",VLOOKUP($E21,'[3]1MD ELO'!$A$7:$O$22,4))</f>
        <v/>
      </c>
      <c r="J21" s="765"/>
      <c r="K21" s="581"/>
      <c r="L21" s="569"/>
      <c r="M21" s="569"/>
      <c r="N21" s="594"/>
      <c r="O21" s="594"/>
      <c r="P21" s="594"/>
      <c r="Q21" s="572"/>
      <c r="R21" s="573"/>
      <c r="S21" s="574"/>
      <c r="T21" s="574"/>
      <c r="U21" s="574"/>
      <c r="V21" s="574"/>
      <c r="W21" s="574"/>
      <c r="X21" s="574"/>
      <c r="Y21" s="419"/>
      <c r="Z21" s="419"/>
      <c r="AA21" s="419" t="s">
        <v>78</v>
      </c>
      <c r="AB21" s="420">
        <v>25</v>
      </c>
      <c r="AC21" s="420">
        <v>15</v>
      </c>
      <c r="AD21" s="420">
        <v>10</v>
      </c>
      <c r="AE21" s="420">
        <v>6</v>
      </c>
      <c r="AF21" s="420">
        <v>3</v>
      </c>
      <c r="AG21" s="420">
        <v>1</v>
      </c>
      <c r="AH21" s="420">
        <v>0</v>
      </c>
      <c r="AI21" s="437"/>
      <c r="AJ21" s="437"/>
      <c r="AK21" s="437"/>
      <c r="AL21" s="574"/>
      <c r="AM21" s="574"/>
      <c r="AN21" s="574"/>
      <c r="AO21" s="574"/>
      <c r="AP21" s="574"/>
      <c r="AQ21" s="574"/>
      <c r="AR21" s="574"/>
      <c r="AS21" s="574"/>
    </row>
    <row r="22" spans="1:45" s="576" customFormat="1" ht="9.6" customHeight="1" x14ac:dyDescent="0.25">
      <c r="A22" s="604"/>
      <c r="B22" s="570"/>
      <c r="C22" s="570"/>
      <c r="D22" s="570"/>
      <c r="E22" s="580"/>
      <c r="F22" s="570"/>
      <c r="G22" s="570"/>
      <c r="H22" s="570"/>
      <c r="I22" s="570"/>
      <c r="J22" s="580"/>
      <c r="K22" s="570"/>
      <c r="L22" s="570"/>
      <c r="M22" s="570"/>
      <c r="N22" s="572"/>
      <c r="O22" s="572"/>
      <c r="P22" s="572"/>
      <c r="Q22" s="572"/>
      <c r="R22" s="573"/>
      <c r="S22" s="574"/>
      <c r="T22" s="574"/>
      <c r="U22" s="574"/>
      <c r="V22" s="574"/>
      <c r="W22" s="574"/>
      <c r="X22" s="574"/>
      <c r="Y22" s="419"/>
      <c r="Z22" s="419"/>
      <c r="AA22" s="419" t="s">
        <v>79</v>
      </c>
      <c r="AB22" s="420">
        <v>15</v>
      </c>
      <c r="AC22" s="420">
        <v>10</v>
      </c>
      <c r="AD22" s="420">
        <v>6</v>
      </c>
      <c r="AE22" s="420">
        <v>3</v>
      </c>
      <c r="AF22" s="420">
        <v>1</v>
      </c>
      <c r="AG22" s="420">
        <v>0</v>
      </c>
      <c r="AH22" s="420">
        <v>0</v>
      </c>
      <c r="AI22" s="437"/>
      <c r="AJ22" s="437"/>
      <c r="AK22" s="437"/>
      <c r="AL22" s="574"/>
      <c r="AM22" s="574"/>
      <c r="AN22" s="574"/>
      <c r="AO22" s="574"/>
      <c r="AP22" s="574"/>
      <c r="AQ22" s="574"/>
      <c r="AR22" s="574"/>
      <c r="AS22" s="574"/>
    </row>
    <row r="23" spans="1:45" s="576" customFormat="1" ht="9.6" customHeight="1" x14ac:dyDescent="0.25">
      <c r="A23" s="605"/>
      <c r="B23" s="580"/>
      <c r="C23" s="580"/>
      <c r="D23" s="580"/>
      <c r="E23" s="580"/>
      <c r="F23" s="570"/>
      <c r="G23" s="570"/>
      <c r="H23" s="574"/>
      <c r="I23" s="606"/>
      <c r="J23" s="580"/>
      <c r="K23" s="570"/>
      <c r="L23" s="570"/>
      <c r="M23" s="570"/>
      <c r="N23" s="572"/>
      <c r="O23" s="572"/>
      <c r="P23" s="572"/>
      <c r="Q23" s="572"/>
      <c r="R23" s="573"/>
      <c r="S23" s="574"/>
      <c r="T23" s="574"/>
      <c r="U23" s="574"/>
      <c r="V23" s="574"/>
      <c r="W23" s="574"/>
      <c r="X23" s="574"/>
      <c r="Y23" s="419"/>
      <c r="Z23" s="419"/>
      <c r="AA23" s="419" t="s">
        <v>80</v>
      </c>
      <c r="AB23" s="420">
        <v>10</v>
      </c>
      <c r="AC23" s="420">
        <v>6</v>
      </c>
      <c r="AD23" s="420">
        <v>3</v>
      </c>
      <c r="AE23" s="420">
        <v>1</v>
      </c>
      <c r="AF23" s="420">
        <v>0</v>
      </c>
      <c r="AG23" s="420">
        <v>0</v>
      </c>
      <c r="AH23" s="420">
        <v>0</v>
      </c>
      <c r="AI23" s="437"/>
      <c r="AJ23" s="437"/>
      <c r="AK23" s="437"/>
      <c r="AL23" s="574"/>
      <c r="AM23" s="574"/>
      <c r="AN23" s="574"/>
      <c r="AO23" s="574"/>
      <c r="AP23" s="574"/>
      <c r="AQ23" s="574"/>
      <c r="AR23" s="574"/>
      <c r="AS23" s="574"/>
    </row>
    <row r="24" spans="1:45" s="576" customFormat="1" ht="9.6" customHeight="1" x14ac:dyDescent="0.25">
      <c r="A24" s="605"/>
      <c r="B24" s="570"/>
      <c r="C24" s="570"/>
      <c r="D24" s="570"/>
      <c r="E24" s="580"/>
      <c r="F24" s="570"/>
      <c r="G24" s="570"/>
      <c r="H24" s="570"/>
      <c r="I24" s="570"/>
      <c r="J24" s="580"/>
      <c r="K24" s="570"/>
      <c r="L24" s="607"/>
      <c r="M24" s="570"/>
      <c r="N24" s="572"/>
      <c r="O24" s="572"/>
      <c r="P24" s="572"/>
      <c r="Q24" s="572"/>
      <c r="R24" s="573"/>
      <c r="S24" s="574"/>
      <c r="T24" s="574"/>
      <c r="U24" s="574"/>
      <c r="V24" s="574"/>
      <c r="W24" s="574"/>
      <c r="X24" s="574"/>
      <c r="Y24" s="419"/>
      <c r="Z24" s="419"/>
      <c r="AA24" s="419" t="s">
        <v>81</v>
      </c>
      <c r="AB24" s="420">
        <v>6</v>
      </c>
      <c r="AC24" s="420">
        <v>3</v>
      </c>
      <c r="AD24" s="420">
        <v>1</v>
      </c>
      <c r="AE24" s="420">
        <v>0</v>
      </c>
      <c r="AF24" s="420">
        <v>0</v>
      </c>
      <c r="AG24" s="420">
        <v>0</v>
      </c>
      <c r="AH24" s="420">
        <v>0</v>
      </c>
      <c r="AI24" s="437"/>
      <c r="AJ24" s="437"/>
      <c r="AK24" s="437"/>
      <c r="AL24" s="574"/>
      <c r="AM24" s="574"/>
      <c r="AN24" s="574"/>
      <c r="AO24" s="574"/>
      <c r="AP24" s="574"/>
      <c r="AQ24" s="574"/>
      <c r="AR24" s="574"/>
      <c r="AS24" s="574"/>
    </row>
    <row r="25" spans="1:45" s="576" customFormat="1" ht="9.6" customHeight="1" x14ac:dyDescent="0.25">
      <c r="A25" s="605"/>
      <c r="B25" s="580"/>
      <c r="C25" s="580"/>
      <c r="D25" s="580"/>
      <c r="E25" s="580"/>
      <c r="F25" s="570"/>
      <c r="G25" s="570"/>
      <c r="H25" s="574"/>
      <c r="I25" s="570"/>
      <c r="J25" s="580"/>
      <c r="K25" s="606"/>
      <c r="L25" s="580"/>
      <c r="M25" s="570"/>
      <c r="N25" s="572"/>
      <c r="O25" s="572"/>
      <c r="P25" s="572"/>
      <c r="Q25" s="572"/>
      <c r="R25" s="573"/>
      <c r="S25" s="574"/>
      <c r="T25" s="574"/>
      <c r="U25" s="574"/>
      <c r="V25" s="574"/>
      <c r="W25" s="574"/>
      <c r="X25" s="574"/>
      <c r="Y25" s="419"/>
      <c r="Z25" s="419"/>
      <c r="AA25" s="419" t="s">
        <v>86</v>
      </c>
      <c r="AB25" s="420">
        <v>3</v>
      </c>
      <c r="AC25" s="420">
        <v>2</v>
      </c>
      <c r="AD25" s="420">
        <v>1</v>
      </c>
      <c r="AE25" s="420">
        <v>0</v>
      </c>
      <c r="AF25" s="420">
        <v>0</v>
      </c>
      <c r="AG25" s="420">
        <v>0</v>
      </c>
      <c r="AH25" s="420">
        <v>0</v>
      </c>
      <c r="AI25" s="437"/>
      <c r="AJ25" s="437"/>
      <c r="AK25" s="437"/>
      <c r="AL25" s="574"/>
      <c r="AM25" s="574"/>
      <c r="AN25" s="574"/>
      <c r="AO25" s="574"/>
      <c r="AP25" s="574"/>
      <c r="AQ25" s="574"/>
      <c r="AR25" s="574"/>
      <c r="AS25" s="574"/>
    </row>
    <row r="26" spans="1:45" s="576" customFormat="1" ht="9.6" customHeight="1" x14ac:dyDescent="0.25">
      <c r="A26" s="605"/>
      <c r="B26" s="570"/>
      <c r="C26" s="570"/>
      <c r="D26" s="570"/>
      <c r="E26" s="580"/>
      <c r="F26" s="570"/>
      <c r="G26" s="570"/>
      <c r="H26" s="570"/>
      <c r="I26" s="570"/>
      <c r="J26" s="580"/>
      <c r="K26" s="570"/>
      <c r="L26" s="570"/>
      <c r="M26" s="570"/>
      <c r="N26" s="572"/>
      <c r="O26" s="572"/>
      <c r="P26" s="572"/>
      <c r="Q26" s="572"/>
      <c r="R26" s="573"/>
      <c r="S26" s="608"/>
      <c r="T26" s="574"/>
      <c r="U26" s="574"/>
      <c r="V26" s="574"/>
      <c r="W26" s="574"/>
      <c r="X26" s="57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437"/>
      <c r="AJ26" s="437"/>
      <c r="AK26" s="437"/>
      <c r="AL26" s="574"/>
      <c r="AM26" s="574"/>
      <c r="AN26" s="574"/>
      <c r="AO26" s="574"/>
      <c r="AP26" s="574"/>
      <c r="AQ26" s="574"/>
      <c r="AR26" s="574"/>
      <c r="AS26" s="574"/>
    </row>
    <row r="27" spans="1:45" s="576" customFormat="1" ht="9.6" customHeight="1" x14ac:dyDescent="0.25">
      <c r="A27" s="605"/>
      <c r="B27" s="580"/>
      <c r="C27" s="580"/>
      <c r="D27" s="580"/>
      <c r="E27" s="580"/>
      <c r="F27" s="570"/>
      <c r="G27" s="570"/>
      <c r="H27" s="574"/>
      <c r="I27" s="606"/>
      <c r="J27" s="580"/>
      <c r="K27" s="570"/>
      <c r="L27" s="570"/>
      <c r="M27" s="570"/>
      <c r="N27" s="572"/>
      <c r="O27" s="572"/>
      <c r="P27" s="572"/>
      <c r="Q27" s="572"/>
      <c r="R27" s="573"/>
      <c r="S27" s="574"/>
      <c r="T27" s="574"/>
      <c r="U27" s="574"/>
      <c r="V27" s="574"/>
      <c r="W27" s="574"/>
      <c r="X27" s="57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437"/>
      <c r="AJ27" s="437"/>
      <c r="AK27" s="437"/>
      <c r="AL27" s="574"/>
      <c r="AM27" s="574"/>
      <c r="AN27" s="574"/>
      <c r="AO27" s="574"/>
      <c r="AP27" s="574"/>
      <c r="AQ27" s="574"/>
      <c r="AR27" s="574"/>
      <c r="AS27" s="574"/>
    </row>
    <row r="28" spans="1:45" s="576" customFormat="1" ht="9.6" customHeight="1" x14ac:dyDescent="0.25">
      <c r="A28" s="605"/>
      <c r="B28" s="570"/>
      <c r="C28" s="570"/>
      <c r="D28" s="570"/>
      <c r="E28" s="580"/>
      <c r="F28" s="570"/>
      <c r="G28" s="570"/>
      <c r="H28" s="570"/>
      <c r="I28" s="570"/>
      <c r="J28" s="580"/>
      <c r="K28" s="570"/>
      <c r="L28" s="570"/>
      <c r="M28" s="570"/>
      <c r="N28" s="572"/>
      <c r="O28" s="572"/>
      <c r="P28" s="572"/>
      <c r="Q28" s="572"/>
      <c r="R28" s="573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609"/>
      <c r="AJ28" s="609"/>
      <c r="AK28" s="609"/>
      <c r="AL28" s="574"/>
      <c r="AM28" s="574"/>
      <c r="AN28" s="574"/>
      <c r="AO28" s="574"/>
      <c r="AP28" s="574"/>
      <c r="AQ28" s="574"/>
      <c r="AR28" s="574"/>
      <c r="AS28" s="574"/>
    </row>
    <row r="29" spans="1:45" s="576" customFormat="1" ht="9.6" customHeight="1" x14ac:dyDescent="0.25">
      <c r="A29" s="605"/>
      <c r="B29" s="580"/>
      <c r="C29" s="580"/>
      <c r="D29" s="580"/>
      <c r="E29" s="580"/>
      <c r="F29" s="570"/>
      <c r="G29" s="570"/>
      <c r="H29" s="574"/>
      <c r="I29" s="570"/>
      <c r="J29" s="580"/>
      <c r="K29" s="570"/>
      <c r="L29" s="570"/>
      <c r="M29" s="606"/>
      <c r="N29" s="580"/>
      <c r="O29" s="570"/>
      <c r="P29" s="572"/>
      <c r="Q29" s="572"/>
      <c r="R29" s="573"/>
      <c r="S29" s="574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609"/>
      <c r="AJ29" s="609"/>
      <c r="AK29" s="609"/>
      <c r="AL29" s="574"/>
      <c r="AM29" s="574"/>
      <c r="AN29" s="574"/>
      <c r="AO29" s="574"/>
      <c r="AP29" s="574"/>
      <c r="AQ29" s="574"/>
      <c r="AR29" s="574"/>
      <c r="AS29" s="574"/>
    </row>
    <row r="30" spans="1:45" s="576" customFormat="1" ht="9.6" customHeight="1" x14ac:dyDescent="0.25">
      <c r="A30" s="605"/>
      <c r="B30" s="570"/>
      <c r="C30" s="570"/>
      <c r="D30" s="570"/>
      <c r="E30" s="580"/>
      <c r="F30" s="570"/>
      <c r="G30" s="570"/>
      <c r="H30" s="570"/>
      <c r="I30" s="570"/>
      <c r="J30" s="580"/>
      <c r="K30" s="570"/>
      <c r="L30" s="570"/>
      <c r="M30" s="570"/>
      <c r="N30" s="572"/>
      <c r="O30" s="570"/>
      <c r="P30" s="572"/>
      <c r="Q30" s="572"/>
      <c r="R30" s="573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609"/>
      <c r="AJ30" s="609"/>
      <c r="AK30" s="609"/>
      <c r="AL30" s="574"/>
      <c r="AM30" s="574"/>
      <c r="AN30" s="574"/>
      <c r="AO30" s="574"/>
      <c r="AP30" s="574"/>
      <c r="AQ30" s="574"/>
      <c r="AR30" s="574"/>
      <c r="AS30" s="574"/>
    </row>
    <row r="31" spans="1:45" s="576" customFormat="1" ht="9.6" customHeight="1" x14ac:dyDescent="0.25">
      <c r="A31" s="605"/>
      <c r="B31" s="580"/>
      <c r="C31" s="580"/>
      <c r="D31" s="580"/>
      <c r="E31" s="580"/>
      <c r="F31" s="570"/>
      <c r="G31" s="570"/>
      <c r="H31" s="574"/>
      <c r="I31" s="606"/>
      <c r="J31" s="580"/>
      <c r="K31" s="570"/>
      <c r="L31" s="570"/>
      <c r="M31" s="570"/>
      <c r="N31" s="572"/>
      <c r="O31" s="572"/>
      <c r="P31" s="572"/>
      <c r="Q31" s="572"/>
      <c r="R31" s="573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609"/>
      <c r="AJ31" s="609"/>
      <c r="AK31" s="609"/>
      <c r="AL31" s="574"/>
      <c r="AM31" s="574"/>
      <c r="AN31" s="574"/>
      <c r="AO31" s="574"/>
      <c r="AP31" s="574"/>
      <c r="AQ31" s="574"/>
      <c r="AR31" s="574"/>
      <c r="AS31" s="574"/>
    </row>
    <row r="32" spans="1:45" s="576" customFormat="1" ht="9.6" customHeight="1" x14ac:dyDescent="0.25">
      <c r="A32" s="605"/>
      <c r="B32" s="570"/>
      <c r="C32" s="570"/>
      <c r="D32" s="570"/>
      <c r="E32" s="580"/>
      <c r="F32" s="570"/>
      <c r="G32" s="570"/>
      <c r="H32" s="570"/>
      <c r="I32" s="570"/>
      <c r="J32" s="580"/>
      <c r="K32" s="570"/>
      <c r="L32" s="607"/>
      <c r="M32" s="570"/>
      <c r="N32" s="572"/>
      <c r="O32" s="572"/>
      <c r="P32" s="572"/>
      <c r="Q32" s="572"/>
      <c r="R32" s="573"/>
      <c r="S32" s="574"/>
      <c r="T32" s="574"/>
      <c r="U32" s="574"/>
      <c r="V32" s="574"/>
      <c r="W32" s="574"/>
      <c r="X32" s="574"/>
      <c r="Y32" s="574"/>
      <c r="Z32" s="574"/>
      <c r="AA32" s="574"/>
      <c r="AB32" s="574"/>
      <c r="AC32" s="574"/>
      <c r="AD32" s="574"/>
      <c r="AE32" s="574"/>
      <c r="AF32" s="574"/>
      <c r="AG32" s="574"/>
      <c r="AH32" s="574"/>
      <c r="AI32" s="609"/>
      <c r="AJ32" s="609"/>
      <c r="AK32" s="609"/>
      <c r="AL32" s="574"/>
      <c r="AM32" s="574"/>
      <c r="AN32" s="574"/>
      <c r="AO32" s="574"/>
      <c r="AP32" s="574"/>
      <c r="AQ32" s="574"/>
      <c r="AR32" s="574"/>
      <c r="AS32" s="574"/>
    </row>
    <row r="33" spans="1:45" s="576" customFormat="1" ht="9.6" customHeight="1" x14ac:dyDescent="0.25">
      <c r="A33" s="605"/>
      <c r="B33" s="580"/>
      <c r="C33" s="580"/>
      <c r="D33" s="580"/>
      <c r="E33" s="580"/>
      <c r="F33" s="570"/>
      <c r="G33" s="570"/>
      <c r="H33" s="574"/>
      <c r="I33" s="570"/>
      <c r="J33" s="580"/>
      <c r="K33" s="606"/>
      <c r="L33" s="580"/>
      <c r="M33" s="570"/>
      <c r="N33" s="572"/>
      <c r="O33" s="572"/>
      <c r="P33" s="572"/>
      <c r="Q33" s="572"/>
      <c r="R33" s="573"/>
      <c r="S33" s="574"/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609"/>
      <c r="AJ33" s="609"/>
      <c r="AK33" s="609"/>
      <c r="AL33" s="574"/>
      <c r="AM33" s="574"/>
      <c r="AN33" s="574"/>
      <c r="AO33" s="574"/>
      <c r="AP33" s="574"/>
      <c r="AQ33" s="574"/>
      <c r="AR33" s="574"/>
      <c r="AS33" s="574"/>
    </row>
    <row r="34" spans="1:45" s="576" customFormat="1" ht="9.6" customHeight="1" x14ac:dyDescent="0.25">
      <c r="A34" s="605"/>
      <c r="B34" s="570"/>
      <c r="C34" s="570"/>
      <c r="D34" s="570"/>
      <c r="E34" s="580"/>
      <c r="F34" s="570"/>
      <c r="G34" s="570"/>
      <c r="H34" s="570"/>
      <c r="I34" s="570"/>
      <c r="J34" s="580"/>
      <c r="K34" s="570"/>
      <c r="L34" s="570"/>
      <c r="M34" s="570"/>
      <c r="N34" s="572"/>
      <c r="O34" s="572"/>
      <c r="P34" s="572"/>
      <c r="Q34" s="572"/>
      <c r="R34" s="573"/>
      <c r="S34" s="574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609"/>
      <c r="AJ34" s="609"/>
      <c r="AK34" s="609"/>
      <c r="AL34" s="574"/>
      <c r="AM34" s="574"/>
      <c r="AN34" s="574"/>
      <c r="AO34" s="574"/>
      <c r="AP34" s="574"/>
      <c r="AQ34" s="574"/>
      <c r="AR34" s="574"/>
      <c r="AS34" s="574"/>
    </row>
    <row r="35" spans="1:45" s="576" customFormat="1" ht="9.6" customHeight="1" x14ac:dyDescent="0.25">
      <c r="A35" s="605"/>
      <c r="B35" s="580"/>
      <c r="C35" s="580"/>
      <c r="D35" s="580"/>
      <c r="E35" s="580"/>
      <c r="F35" s="570"/>
      <c r="G35" s="570"/>
      <c r="H35" s="574"/>
      <c r="I35" s="606"/>
      <c r="J35" s="580"/>
      <c r="K35" s="570"/>
      <c r="L35" s="570"/>
      <c r="M35" s="570"/>
      <c r="N35" s="572"/>
      <c r="O35" s="572"/>
      <c r="P35" s="572"/>
      <c r="Q35" s="572"/>
      <c r="R35" s="573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609"/>
      <c r="AJ35" s="609"/>
      <c r="AK35" s="609"/>
      <c r="AL35" s="574"/>
      <c r="AM35" s="574"/>
      <c r="AN35" s="574"/>
      <c r="AO35" s="574"/>
      <c r="AP35" s="574"/>
      <c r="AQ35" s="574"/>
      <c r="AR35" s="574"/>
      <c r="AS35" s="574"/>
    </row>
    <row r="36" spans="1:45" s="576" customFormat="1" ht="9.6" customHeight="1" x14ac:dyDescent="0.25">
      <c r="A36" s="604"/>
      <c r="B36" s="570"/>
      <c r="C36" s="570"/>
      <c r="D36" s="570"/>
      <c r="E36" s="580"/>
      <c r="F36" s="570"/>
      <c r="G36" s="570"/>
      <c r="H36" s="570"/>
      <c r="I36" s="570"/>
      <c r="J36" s="580"/>
      <c r="K36" s="570"/>
      <c r="L36" s="570"/>
      <c r="M36" s="570"/>
      <c r="N36" s="570"/>
      <c r="O36" s="570"/>
      <c r="P36" s="570"/>
      <c r="Q36" s="572"/>
      <c r="R36" s="573"/>
      <c r="S36" s="574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609"/>
      <c r="AJ36" s="609"/>
      <c r="AK36" s="609"/>
      <c r="AL36" s="574"/>
      <c r="AM36" s="574"/>
      <c r="AN36" s="574"/>
      <c r="AO36" s="574"/>
      <c r="AP36" s="574"/>
      <c r="AQ36" s="574"/>
      <c r="AR36" s="574"/>
      <c r="AS36" s="574"/>
    </row>
    <row r="37" spans="1:45" s="576" customFormat="1" ht="9.6" customHeight="1" x14ac:dyDescent="0.25">
      <c r="A37" s="605"/>
      <c r="B37" s="580"/>
      <c r="C37" s="580"/>
      <c r="D37" s="580"/>
      <c r="E37" s="580"/>
      <c r="F37" s="610"/>
      <c r="G37" s="610"/>
      <c r="H37" s="611"/>
      <c r="I37" s="569"/>
      <c r="J37" s="591"/>
      <c r="K37" s="569"/>
      <c r="L37" s="569"/>
      <c r="M37" s="569"/>
      <c r="N37" s="594"/>
      <c r="O37" s="594"/>
      <c r="P37" s="594"/>
      <c r="Q37" s="572"/>
      <c r="R37" s="573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609"/>
      <c r="AJ37" s="609"/>
      <c r="AK37" s="609"/>
      <c r="AL37" s="574"/>
      <c r="AM37" s="574"/>
      <c r="AN37" s="574"/>
      <c r="AO37" s="574"/>
      <c r="AP37" s="574"/>
      <c r="AQ37" s="574"/>
      <c r="AR37" s="574"/>
      <c r="AS37" s="574"/>
    </row>
    <row r="38" spans="1:45" s="576" customFormat="1" ht="9.6" customHeight="1" x14ac:dyDescent="0.25">
      <c r="A38" s="604"/>
      <c r="B38" s="570"/>
      <c r="C38" s="570"/>
      <c r="D38" s="570"/>
      <c r="E38" s="580"/>
      <c r="F38" s="570"/>
      <c r="G38" s="570"/>
      <c r="H38" s="570"/>
      <c r="I38" s="570"/>
      <c r="J38" s="580"/>
      <c r="K38" s="570"/>
      <c r="L38" s="570"/>
      <c r="M38" s="570"/>
      <c r="N38" s="572"/>
      <c r="O38" s="572"/>
      <c r="P38" s="572"/>
      <c r="Q38" s="572"/>
      <c r="R38" s="573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609"/>
      <c r="AJ38" s="609"/>
      <c r="AK38" s="609"/>
      <c r="AL38" s="574"/>
      <c r="AM38" s="574"/>
      <c r="AN38" s="574"/>
      <c r="AO38" s="574"/>
      <c r="AP38" s="574"/>
      <c r="AQ38" s="574"/>
      <c r="AR38" s="574"/>
      <c r="AS38" s="574"/>
    </row>
    <row r="39" spans="1:45" s="576" customFormat="1" ht="9.6" customHeight="1" x14ac:dyDescent="0.25">
      <c r="A39" s="605"/>
      <c r="B39" s="580"/>
      <c r="C39" s="580"/>
      <c r="D39" s="580"/>
      <c r="E39" s="580"/>
      <c r="F39" s="570"/>
      <c r="G39" s="570"/>
      <c r="H39" s="574"/>
      <c r="I39" s="606"/>
      <c r="J39" s="580"/>
      <c r="K39" s="570"/>
      <c r="L39" s="570"/>
      <c r="M39" s="570"/>
      <c r="N39" s="572"/>
      <c r="O39" s="572"/>
      <c r="P39" s="572"/>
      <c r="Q39" s="572"/>
      <c r="R39" s="573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609"/>
      <c r="AJ39" s="609"/>
      <c r="AK39" s="609"/>
      <c r="AL39" s="574"/>
      <c r="AM39" s="574"/>
      <c r="AN39" s="574"/>
      <c r="AO39" s="574"/>
      <c r="AP39" s="574"/>
      <c r="AQ39" s="574"/>
      <c r="AR39" s="574"/>
      <c r="AS39" s="574"/>
    </row>
    <row r="40" spans="1:45" s="576" customFormat="1" ht="9.6" customHeight="1" x14ac:dyDescent="0.25">
      <c r="A40" s="605"/>
      <c r="B40" s="570"/>
      <c r="C40" s="570"/>
      <c r="D40" s="570"/>
      <c r="E40" s="580"/>
      <c r="F40" s="570"/>
      <c r="G40" s="570"/>
      <c r="H40" s="570"/>
      <c r="I40" s="570"/>
      <c r="J40" s="580"/>
      <c r="K40" s="570"/>
      <c r="L40" s="607"/>
      <c r="M40" s="570"/>
      <c r="N40" s="572"/>
      <c r="O40" s="572"/>
      <c r="P40" s="572"/>
      <c r="Q40" s="572"/>
      <c r="R40" s="573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  <c r="AI40" s="609"/>
      <c r="AJ40" s="609"/>
      <c r="AK40" s="609"/>
      <c r="AL40" s="574"/>
      <c r="AM40" s="574"/>
      <c r="AN40" s="574"/>
      <c r="AO40" s="574"/>
      <c r="AP40" s="574"/>
      <c r="AQ40" s="574"/>
      <c r="AR40" s="574"/>
      <c r="AS40" s="574"/>
    </row>
    <row r="41" spans="1:45" s="576" customFormat="1" ht="9.6" customHeight="1" x14ac:dyDescent="0.25">
      <c r="A41" s="605"/>
      <c r="B41" s="580"/>
      <c r="C41" s="580"/>
      <c r="D41" s="580"/>
      <c r="E41" s="580"/>
      <c r="F41" s="570"/>
      <c r="G41" s="570"/>
      <c r="H41" s="574"/>
      <c r="I41" s="570"/>
      <c r="J41" s="580"/>
      <c r="K41" s="606"/>
      <c r="L41" s="580"/>
      <c r="M41" s="570"/>
      <c r="N41" s="572"/>
      <c r="O41" s="572"/>
      <c r="P41" s="572"/>
      <c r="Q41" s="572"/>
      <c r="R41" s="573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609"/>
      <c r="AJ41" s="609"/>
      <c r="AK41" s="609"/>
      <c r="AL41" s="574"/>
      <c r="AM41" s="574"/>
      <c r="AN41" s="574"/>
      <c r="AO41" s="574"/>
      <c r="AP41" s="574"/>
      <c r="AQ41" s="574"/>
      <c r="AR41" s="574"/>
      <c r="AS41" s="574"/>
    </row>
    <row r="42" spans="1:45" s="576" customFormat="1" ht="9.6" customHeight="1" x14ac:dyDescent="0.25">
      <c r="A42" s="605"/>
      <c r="B42" s="570"/>
      <c r="C42" s="570"/>
      <c r="D42" s="570"/>
      <c r="E42" s="580"/>
      <c r="F42" s="570"/>
      <c r="G42" s="570"/>
      <c r="H42" s="570"/>
      <c r="I42" s="570"/>
      <c r="J42" s="580"/>
      <c r="K42" s="570"/>
      <c r="L42" s="570"/>
      <c r="M42" s="570"/>
      <c r="N42" s="572"/>
      <c r="O42" s="572"/>
      <c r="P42" s="572"/>
      <c r="Q42" s="572"/>
      <c r="R42" s="573"/>
      <c r="S42" s="608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609"/>
      <c r="AJ42" s="609"/>
      <c r="AK42" s="609"/>
      <c r="AL42" s="574"/>
      <c r="AM42" s="574"/>
      <c r="AN42" s="574"/>
      <c r="AO42" s="574"/>
      <c r="AP42" s="574"/>
      <c r="AQ42" s="574"/>
      <c r="AR42" s="574"/>
      <c r="AS42" s="574"/>
    </row>
    <row r="43" spans="1:45" s="576" customFormat="1" ht="9.6" customHeight="1" x14ac:dyDescent="0.25">
      <c r="A43" s="605"/>
      <c r="B43" s="580"/>
      <c r="C43" s="580"/>
      <c r="D43" s="580"/>
      <c r="E43" s="580"/>
      <c r="F43" s="570"/>
      <c r="G43" s="570"/>
      <c r="H43" s="574"/>
      <c r="I43" s="606"/>
      <c r="J43" s="580"/>
      <c r="K43" s="570"/>
      <c r="L43" s="570"/>
      <c r="M43" s="570"/>
      <c r="N43" s="572"/>
      <c r="O43" s="572"/>
      <c r="P43" s="572"/>
      <c r="Q43" s="572"/>
      <c r="R43" s="573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609"/>
      <c r="AJ43" s="609"/>
      <c r="AK43" s="609"/>
      <c r="AL43" s="574"/>
      <c r="AM43" s="574"/>
      <c r="AN43" s="574"/>
      <c r="AO43" s="574"/>
      <c r="AP43" s="574"/>
      <c r="AQ43" s="574"/>
      <c r="AR43" s="574"/>
      <c r="AS43" s="574"/>
    </row>
    <row r="44" spans="1:45" s="576" customFormat="1" ht="9.6" customHeight="1" x14ac:dyDescent="0.25">
      <c r="A44" s="605"/>
      <c r="B44" s="570"/>
      <c r="C44" s="570"/>
      <c r="D44" s="570"/>
      <c r="E44" s="580"/>
      <c r="F44" s="570"/>
      <c r="G44" s="570"/>
      <c r="H44" s="570"/>
      <c r="I44" s="570"/>
      <c r="J44" s="580"/>
      <c r="K44" s="570"/>
      <c r="L44" s="570"/>
      <c r="M44" s="570"/>
      <c r="N44" s="572"/>
      <c r="O44" s="572"/>
      <c r="P44" s="572"/>
      <c r="Q44" s="572"/>
      <c r="R44" s="573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609"/>
      <c r="AJ44" s="609"/>
      <c r="AK44" s="609"/>
      <c r="AL44" s="574"/>
      <c r="AM44" s="574"/>
      <c r="AN44" s="574"/>
      <c r="AO44" s="574"/>
      <c r="AP44" s="574"/>
      <c r="AQ44" s="574"/>
      <c r="AR44" s="574"/>
      <c r="AS44" s="574"/>
    </row>
    <row r="45" spans="1:45" s="576" customFormat="1" ht="9.6" customHeight="1" x14ac:dyDescent="0.25">
      <c r="A45" s="605"/>
      <c r="B45" s="580"/>
      <c r="C45" s="580"/>
      <c r="D45" s="580"/>
      <c r="E45" s="580"/>
      <c r="F45" s="570"/>
      <c r="G45" s="570"/>
      <c r="H45" s="574"/>
      <c r="I45" s="570"/>
      <c r="J45" s="580"/>
      <c r="K45" s="570"/>
      <c r="L45" s="570"/>
      <c r="M45" s="606"/>
      <c r="N45" s="580"/>
      <c r="O45" s="570"/>
      <c r="P45" s="572"/>
      <c r="Q45" s="572"/>
      <c r="R45" s="573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609"/>
      <c r="AJ45" s="609"/>
      <c r="AK45" s="609"/>
      <c r="AL45" s="574"/>
      <c r="AM45" s="574"/>
      <c r="AN45" s="574"/>
      <c r="AO45" s="574"/>
      <c r="AP45" s="574"/>
      <c r="AQ45" s="574"/>
      <c r="AR45" s="574"/>
      <c r="AS45" s="574"/>
    </row>
    <row r="46" spans="1:45" s="576" customFormat="1" ht="9.6" customHeight="1" x14ac:dyDescent="0.25">
      <c r="A46" s="605"/>
      <c r="B46" s="570"/>
      <c r="C46" s="570"/>
      <c r="D46" s="570"/>
      <c r="E46" s="580"/>
      <c r="F46" s="570"/>
      <c r="G46" s="570"/>
      <c r="H46" s="570"/>
      <c r="I46" s="570"/>
      <c r="J46" s="580"/>
      <c r="K46" s="570"/>
      <c r="L46" s="570"/>
      <c r="M46" s="570"/>
      <c r="N46" s="572"/>
      <c r="O46" s="570"/>
      <c r="P46" s="572"/>
      <c r="Q46" s="572"/>
      <c r="R46" s="573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609"/>
      <c r="AJ46" s="609"/>
      <c r="AK46" s="609"/>
      <c r="AL46" s="574"/>
      <c r="AM46" s="574"/>
      <c r="AN46" s="574"/>
      <c r="AO46" s="574"/>
      <c r="AP46" s="574"/>
      <c r="AQ46" s="574"/>
      <c r="AR46" s="574"/>
      <c r="AS46" s="574"/>
    </row>
    <row r="47" spans="1:45" s="576" customFormat="1" ht="9.6" customHeight="1" x14ac:dyDescent="0.25">
      <c r="A47" s="605"/>
      <c r="B47" s="580"/>
      <c r="C47" s="580"/>
      <c r="D47" s="580"/>
      <c r="E47" s="580"/>
      <c r="F47" s="570"/>
      <c r="G47" s="570"/>
      <c r="H47" s="574"/>
      <c r="I47" s="606"/>
      <c r="J47" s="580"/>
      <c r="K47" s="570"/>
      <c r="L47" s="570"/>
      <c r="M47" s="570"/>
      <c r="N47" s="572"/>
      <c r="O47" s="572"/>
      <c r="P47" s="572"/>
      <c r="Q47" s="572"/>
      <c r="R47" s="573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609"/>
      <c r="AJ47" s="609"/>
      <c r="AK47" s="609"/>
      <c r="AL47" s="574"/>
      <c r="AM47" s="574"/>
      <c r="AN47" s="574"/>
      <c r="AO47" s="574"/>
      <c r="AP47" s="574"/>
      <c r="AQ47" s="574"/>
      <c r="AR47" s="574"/>
      <c r="AS47" s="574"/>
    </row>
    <row r="48" spans="1:45" s="576" customFormat="1" ht="9.6" customHeight="1" x14ac:dyDescent="0.25">
      <c r="A48" s="605"/>
      <c r="B48" s="570"/>
      <c r="C48" s="570"/>
      <c r="D48" s="570"/>
      <c r="E48" s="580"/>
      <c r="F48" s="570"/>
      <c r="G48" s="570"/>
      <c r="H48" s="570"/>
      <c r="I48" s="570"/>
      <c r="J48" s="580"/>
      <c r="K48" s="570"/>
      <c r="L48" s="607"/>
      <c r="M48" s="570"/>
      <c r="N48" s="572"/>
      <c r="O48" s="572"/>
      <c r="P48" s="572"/>
      <c r="Q48" s="572"/>
      <c r="R48" s="573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609"/>
      <c r="AJ48" s="609"/>
      <c r="AK48" s="609"/>
      <c r="AL48" s="574"/>
      <c r="AM48" s="574"/>
      <c r="AN48" s="574"/>
      <c r="AO48" s="574"/>
      <c r="AP48" s="574"/>
      <c r="AQ48" s="574"/>
      <c r="AR48" s="574"/>
      <c r="AS48" s="574"/>
    </row>
    <row r="49" spans="1:45" s="576" customFormat="1" ht="9.6" customHeight="1" x14ac:dyDescent="0.25">
      <c r="A49" s="605"/>
      <c r="B49" s="580"/>
      <c r="C49" s="580"/>
      <c r="D49" s="580"/>
      <c r="E49" s="580"/>
      <c r="F49" s="570"/>
      <c r="G49" s="570"/>
      <c r="H49" s="574"/>
      <c r="I49" s="570"/>
      <c r="J49" s="580"/>
      <c r="K49" s="606"/>
      <c r="L49" s="580"/>
      <c r="M49" s="570"/>
      <c r="N49" s="572"/>
      <c r="O49" s="572"/>
      <c r="P49" s="572"/>
      <c r="Q49" s="572"/>
      <c r="R49" s="573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  <c r="AI49" s="609"/>
      <c r="AJ49" s="609"/>
      <c r="AK49" s="609"/>
      <c r="AL49" s="574"/>
      <c r="AM49" s="574"/>
      <c r="AN49" s="574"/>
      <c r="AO49" s="574"/>
      <c r="AP49" s="574"/>
      <c r="AQ49" s="574"/>
      <c r="AR49" s="574"/>
      <c r="AS49" s="574"/>
    </row>
    <row r="50" spans="1:45" s="576" customFormat="1" ht="9.6" customHeight="1" x14ac:dyDescent="0.25">
      <c r="A50" s="605"/>
      <c r="B50" s="570"/>
      <c r="C50" s="570"/>
      <c r="D50" s="570"/>
      <c r="E50" s="580"/>
      <c r="F50" s="570"/>
      <c r="G50" s="570"/>
      <c r="H50" s="570"/>
      <c r="I50" s="570"/>
      <c r="J50" s="580"/>
      <c r="K50" s="570"/>
      <c r="L50" s="570"/>
      <c r="M50" s="570"/>
      <c r="N50" s="572"/>
      <c r="O50" s="572"/>
      <c r="P50" s="572"/>
      <c r="Q50" s="572"/>
      <c r="R50" s="573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609"/>
      <c r="AJ50" s="609"/>
      <c r="AK50" s="609"/>
      <c r="AL50" s="574"/>
      <c r="AM50" s="574"/>
      <c r="AN50" s="574"/>
      <c r="AO50" s="574"/>
      <c r="AP50" s="574"/>
      <c r="AQ50" s="574"/>
      <c r="AR50" s="574"/>
      <c r="AS50" s="574"/>
    </row>
    <row r="51" spans="1:45" s="576" customFormat="1" ht="9.6" customHeight="1" x14ac:dyDescent="0.25">
      <c r="A51" s="605"/>
      <c r="B51" s="580"/>
      <c r="C51" s="580"/>
      <c r="D51" s="580"/>
      <c r="E51" s="580"/>
      <c r="F51" s="570"/>
      <c r="G51" s="570"/>
      <c r="H51" s="574"/>
      <c r="I51" s="606"/>
      <c r="J51" s="580"/>
      <c r="K51" s="570"/>
      <c r="L51" s="570"/>
      <c r="M51" s="570"/>
      <c r="N51" s="572"/>
      <c r="O51" s="572"/>
      <c r="P51" s="572"/>
      <c r="Q51" s="572"/>
      <c r="R51" s="573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609"/>
      <c r="AJ51" s="609"/>
      <c r="AK51" s="609"/>
      <c r="AL51" s="574"/>
      <c r="AM51" s="574"/>
      <c r="AN51" s="574"/>
      <c r="AO51" s="574"/>
      <c r="AP51" s="574"/>
      <c r="AQ51" s="574"/>
      <c r="AR51" s="574"/>
      <c r="AS51" s="574"/>
    </row>
    <row r="52" spans="1:45" s="576" customFormat="1" ht="9.6" customHeight="1" x14ac:dyDescent="0.25">
      <c r="A52" s="604"/>
      <c r="B52" s="570"/>
      <c r="C52" s="570"/>
      <c r="D52" s="570"/>
      <c r="E52" s="580"/>
      <c r="F52" s="612"/>
      <c r="G52" s="612"/>
      <c r="H52" s="612"/>
      <c r="I52" s="612"/>
      <c r="J52" s="580"/>
      <c r="K52" s="570"/>
      <c r="L52" s="570"/>
      <c r="M52" s="570"/>
      <c r="N52" s="570"/>
      <c r="O52" s="570"/>
      <c r="P52" s="570"/>
      <c r="Q52" s="572"/>
      <c r="R52" s="573"/>
      <c r="S52" s="574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  <c r="AI52" s="609"/>
      <c r="AJ52" s="609"/>
      <c r="AK52" s="609"/>
      <c r="AL52" s="574"/>
      <c r="AM52" s="574"/>
      <c r="AN52" s="574"/>
      <c r="AO52" s="574"/>
      <c r="AP52" s="574"/>
      <c r="AQ52" s="574"/>
      <c r="AR52" s="574"/>
      <c r="AS52" s="574"/>
    </row>
    <row r="53" spans="1:45" s="329" customFormat="1" ht="6.75" customHeight="1" x14ac:dyDescent="0.25">
      <c r="A53" s="613"/>
      <c r="B53" s="613"/>
      <c r="C53" s="613"/>
      <c r="D53" s="613"/>
      <c r="E53" s="613"/>
      <c r="F53" s="614"/>
      <c r="G53" s="614"/>
      <c r="H53" s="614"/>
      <c r="I53" s="614"/>
      <c r="J53" s="615"/>
      <c r="K53" s="614"/>
      <c r="L53" s="617"/>
      <c r="M53" s="614"/>
      <c r="N53" s="617"/>
      <c r="O53" s="614"/>
      <c r="P53" s="617"/>
      <c r="Q53" s="614"/>
      <c r="R53" s="617"/>
      <c r="S53" s="609"/>
      <c r="T53" s="609"/>
      <c r="U53" s="609"/>
      <c r="V53" s="609"/>
      <c r="W53" s="609"/>
      <c r="X53" s="609"/>
      <c r="Y53" s="609"/>
      <c r="Z53" s="609"/>
      <c r="AA53" s="609"/>
      <c r="AB53" s="609"/>
      <c r="AC53" s="609"/>
      <c r="AD53" s="609"/>
      <c r="AE53" s="609"/>
      <c r="AF53" s="609"/>
      <c r="AG53" s="609"/>
      <c r="AH53" s="609"/>
      <c r="AI53" s="609"/>
      <c r="AJ53" s="609"/>
      <c r="AK53" s="609"/>
      <c r="AL53" s="609"/>
      <c r="AM53" s="609"/>
      <c r="AN53" s="609"/>
      <c r="AO53" s="609"/>
      <c r="AP53" s="609"/>
      <c r="AQ53" s="609"/>
      <c r="AR53" s="609"/>
      <c r="AS53" s="609"/>
    </row>
    <row r="54" spans="1:45" s="627" customFormat="1" ht="10.5" customHeight="1" x14ac:dyDescent="0.25">
      <c r="A54" s="453" t="s">
        <v>38</v>
      </c>
      <c r="B54" s="454"/>
      <c r="C54" s="454"/>
      <c r="D54" s="455"/>
      <c r="E54" s="618" t="s">
        <v>2</v>
      </c>
      <c r="F54" s="619" t="s">
        <v>40</v>
      </c>
      <c r="G54" s="618"/>
      <c r="H54" s="620"/>
      <c r="I54" s="621"/>
      <c r="J54" s="618" t="s">
        <v>2</v>
      </c>
      <c r="K54" s="619" t="s">
        <v>49</v>
      </c>
      <c r="L54" s="622"/>
      <c r="M54" s="619" t="s">
        <v>50</v>
      </c>
      <c r="N54" s="623"/>
      <c r="O54" s="624" t="s">
        <v>51</v>
      </c>
      <c r="P54" s="624"/>
      <c r="Q54" s="625"/>
      <c r="R54" s="626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89"/>
      <c r="AG54" s="489"/>
      <c r="AH54" s="489"/>
      <c r="AI54" s="628"/>
      <c r="AJ54" s="628"/>
      <c r="AK54" s="628"/>
      <c r="AL54" s="489"/>
      <c r="AM54" s="489"/>
      <c r="AN54" s="489"/>
      <c r="AO54" s="489"/>
      <c r="AP54" s="489"/>
      <c r="AQ54" s="489"/>
      <c r="AR54" s="489"/>
      <c r="AS54" s="489"/>
    </row>
    <row r="55" spans="1:45" s="627" customFormat="1" ht="9" customHeight="1" x14ac:dyDescent="0.25">
      <c r="A55" s="463" t="s">
        <v>39</v>
      </c>
      <c r="B55" s="464"/>
      <c r="C55" s="629"/>
      <c r="D55" s="465"/>
      <c r="E55" s="630"/>
      <c r="F55" s="489"/>
      <c r="G55" s="630"/>
      <c r="H55" s="489"/>
      <c r="I55" s="482"/>
      <c r="J55" s="631" t="s">
        <v>3</v>
      </c>
      <c r="K55" s="480"/>
      <c r="L55" s="481"/>
      <c r="M55" s="480"/>
      <c r="N55" s="632"/>
      <c r="O55" s="470" t="s">
        <v>41</v>
      </c>
      <c r="P55" s="633"/>
      <c r="Q55" s="633"/>
      <c r="R55" s="632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  <c r="AI55" s="628"/>
      <c r="AJ55" s="628"/>
      <c r="AK55" s="628"/>
      <c r="AL55" s="489"/>
      <c r="AM55" s="489"/>
      <c r="AN55" s="489"/>
      <c r="AO55" s="489"/>
      <c r="AP55" s="489"/>
      <c r="AQ55" s="489"/>
      <c r="AR55" s="489"/>
      <c r="AS55" s="489"/>
    </row>
    <row r="56" spans="1:45" s="627" customFormat="1" ht="9" customHeight="1" x14ac:dyDescent="0.25">
      <c r="A56" s="475" t="s">
        <v>48</v>
      </c>
      <c r="B56" s="476"/>
      <c r="C56" s="634"/>
      <c r="D56" s="477"/>
      <c r="E56" s="630"/>
      <c r="F56" s="489"/>
      <c r="G56" s="630"/>
      <c r="H56" s="489"/>
      <c r="I56" s="482"/>
      <c r="J56" s="631" t="s">
        <v>4</v>
      </c>
      <c r="K56" s="480"/>
      <c r="L56" s="481"/>
      <c r="M56" s="480"/>
      <c r="N56" s="632"/>
      <c r="O56" s="505"/>
      <c r="P56" s="507"/>
      <c r="Q56" s="476"/>
      <c r="R56" s="635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628"/>
      <c r="AJ56" s="628"/>
      <c r="AK56" s="628"/>
      <c r="AL56" s="489"/>
      <c r="AM56" s="489"/>
      <c r="AN56" s="489"/>
      <c r="AO56" s="489"/>
      <c r="AP56" s="489"/>
      <c r="AQ56" s="489"/>
      <c r="AR56" s="489"/>
      <c r="AS56" s="489"/>
    </row>
    <row r="57" spans="1:45" s="627" customFormat="1" ht="9" customHeight="1" x14ac:dyDescent="0.25">
      <c r="A57" s="486"/>
      <c r="B57" s="487"/>
      <c r="C57" s="636"/>
      <c r="D57" s="488"/>
      <c r="E57" s="630"/>
      <c r="F57" s="489"/>
      <c r="G57" s="630"/>
      <c r="H57" s="489"/>
      <c r="I57" s="482"/>
      <c r="J57" s="631" t="s">
        <v>5</v>
      </c>
      <c r="K57" s="480"/>
      <c r="L57" s="481"/>
      <c r="M57" s="480"/>
      <c r="N57" s="632"/>
      <c r="O57" s="470" t="s">
        <v>42</v>
      </c>
      <c r="P57" s="633"/>
      <c r="Q57" s="633"/>
      <c r="R57" s="632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89"/>
      <c r="AI57" s="628"/>
      <c r="AJ57" s="628"/>
      <c r="AK57" s="628"/>
      <c r="AL57" s="489"/>
      <c r="AM57" s="489"/>
      <c r="AN57" s="489"/>
      <c r="AO57" s="489"/>
      <c r="AP57" s="489"/>
      <c r="AQ57" s="489"/>
      <c r="AR57" s="489"/>
      <c r="AS57" s="489"/>
    </row>
    <row r="58" spans="1:45" s="627" customFormat="1" ht="9" customHeight="1" x14ac:dyDescent="0.25">
      <c r="A58" s="490"/>
      <c r="B58" s="491"/>
      <c r="C58" s="491"/>
      <c r="D58" s="492"/>
      <c r="E58" s="630"/>
      <c r="F58" s="489"/>
      <c r="G58" s="630"/>
      <c r="H58" s="489"/>
      <c r="I58" s="482"/>
      <c r="J58" s="631" t="s">
        <v>6</v>
      </c>
      <c r="K58" s="480"/>
      <c r="L58" s="481"/>
      <c r="M58" s="480"/>
      <c r="N58" s="632"/>
      <c r="O58" s="480"/>
      <c r="P58" s="481"/>
      <c r="Q58" s="480"/>
      <c r="R58" s="632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628"/>
      <c r="AJ58" s="628"/>
      <c r="AK58" s="628"/>
      <c r="AL58" s="489"/>
      <c r="AM58" s="489"/>
      <c r="AN58" s="489"/>
      <c r="AO58" s="489"/>
      <c r="AP58" s="489"/>
      <c r="AQ58" s="489"/>
      <c r="AR58" s="489"/>
      <c r="AS58" s="489"/>
    </row>
    <row r="59" spans="1:45" s="627" customFormat="1" ht="9" customHeight="1" x14ac:dyDescent="0.25">
      <c r="A59" s="495"/>
      <c r="B59" s="496"/>
      <c r="C59" s="496"/>
      <c r="D59" s="497"/>
      <c r="E59" s="630"/>
      <c r="F59" s="489"/>
      <c r="G59" s="630"/>
      <c r="H59" s="489"/>
      <c r="I59" s="482"/>
      <c r="J59" s="631" t="s">
        <v>7</v>
      </c>
      <c r="K59" s="480"/>
      <c r="L59" s="481"/>
      <c r="M59" s="480"/>
      <c r="N59" s="632"/>
      <c r="O59" s="476"/>
      <c r="P59" s="507"/>
      <c r="Q59" s="476"/>
      <c r="R59" s="635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  <c r="AI59" s="628"/>
      <c r="AJ59" s="628"/>
      <c r="AK59" s="628"/>
      <c r="AL59" s="489"/>
      <c r="AM59" s="489"/>
      <c r="AN59" s="489"/>
      <c r="AO59" s="489"/>
      <c r="AP59" s="489"/>
      <c r="AQ59" s="489"/>
      <c r="AR59" s="489"/>
      <c r="AS59" s="489"/>
    </row>
    <row r="60" spans="1:45" s="627" customFormat="1" ht="9" customHeight="1" x14ac:dyDescent="0.25">
      <c r="A60" s="498"/>
      <c r="B60" s="499"/>
      <c r="C60" s="491"/>
      <c r="D60" s="492"/>
      <c r="E60" s="630"/>
      <c r="F60" s="489"/>
      <c r="G60" s="630"/>
      <c r="H60" s="489"/>
      <c r="I60" s="482"/>
      <c r="J60" s="631" t="s">
        <v>8</v>
      </c>
      <c r="K60" s="480"/>
      <c r="L60" s="481"/>
      <c r="M60" s="480"/>
      <c r="N60" s="632"/>
      <c r="O60" s="470" t="s">
        <v>31</v>
      </c>
      <c r="P60" s="633"/>
      <c r="Q60" s="633"/>
      <c r="R60" s="632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89"/>
      <c r="AH60" s="489"/>
      <c r="AI60" s="628"/>
      <c r="AJ60" s="628"/>
      <c r="AK60" s="628"/>
      <c r="AL60" s="489"/>
      <c r="AM60" s="489"/>
      <c r="AN60" s="489"/>
      <c r="AO60" s="489"/>
      <c r="AP60" s="489"/>
      <c r="AQ60" s="489"/>
      <c r="AR60" s="489"/>
      <c r="AS60" s="489"/>
    </row>
    <row r="61" spans="1:45" s="627" customFormat="1" ht="9" customHeight="1" x14ac:dyDescent="0.25">
      <c r="A61" s="498"/>
      <c r="B61" s="499"/>
      <c r="C61" s="637"/>
      <c r="D61" s="500"/>
      <c r="E61" s="630"/>
      <c r="F61" s="489"/>
      <c r="G61" s="630"/>
      <c r="H61" s="489"/>
      <c r="I61" s="482"/>
      <c r="J61" s="631" t="s">
        <v>9</v>
      </c>
      <c r="K61" s="480"/>
      <c r="L61" s="481"/>
      <c r="M61" s="480"/>
      <c r="N61" s="632"/>
      <c r="O61" s="480"/>
      <c r="P61" s="481"/>
      <c r="Q61" s="480"/>
      <c r="R61" s="632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89"/>
      <c r="AH61" s="489"/>
      <c r="AI61" s="628"/>
      <c r="AJ61" s="628"/>
      <c r="AK61" s="628"/>
      <c r="AL61" s="489"/>
      <c r="AM61" s="489"/>
      <c r="AN61" s="489"/>
      <c r="AO61" s="489"/>
      <c r="AP61" s="489"/>
      <c r="AQ61" s="489"/>
      <c r="AR61" s="489"/>
      <c r="AS61" s="489"/>
    </row>
    <row r="62" spans="1:45" s="627" customFormat="1" ht="9" customHeight="1" x14ac:dyDescent="0.25">
      <c r="A62" s="501"/>
      <c r="B62" s="502"/>
      <c r="C62" s="638"/>
      <c r="D62" s="503"/>
      <c r="E62" s="639"/>
      <c r="F62" s="505"/>
      <c r="G62" s="639"/>
      <c r="H62" s="505"/>
      <c r="I62" s="508"/>
      <c r="J62" s="640" t="s">
        <v>10</v>
      </c>
      <c r="K62" s="476"/>
      <c r="L62" s="507"/>
      <c r="M62" s="476"/>
      <c r="N62" s="635"/>
      <c r="O62" s="476" t="str">
        <f>R4</f>
        <v>Nagyistók-Nádasi Judit</v>
      </c>
      <c r="P62" s="507"/>
      <c r="Q62" s="476"/>
      <c r="R62" s="641" t="e">
        <f>MIN(4,'[3]1MD ELO'!Q5)</f>
        <v>#REF!</v>
      </c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89"/>
      <c r="AH62" s="489"/>
      <c r="AI62" s="628"/>
      <c r="AJ62" s="628"/>
      <c r="AK62" s="628"/>
      <c r="AL62" s="489"/>
      <c r="AM62" s="489"/>
      <c r="AN62" s="489"/>
      <c r="AO62" s="489"/>
      <c r="AP62" s="489"/>
      <c r="AQ62" s="489"/>
      <c r="AR62" s="489"/>
      <c r="AS62" s="489"/>
    </row>
    <row r="63" spans="1:45" x14ac:dyDescent="0.25"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L63" s="437"/>
      <c r="AM63" s="437"/>
      <c r="AN63" s="437"/>
      <c r="AO63" s="437"/>
      <c r="AP63" s="437"/>
      <c r="AQ63" s="437"/>
      <c r="AR63" s="437"/>
      <c r="AS63" s="437"/>
    </row>
    <row r="64" spans="1:45" x14ac:dyDescent="0.25"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L64" s="437"/>
      <c r="AM64" s="437"/>
      <c r="AN64" s="437"/>
      <c r="AO64" s="437"/>
      <c r="AP64" s="437"/>
      <c r="AQ64" s="437"/>
      <c r="AR64" s="437"/>
      <c r="AS64" s="437"/>
    </row>
    <row r="65" spans="20:45" x14ac:dyDescent="0.25"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L65" s="437"/>
      <c r="AM65" s="437"/>
      <c r="AN65" s="437"/>
      <c r="AO65" s="437"/>
      <c r="AP65" s="437"/>
      <c r="AQ65" s="437"/>
      <c r="AR65" s="437"/>
      <c r="AS65" s="437"/>
    </row>
    <row r="66" spans="20:45" x14ac:dyDescent="0.25"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L66" s="437"/>
      <c r="AM66" s="437"/>
      <c r="AN66" s="437"/>
      <c r="AO66" s="437"/>
      <c r="AP66" s="437"/>
      <c r="AQ66" s="437"/>
      <c r="AR66" s="437"/>
      <c r="AS66" s="437"/>
    </row>
    <row r="67" spans="20:45" x14ac:dyDescent="0.25"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L67" s="437"/>
      <c r="AM67" s="437"/>
      <c r="AN67" s="437"/>
      <c r="AO67" s="437"/>
      <c r="AP67" s="437"/>
      <c r="AQ67" s="437"/>
      <c r="AR67" s="437"/>
      <c r="AS67" s="437"/>
    </row>
    <row r="68" spans="20:45" x14ac:dyDescent="0.25"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L68" s="437"/>
      <c r="AM68" s="437"/>
      <c r="AN68" s="437"/>
      <c r="AO68" s="437"/>
      <c r="AP68" s="437"/>
      <c r="AQ68" s="437"/>
      <c r="AR68" s="437"/>
      <c r="AS68" s="437"/>
    </row>
    <row r="69" spans="20:45" x14ac:dyDescent="0.25"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L69" s="437"/>
      <c r="AM69" s="437"/>
      <c r="AN69" s="437"/>
      <c r="AO69" s="437"/>
      <c r="AP69" s="437"/>
      <c r="AQ69" s="437"/>
      <c r="AR69" s="437"/>
      <c r="AS69" s="437"/>
    </row>
    <row r="70" spans="20:45" x14ac:dyDescent="0.25"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L70" s="437"/>
      <c r="AM70" s="437"/>
      <c r="AN70" s="437"/>
      <c r="AO70" s="437"/>
      <c r="AP70" s="437"/>
      <c r="AQ70" s="437"/>
      <c r="AR70" s="437"/>
      <c r="AS70" s="437"/>
    </row>
    <row r="71" spans="20:45" x14ac:dyDescent="0.25"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L71" s="437"/>
      <c r="AM71" s="437"/>
      <c r="AN71" s="437"/>
      <c r="AO71" s="437"/>
      <c r="AP71" s="437"/>
      <c r="AQ71" s="437"/>
      <c r="AR71" s="437"/>
      <c r="AS71" s="437"/>
    </row>
    <row r="72" spans="20:45" x14ac:dyDescent="0.25"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L72" s="437"/>
      <c r="AM72" s="437"/>
      <c r="AN72" s="437"/>
      <c r="AO72" s="437"/>
      <c r="AP72" s="437"/>
      <c r="AQ72" s="437"/>
      <c r="AR72" s="437"/>
      <c r="AS72" s="437"/>
    </row>
    <row r="73" spans="20:45" x14ac:dyDescent="0.25"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L73" s="437"/>
      <c r="AM73" s="437"/>
      <c r="AN73" s="437"/>
      <c r="AO73" s="437"/>
      <c r="AP73" s="437"/>
      <c r="AQ73" s="437"/>
      <c r="AR73" s="437"/>
      <c r="AS73" s="437"/>
    </row>
    <row r="74" spans="20:45" x14ac:dyDescent="0.25"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L74" s="437"/>
      <c r="AM74" s="437"/>
      <c r="AN74" s="437"/>
      <c r="AO74" s="437"/>
      <c r="AP74" s="437"/>
      <c r="AQ74" s="437"/>
      <c r="AR74" s="437"/>
      <c r="AS74" s="437"/>
    </row>
    <row r="75" spans="20:45" x14ac:dyDescent="0.25"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L75" s="437"/>
      <c r="AM75" s="437"/>
      <c r="AN75" s="437"/>
      <c r="AO75" s="437"/>
      <c r="AP75" s="437"/>
      <c r="AQ75" s="437"/>
      <c r="AR75" s="437"/>
      <c r="AS75" s="437"/>
    </row>
    <row r="76" spans="20:45" x14ac:dyDescent="0.25"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L76" s="437"/>
      <c r="AM76" s="437"/>
      <c r="AN76" s="437"/>
      <c r="AO76" s="437"/>
      <c r="AP76" s="437"/>
      <c r="AQ76" s="437"/>
      <c r="AR76" s="437"/>
      <c r="AS76" s="437"/>
    </row>
    <row r="77" spans="20:45" x14ac:dyDescent="0.25"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L77" s="437"/>
      <c r="AM77" s="437"/>
      <c r="AN77" s="437"/>
      <c r="AO77" s="437"/>
      <c r="AP77" s="437"/>
      <c r="AQ77" s="437"/>
      <c r="AR77" s="437"/>
      <c r="AS77" s="437"/>
    </row>
    <row r="78" spans="20:45" x14ac:dyDescent="0.25"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L78" s="437"/>
      <c r="AM78" s="437"/>
      <c r="AN78" s="437"/>
      <c r="AO78" s="437"/>
      <c r="AP78" s="437"/>
      <c r="AQ78" s="437"/>
      <c r="AR78" s="437"/>
      <c r="AS78" s="437"/>
    </row>
    <row r="79" spans="20:45" x14ac:dyDescent="0.25"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L79" s="437"/>
      <c r="AM79" s="437"/>
      <c r="AN79" s="437"/>
      <c r="AO79" s="437"/>
      <c r="AP79" s="437"/>
      <c r="AQ79" s="437"/>
      <c r="AR79" s="437"/>
      <c r="AS79" s="437"/>
    </row>
    <row r="80" spans="20:45" x14ac:dyDescent="0.25"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L80" s="437"/>
      <c r="AM80" s="437"/>
      <c r="AN80" s="437"/>
      <c r="AO80" s="437"/>
      <c r="AP80" s="437"/>
      <c r="AQ80" s="437"/>
      <c r="AR80" s="437"/>
      <c r="AS80" s="437"/>
    </row>
    <row r="81" spans="20:45" x14ac:dyDescent="0.25"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L81" s="437"/>
      <c r="AM81" s="437"/>
      <c r="AN81" s="437"/>
      <c r="AO81" s="437"/>
      <c r="AP81" s="437"/>
      <c r="AQ81" s="437"/>
      <c r="AR81" s="437"/>
      <c r="AS81" s="437"/>
    </row>
    <row r="82" spans="20:45" x14ac:dyDescent="0.25"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L82" s="437"/>
      <c r="AM82" s="437"/>
      <c r="AN82" s="437"/>
      <c r="AO82" s="437"/>
      <c r="AP82" s="437"/>
      <c r="AQ82" s="437"/>
      <c r="AR82" s="437"/>
      <c r="AS82" s="437"/>
    </row>
    <row r="83" spans="20:45" x14ac:dyDescent="0.25"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L83" s="437"/>
      <c r="AM83" s="437"/>
      <c r="AN83" s="437"/>
      <c r="AO83" s="437"/>
      <c r="AP83" s="437"/>
      <c r="AQ83" s="437"/>
      <c r="AR83" s="437"/>
      <c r="AS83" s="437"/>
    </row>
    <row r="84" spans="20:45" x14ac:dyDescent="0.25"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L84" s="437"/>
      <c r="AM84" s="437"/>
      <c r="AN84" s="437"/>
      <c r="AO84" s="437"/>
      <c r="AP84" s="437"/>
      <c r="AQ84" s="437"/>
      <c r="AR84" s="437"/>
      <c r="AS84" s="437"/>
    </row>
    <row r="85" spans="20:45" x14ac:dyDescent="0.25"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L85" s="437"/>
      <c r="AM85" s="437"/>
      <c r="AN85" s="437"/>
      <c r="AO85" s="437"/>
      <c r="AP85" s="437"/>
      <c r="AQ85" s="437"/>
      <c r="AR85" s="437"/>
      <c r="AS85" s="437"/>
    </row>
    <row r="86" spans="20:45" x14ac:dyDescent="0.25"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L86" s="437"/>
      <c r="AM86" s="437"/>
      <c r="AN86" s="437"/>
      <c r="AO86" s="437"/>
      <c r="AP86" s="437"/>
      <c r="AQ86" s="437"/>
      <c r="AR86" s="437"/>
      <c r="AS86" s="437"/>
    </row>
    <row r="87" spans="20:45" x14ac:dyDescent="0.25"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L87" s="437"/>
      <c r="AM87" s="437"/>
      <c r="AN87" s="437"/>
      <c r="AO87" s="437"/>
      <c r="AP87" s="437"/>
      <c r="AQ87" s="437"/>
      <c r="AR87" s="437"/>
      <c r="AS87" s="437"/>
    </row>
    <row r="88" spans="20:45" x14ac:dyDescent="0.25"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L88" s="437"/>
      <c r="AM88" s="437"/>
      <c r="AN88" s="437"/>
      <c r="AO88" s="437"/>
      <c r="AP88" s="437"/>
      <c r="AQ88" s="437"/>
      <c r="AR88" s="437"/>
      <c r="AS88" s="437"/>
    </row>
    <row r="89" spans="20:45" x14ac:dyDescent="0.25"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L89" s="437"/>
      <c r="AM89" s="437"/>
      <c r="AN89" s="437"/>
      <c r="AO89" s="437"/>
      <c r="AP89" s="437"/>
      <c r="AQ89" s="437"/>
      <c r="AR89" s="437"/>
      <c r="AS89" s="437"/>
    </row>
    <row r="90" spans="20:45" x14ac:dyDescent="0.25"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L90" s="437"/>
      <c r="AM90" s="437"/>
      <c r="AN90" s="437"/>
      <c r="AO90" s="437"/>
      <c r="AP90" s="437"/>
      <c r="AQ90" s="437"/>
      <c r="AR90" s="437"/>
      <c r="AS90" s="437"/>
    </row>
    <row r="91" spans="20:45" x14ac:dyDescent="0.25"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L91" s="437"/>
      <c r="AM91" s="437"/>
      <c r="AN91" s="437"/>
      <c r="AO91" s="437"/>
      <c r="AP91" s="437"/>
      <c r="AQ91" s="437"/>
      <c r="AR91" s="437"/>
      <c r="AS91" s="437"/>
    </row>
    <row r="92" spans="20:45" x14ac:dyDescent="0.25"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L92" s="437"/>
      <c r="AM92" s="437"/>
      <c r="AN92" s="437"/>
      <c r="AO92" s="437"/>
      <c r="AP92" s="437"/>
      <c r="AQ92" s="437"/>
      <c r="AR92" s="437"/>
      <c r="AS92" s="437"/>
    </row>
    <row r="93" spans="20:45" x14ac:dyDescent="0.25"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L93" s="437"/>
      <c r="AM93" s="437"/>
      <c r="AN93" s="437"/>
      <c r="AO93" s="437"/>
      <c r="AP93" s="437"/>
      <c r="AQ93" s="437"/>
      <c r="AR93" s="437"/>
      <c r="AS93" s="437"/>
    </row>
    <row r="94" spans="20:45" x14ac:dyDescent="0.25"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L94" s="437"/>
      <c r="AM94" s="437"/>
      <c r="AN94" s="437"/>
      <c r="AO94" s="437"/>
      <c r="AP94" s="437"/>
      <c r="AQ94" s="437"/>
      <c r="AR94" s="437"/>
      <c r="AS94" s="437"/>
    </row>
    <row r="95" spans="20:45" x14ac:dyDescent="0.25"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L95" s="437"/>
      <c r="AM95" s="437"/>
      <c r="AN95" s="437"/>
      <c r="AO95" s="437"/>
      <c r="AP95" s="437"/>
      <c r="AQ95" s="437"/>
      <c r="AR95" s="437"/>
      <c r="AS95" s="437"/>
    </row>
    <row r="96" spans="20:45" x14ac:dyDescent="0.25"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L96" s="437"/>
      <c r="AM96" s="437"/>
      <c r="AN96" s="437"/>
      <c r="AO96" s="437"/>
      <c r="AP96" s="437"/>
      <c r="AQ96" s="437"/>
      <c r="AR96" s="437"/>
      <c r="AS96" s="437"/>
    </row>
    <row r="97" spans="20:45" x14ac:dyDescent="0.25"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L97" s="437"/>
      <c r="AM97" s="437"/>
      <c r="AN97" s="437"/>
      <c r="AO97" s="437"/>
      <c r="AP97" s="437"/>
      <c r="AQ97" s="437"/>
      <c r="AR97" s="437"/>
      <c r="AS97" s="437"/>
    </row>
    <row r="98" spans="20:45" x14ac:dyDescent="0.25"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L98" s="437"/>
      <c r="AM98" s="437"/>
      <c r="AN98" s="437"/>
      <c r="AO98" s="437"/>
      <c r="AP98" s="437"/>
      <c r="AQ98" s="437"/>
      <c r="AR98" s="437"/>
      <c r="AS98" s="437"/>
    </row>
    <row r="99" spans="20:45" x14ac:dyDescent="0.25"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L99" s="437"/>
      <c r="AM99" s="437"/>
      <c r="AN99" s="437"/>
      <c r="AO99" s="437"/>
      <c r="AP99" s="437"/>
      <c r="AQ99" s="437"/>
      <c r="AR99" s="437"/>
      <c r="AS99" s="437"/>
    </row>
    <row r="100" spans="20:45" x14ac:dyDescent="0.25"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L100" s="437"/>
      <c r="AM100" s="437"/>
      <c r="AN100" s="437"/>
      <c r="AO100" s="437"/>
      <c r="AP100" s="437"/>
      <c r="AQ100" s="437"/>
      <c r="AR100" s="437"/>
      <c r="AS100" s="437"/>
    </row>
    <row r="101" spans="20:45" x14ac:dyDescent="0.25"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L101" s="437"/>
      <c r="AM101" s="437"/>
      <c r="AN101" s="437"/>
      <c r="AO101" s="437"/>
      <c r="AP101" s="437"/>
      <c r="AQ101" s="437"/>
      <c r="AR101" s="437"/>
      <c r="AS101" s="437"/>
    </row>
    <row r="102" spans="20:45" x14ac:dyDescent="0.25"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L102" s="437"/>
      <c r="AM102" s="437"/>
      <c r="AN102" s="437"/>
      <c r="AO102" s="437"/>
      <c r="AP102" s="437"/>
      <c r="AQ102" s="437"/>
      <c r="AR102" s="437"/>
      <c r="AS102" s="437"/>
    </row>
    <row r="103" spans="20:45" x14ac:dyDescent="0.25"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L103" s="437"/>
      <c r="AM103" s="437"/>
      <c r="AN103" s="437"/>
      <c r="AO103" s="437"/>
      <c r="AP103" s="437"/>
      <c r="AQ103" s="437"/>
      <c r="AR103" s="437"/>
      <c r="AS103" s="437"/>
    </row>
    <row r="104" spans="20:45" x14ac:dyDescent="0.25"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L104" s="437"/>
      <c r="AM104" s="437"/>
      <c r="AN104" s="437"/>
      <c r="AO104" s="437"/>
      <c r="AP104" s="437"/>
      <c r="AQ104" s="437"/>
      <c r="AR104" s="437"/>
      <c r="AS104" s="437"/>
    </row>
    <row r="105" spans="20:45" x14ac:dyDescent="0.25">
      <c r="T105" s="437"/>
      <c r="U105" s="437"/>
      <c r="V105" s="437"/>
      <c r="W105" s="437"/>
      <c r="X105" s="437"/>
      <c r="Y105" s="437"/>
      <c r="Z105" s="437"/>
      <c r="AA105" s="437"/>
      <c r="AB105" s="437"/>
      <c r="AC105" s="437"/>
      <c r="AD105" s="437"/>
      <c r="AE105" s="437"/>
      <c r="AF105" s="437"/>
      <c r="AG105" s="437"/>
      <c r="AH105" s="437"/>
      <c r="AL105" s="437"/>
      <c r="AM105" s="437"/>
      <c r="AN105" s="437"/>
      <c r="AO105" s="437"/>
      <c r="AP105" s="437"/>
      <c r="AQ105" s="437"/>
      <c r="AR105" s="437"/>
      <c r="AS105" s="437"/>
    </row>
    <row r="106" spans="20:45" x14ac:dyDescent="0.25">
      <c r="T106" s="437"/>
      <c r="U106" s="437"/>
      <c r="V106" s="437"/>
      <c r="W106" s="437"/>
      <c r="X106" s="437"/>
      <c r="Y106" s="437"/>
      <c r="Z106" s="437"/>
      <c r="AA106" s="437"/>
      <c r="AB106" s="437"/>
      <c r="AC106" s="437"/>
      <c r="AD106" s="437"/>
      <c r="AE106" s="437"/>
      <c r="AF106" s="437"/>
      <c r="AG106" s="437"/>
      <c r="AH106" s="437"/>
      <c r="AL106" s="437"/>
      <c r="AM106" s="437"/>
      <c r="AN106" s="437"/>
      <c r="AO106" s="437"/>
      <c r="AP106" s="437"/>
      <c r="AQ106" s="437"/>
      <c r="AR106" s="437"/>
      <c r="AS106" s="437"/>
    </row>
    <row r="107" spans="20:45" x14ac:dyDescent="0.25"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L107" s="437"/>
      <c r="AM107" s="437"/>
      <c r="AN107" s="437"/>
      <c r="AO107" s="437"/>
      <c r="AP107" s="437"/>
      <c r="AQ107" s="437"/>
      <c r="AR107" s="437"/>
      <c r="AS107" s="437"/>
    </row>
    <row r="108" spans="20:45" x14ac:dyDescent="0.25"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L108" s="437"/>
      <c r="AM108" s="437"/>
      <c r="AN108" s="437"/>
      <c r="AO108" s="437"/>
      <c r="AP108" s="437"/>
      <c r="AQ108" s="437"/>
      <c r="AR108" s="437"/>
      <c r="AS108" s="437"/>
    </row>
    <row r="109" spans="20:45" x14ac:dyDescent="0.25"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L109" s="437"/>
      <c r="AM109" s="437"/>
      <c r="AN109" s="437"/>
      <c r="AO109" s="437"/>
      <c r="AP109" s="437"/>
      <c r="AQ109" s="437"/>
      <c r="AR109" s="437"/>
      <c r="AS109" s="437"/>
    </row>
    <row r="110" spans="20:45" x14ac:dyDescent="0.25"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L110" s="437"/>
      <c r="AM110" s="437"/>
      <c r="AN110" s="437"/>
      <c r="AO110" s="437"/>
      <c r="AP110" s="437"/>
      <c r="AQ110" s="437"/>
      <c r="AR110" s="437"/>
      <c r="AS110" s="437"/>
    </row>
    <row r="111" spans="20:45" x14ac:dyDescent="0.25"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L111" s="437"/>
      <c r="AM111" s="437"/>
      <c r="AN111" s="437"/>
      <c r="AO111" s="437"/>
      <c r="AP111" s="437"/>
      <c r="AQ111" s="437"/>
      <c r="AR111" s="437"/>
      <c r="AS111" s="437"/>
    </row>
    <row r="112" spans="20:45" x14ac:dyDescent="0.25"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L112" s="437"/>
      <c r="AM112" s="437"/>
      <c r="AN112" s="437"/>
      <c r="AO112" s="437"/>
      <c r="AP112" s="437"/>
      <c r="AQ112" s="437"/>
      <c r="AR112" s="437"/>
      <c r="AS112" s="437"/>
    </row>
    <row r="113" spans="20:45" x14ac:dyDescent="0.25"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L113" s="437"/>
      <c r="AM113" s="437"/>
      <c r="AN113" s="437"/>
      <c r="AO113" s="437"/>
      <c r="AP113" s="437"/>
      <c r="AQ113" s="437"/>
      <c r="AR113" s="437"/>
      <c r="AS113" s="437"/>
    </row>
    <row r="114" spans="20:45" x14ac:dyDescent="0.25"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L114" s="437"/>
      <c r="AM114" s="437"/>
      <c r="AN114" s="437"/>
      <c r="AO114" s="437"/>
      <c r="AP114" s="437"/>
      <c r="AQ114" s="437"/>
      <c r="AR114" s="437"/>
      <c r="AS114" s="437"/>
    </row>
    <row r="115" spans="20:45" x14ac:dyDescent="0.25"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L115" s="437"/>
      <c r="AM115" s="437"/>
      <c r="AN115" s="437"/>
      <c r="AO115" s="437"/>
      <c r="AP115" s="437"/>
      <c r="AQ115" s="437"/>
      <c r="AR115" s="437"/>
      <c r="AS115" s="437"/>
    </row>
    <row r="116" spans="20:45" x14ac:dyDescent="0.25"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L116" s="437"/>
      <c r="AM116" s="437"/>
      <c r="AN116" s="437"/>
      <c r="AO116" s="437"/>
      <c r="AP116" s="437"/>
      <c r="AQ116" s="437"/>
      <c r="AR116" s="437"/>
      <c r="AS116" s="437"/>
    </row>
    <row r="117" spans="20:45" x14ac:dyDescent="0.25"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L117" s="437"/>
      <c r="AM117" s="437"/>
      <c r="AN117" s="437"/>
      <c r="AO117" s="437"/>
      <c r="AP117" s="437"/>
      <c r="AQ117" s="437"/>
      <c r="AR117" s="437"/>
      <c r="AS117" s="437"/>
    </row>
    <row r="118" spans="20:45" x14ac:dyDescent="0.25"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L118" s="437"/>
      <c r="AM118" s="437"/>
      <c r="AN118" s="437"/>
      <c r="AO118" s="437"/>
      <c r="AP118" s="437"/>
      <c r="AQ118" s="437"/>
      <c r="AR118" s="437"/>
      <c r="AS118" s="437"/>
    </row>
    <row r="119" spans="20:45" x14ac:dyDescent="0.25"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L119" s="437"/>
      <c r="AM119" s="437"/>
      <c r="AN119" s="437"/>
      <c r="AO119" s="437"/>
      <c r="AP119" s="437"/>
      <c r="AQ119" s="437"/>
      <c r="AR119" s="437"/>
      <c r="AS119" s="437"/>
    </row>
    <row r="120" spans="20:45" x14ac:dyDescent="0.25"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L120" s="437"/>
      <c r="AM120" s="437"/>
      <c r="AN120" s="437"/>
      <c r="AO120" s="437"/>
      <c r="AP120" s="437"/>
      <c r="AQ120" s="437"/>
      <c r="AR120" s="437"/>
      <c r="AS120" s="437"/>
    </row>
    <row r="121" spans="20:45" x14ac:dyDescent="0.25"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L121" s="437"/>
      <c r="AM121" s="437"/>
      <c r="AN121" s="437"/>
      <c r="AO121" s="437"/>
      <c r="AP121" s="437"/>
      <c r="AQ121" s="437"/>
      <c r="AR121" s="437"/>
      <c r="AS121" s="437"/>
    </row>
    <row r="122" spans="20:45" x14ac:dyDescent="0.25"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L122" s="437"/>
      <c r="AM122" s="437"/>
      <c r="AN122" s="437"/>
      <c r="AO122" s="437"/>
      <c r="AP122" s="437"/>
      <c r="AQ122" s="437"/>
      <c r="AR122" s="437"/>
      <c r="AS122" s="437"/>
    </row>
    <row r="123" spans="20:45" x14ac:dyDescent="0.25"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L123" s="437"/>
      <c r="AM123" s="437"/>
      <c r="AN123" s="437"/>
      <c r="AO123" s="437"/>
      <c r="AP123" s="437"/>
      <c r="AQ123" s="437"/>
      <c r="AR123" s="437"/>
      <c r="AS123" s="437"/>
    </row>
    <row r="124" spans="20:45" x14ac:dyDescent="0.25"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L124" s="437"/>
      <c r="AM124" s="437"/>
      <c r="AN124" s="437"/>
      <c r="AO124" s="437"/>
      <c r="AP124" s="437"/>
      <c r="AQ124" s="437"/>
      <c r="AR124" s="437"/>
      <c r="AS124" s="437"/>
    </row>
    <row r="125" spans="20:45" x14ac:dyDescent="0.25"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L125" s="437"/>
      <c r="AM125" s="437"/>
      <c r="AN125" s="437"/>
      <c r="AO125" s="437"/>
      <c r="AP125" s="437"/>
      <c r="AQ125" s="437"/>
      <c r="AR125" s="437"/>
      <c r="AS125" s="437"/>
    </row>
    <row r="126" spans="20:45" x14ac:dyDescent="0.25"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L126" s="437"/>
      <c r="AM126" s="437"/>
      <c r="AN126" s="437"/>
      <c r="AO126" s="437"/>
      <c r="AP126" s="437"/>
      <c r="AQ126" s="437"/>
      <c r="AR126" s="437"/>
      <c r="AS126" s="437"/>
    </row>
    <row r="127" spans="20:45" x14ac:dyDescent="0.25"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L127" s="437"/>
      <c r="AM127" s="437"/>
      <c r="AN127" s="437"/>
      <c r="AO127" s="437"/>
      <c r="AP127" s="437"/>
      <c r="AQ127" s="437"/>
      <c r="AR127" s="437"/>
      <c r="AS127" s="437"/>
    </row>
    <row r="128" spans="20:45" x14ac:dyDescent="0.25"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L128" s="437"/>
      <c r="AM128" s="437"/>
      <c r="AN128" s="437"/>
      <c r="AO128" s="437"/>
      <c r="AP128" s="437"/>
      <c r="AQ128" s="437"/>
      <c r="AR128" s="437"/>
      <c r="AS128" s="437"/>
    </row>
    <row r="129" spans="20:45" x14ac:dyDescent="0.25"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L129" s="437"/>
      <c r="AM129" s="437"/>
      <c r="AN129" s="437"/>
      <c r="AO129" s="437"/>
      <c r="AP129" s="437"/>
      <c r="AQ129" s="437"/>
      <c r="AR129" s="437"/>
      <c r="AS129" s="437"/>
    </row>
    <row r="130" spans="20:45" x14ac:dyDescent="0.25"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L130" s="437"/>
      <c r="AM130" s="437"/>
      <c r="AN130" s="437"/>
      <c r="AO130" s="437"/>
      <c r="AP130" s="437"/>
      <c r="AQ130" s="437"/>
      <c r="AR130" s="437"/>
      <c r="AS130" s="437"/>
    </row>
    <row r="131" spans="20:45" x14ac:dyDescent="0.25"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L131" s="437"/>
      <c r="AM131" s="437"/>
      <c r="AN131" s="437"/>
      <c r="AO131" s="437"/>
      <c r="AP131" s="437"/>
      <c r="AQ131" s="437"/>
      <c r="AR131" s="437"/>
      <c r="AS131" s="437"/>
    </row>
    <row r="132" spans="20:45" x14ac:dyDescent="0.25"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L132" s="437"/>
      <c r="AM132" s="437"/>
      <c r="AN132" s="437"/>
      <c r="AO132" s="437"/>
      <c r="AP132" s="437"/>
      <c r="AQ132" s="437"/>
      <c r="AR132" s="437"/>
      <c r="AS132" s="437"/>
    </row>
    <row r="133" spans="20:45" x14ac:dyDescent="0.25">
      <c r="T133" s="437"/>
      <c r="U133" s="437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L133" s="437"/>
      <c r="AM133" s="437"/>
      <c r="AN133" s="437"/>
      <c r="AO133" s="437"/>
      <c r="AP133" s="437"/>
      <c r="AQ133" s="437"/>
      <c r="AR133" s="437"/>
      <c r="AS133" s="437"/>
    </row>
    <row r="134" spans="20:45" x14ac:dyDescent="0.25"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L134" s="437"/>
      <c r="AM134" s="437"/>
      <c r="AN134" s="437"/>
      <c r="AO134" s="437"/>
      <c r="AP134" s="437"/>
      <c r="AQ134" s="437"/>
      <c r="AR134" s="437"/>
      <c r="AS134" s="437"/>
    </row>
    <row r="135" spans="20:45" x14ac:dyDescent="0.25"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L135" s="437"/>
      <c r="AM135" s="437"/>
      <c r="AN135" s="437"/>
      <c r="AO135" s="437"/>
      <c r="AP135" s="437"/>
      <c r="AQ135" s="437"/>
      <c r="AR135" s="437"/>
      <c r="AS135" s="437"/>
    </row>
    <row r="136" spans="20:45" x14ac:dyDescent="0.25">
      <c r="T136" s="437"/>
      <c r="U136" s="437"/>
      <c r="V136" s="437"/>
      <c r="W136" s="437"/>
      <c r="X136" s="437"/>
      <c r="Y136" s="437"/>
      <c r="Z136" s="437"/>
      <c r="AA136" s="437"/>
      <c r="AB136" s="437"/>
      <c r="AC136" s="437"/>
      <c r="AD136" s="437"/>
      <c r="AE136" s="437"/>
      <c r="AF136" s="437"/>
      <c r="AG136" s="437"/>
      <c r="AH136" s="437"/>
      <c r="AL136" s="437"/>
      <c r="AM136" s="437"/>
      <c r="AN136" s="437"/>
      <c r="AO136" s="437"/>
      <c r="AP136" s="437"/>
      <c r="AQ136" s="437"/>
      <c r="AR136" s="437"/>
      <c r="AS136" s="437"/>
    </row>
    <row r="137" spans="20:45" x14ac:dyDescent="0.25">
      <c r="T137" s="437"/>
      <c r="U137" s="437"/>
      <c r="V137" s="437"/>
      <c r="W137" s="437"/>
      <c r="X137" s="437"/>
      <c r="Y137" s="437"/>
      <c r="Z137" s="437"/>
      <c r="AA137" s="437"/>
      <c r="AB137" s="437"/>
      <c r="AC137" s="437"/>
      <c r="AD137" s="437"/>
      <c r="AE137" s="437"/>
      <c r="AF137" s="437"/>
      <c r="AG137" s="437"/>
      <c r="AH137" s="437"/>
      <c r="AL137" s="437"/>
      <c r="AM137" s="437"/>
      <c r="AN137" s="437"/>
      <c r="AO137" s="437"/>
      <c r="AP137" s="437"/>
      <c r="AQ137" s="437"/>
      <c r="AR137" s="437"/>
      <c r="AS137" s="437"/>
    </row>
    <row r="138" spans="20:45" x14ac:dyDescent="0.25">
      <c r="T138" s="437"/>
      <c r="U138" s="437"/>
      <c r="V138" s="437"/>
      <c r="W138" s="437"/>
      <c r="X138" s="437"/>
      <c r="Y138" s="437"/>
      <c r="Z138" s="437"/>
      <c r="AA138" s="437"/>
      <c r="AB138" s="437"/>
      <c r="AC138" s="437"/>
      <c r="AD138" s="437"/>
      <c r="AE138" s="437"/>
      <c r="AF138" s="437"/>
      <c r="AG138" s="437"/>
      <c r="AH138" s="437"/>
      <c r="AL138" s="437"/>
      <c r="AM138" s="437"/>
      <c r="AN138" s="437"/>
      <c r="AO138" s="437"/>
      <c r="AP138" s="437"/>
      <c r="AQ138" s="437"/>
      <c r="AR138" s="437"/>
      <c r="AS138" s="437"/>
    </row>
    <row r="139" spans="20:45" x14ac:dyDescent="0.25"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L139" s="437"/>
      <c r="AM139" s="437"/>
      <c r="AN139" s="437"/>
      <c r="AO139" s="437"/>
      <c r="AP139" s="437"/>
      <c r="AQ139" s="437"/>
      <c r="AR139" s="437"/>
      <c r="AS139" s="437"/>
    </row>
    <row r="140" spans="20:45" x14ac:dyDescent="0.25">
      <c r="T140" s="437"/>
      <c r="U140" s="437"/>
      <c r="V140" s="437"/>
      <c r="W140" s="437"/>
      <c r="X140" s="437"/>
      <c r="Y140" s="437"/>
      <c r="Z140" s="437"/>
      <c r="AA140" s="437"/>
      <c r="AB140" s="437"/>
      <c r="AC140" s="437"/>
      <c r="AD140" s="437"/>
      <c r="AE140" s="437"/>
      <c r="AF140" s="437"/>
      <c r="AG140" s="437"/>
      <c r="AH140" s="437"/>
      <c r="AL140" s="437"/>
      <c r="AM140" s="437"/>
      <c r="AN140" s="437"/>
      <c r="AO140" s="437"/>
      <c r="AP140" s="437"/>
      <c r="AQ140" s="437"/>
      <c r="AR140" s="437"/>
      <c r="AS140" s="437"/>
    </row>
  </sheetData>
  <mergeCells count="1">
    <mergeCell ref="A4:C4"/>
  </mergeCells>
  <conditionalFormatting sqref="B22 B24 B26 B28 B30 B32 B34 B36 B38 B40 B42 B44 B46 B48 B50 B52">
    <cfRule type="cellIs" dxfId="119" priority="21" stopIfTrue="1" operator="equal">
      <formula>"QA"</formula>
    </cfRule>
    <cfRule type="cellIs" dxfId="118" priority="22" stopIfTrue="1" operator="equal">
      <formula>"DA"</formula>
    </cfRule>
  </conditionalFormatting>
  <conditionalFormatting sqref="E7 E21">
    <cfRule type="expression" dxfId="117" priority="24" stopIfTrue="1">
      <formula>$E7&lt;5</formula>
    </cfRule>
  </conditionalFormatting>
  <conditionalFormatting sqref="E22 E24 E26 E28 E30 E32 E34 E36 E38 E40 E42 E44 E46 E48 E50 E52">
    <cfRule type="expression" dxfId="116" priority="16" stopIfTrue="1">
      <formula>AND($E22&lt;9,$C22&gt;0)</formula>
    </cfRule>
  </conditionalFormatting>
  <conditionalFormatting sqref="F7 F9 F11 F13 F15 F17 F19 F21:F22">
    <cfRule type="cellIs" dxfId="115" priority="8" stopIfTrue="1" operator="equal">
      <formula>"Bye"</formula>
    </cfRule>
  </conditionalFormatting>
  <conditionalFormatting sqref="F24 F26 F28 F30 F32 F34 F36 F38 F40 F42 F44 F46 F48 F50">
    <cfRule type="cellIs" dxfId="114" priority="17" stopIfTrue="1" operator="equal">
      <formula>"Bye"</formula>
    </cfRule>
    <cfRule type="expression" dxfId="113" priority="18" stopIfTrue="1">
      <formula>AND($E24&lt;9,$C24&gt;0)</formula>
    </cfRule>
  </conditionalFormatting>
  <conditionalFormatting sqref="F22:I22 G24:I24 G26:I26 G28:I28 G30:I30 G32:I32 G34:I34 G36:I36 G38:I38 G40:I40 G42:I42 G44:I44 G46:I46 G48:I48 G50:I50">
    <cfRule type="expression" dxfId="112" priority="12" stopIfTrue="1">
      <formula>AND($E22&lt;9,$C22&gt;0)</formula>
    </cfRule>
  </conditionalFormatting>
  <conditionalFormatting sqref="H7 H9 H11 H13 H15 H17 H19 H21">
    <cfRule type="expression" dxfId="111" priority="1" stopIfTrue="1">
      <formula>AND($E7&lt;9,$C7&gt;0)</formula>
    </cfRule>
  </conditionalFormatting>
  <conditionalFormatting sqref="I8 K10 I12 I16 K18 I20">
    <cfRule type="expression" dxfId="110" priority="2" stopIfTrue="1">
      <formula>AND($O$1="CU",I8="Umpire")</formula>
    </cfRule>
    <cfRule type="expression" dxfId="109" priority="3" stopIfTrue="1">
      <formula>AND($O$1="CU",I8&lt;&gt;"Umpire",J8&lt;&gt;"")</formula>
    </cfRule>
    <cfRule type="expression" dxfId="108" priority="4" stopIfTrue="1">
      <formula>AND($O$1="CU",I8&lt;&gt;"Umpire")</formula>
    </cfRule>
  </conditionalFormatting>
  <conditionalFormatting sqref="J8 J12 J16 J20">
    <cfRule type="expression" dxfId="107" priority="7" stopIfTrue="1">
      <formula>$O$1="CU"</formula>
    </cfRule>
  </conditionalFormatting>
  <conditionalFormatting sqref="K8 K12 K16 K20">
    <cfRule type="expression" dxfId="106" priority="5" stopIfTrue="1">
      <formula>J8="as"</formula>
    </cfRule>
    <cfRule type="expression" dxfId="105" priority="6" stopIfTrue="1">
      <formula>J8="bs"</formula>
    </cfRule>
  </conditionalFormatting>
  <conditionalFormatting sqref="L10 N14 L18 R62">
    <cfRule type="expression" dxfId="104" priority="23" stopIfTrue="1">
      <formula>$O$1="CU"</formula>
    </cfRule>
  </conditionalFormatting>
  <conditionalFormatting sqref="M10 O14 M18 K23 M25 K27 O29 K31 M33 K35 K39 M41 K43 O45 K47 M49 K51">
    <cfRule type="expression" dxfId="103" priority="19" stopIfTrue="1">
      <formula>J10="as"</formula>
    </cfRule>
    <cfRule type="expression" dxfId="102" priority="20" stopIfTrue="1">
      <formula>J10="bs"</formula>
    </cfRule>
  </conditionalFormatting>
  <conditionalFormatting sqref="M14 I23 K25 I27 M29 I31 K33 I35 I39 K41 I43 M45 I47 K49 I51">
    <cfRule type="expression" dxfId="101" priority="13" stopIfTrue="1">
      <formula>AND($O$1="CU",I14="Umpire")</formula>
    </cfRule>
    <cfRule type="expression" dxfId="100" priority="14" stopIfTrue="1">
      <formula>AND($O$1="CU",I14&lt;&gt;"Umpire",J14&lt;&gt;"")</formula>
    </cfRule>
    <cfRule type="expression" dxfId="99" priority="15" stopIfTrue="1">
      <formula>AND($O$1="CU",I14&lt;&gt;"Umpire")</formula>
    </cfRule>
  </conditionalFormatting>
  <conditionalFormatting sqref="O16">
    <cfRule type="expression" dxfId="98" priority="9" stopIfTrue="1">
      <formula>AND($O$1="CU",O16="Umpire")</formula>
    </cfRule>
    <cfRule type="expression" dxfId="97" priority="10" stopIfTrue="1">
      <formula>AND($O$1="CU",O16&lt;&gt;"Umpire",P16&lt;&gt;"")</formula>
    </cfRule>
    <cfRule type="expression" dxfId="96" priority="11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M14 O16 I16 K18 K10 I20 I12 I8" xr:uid="{2795EDE4-C1E1-4C41-9A37-82FA504CB162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6433" r:id="rId4" name="Button 1">
              <controlPr defaultSize="0" print="0" autoFill="0" autoPict="0" macro="[3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434" r:id="rId5" name="Button 2">
              <controlPr defaultSize="0" print="0" autoFill="0" autoPict="0" macro="[3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79FF-3605-4447-AAB7-2CAB57FEEB68}">
  <sheetPr codeName="Sheet32">
    <tabColor indexed="42"/>
  </sheetPr>
  <dimension ref="A1:Q156"/>
  <sheetViews>
    <sheetView showGridLines="0" showZeros="0" zoomScale="122" zoomScaleNormal="122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style="314" customWidth="1"/>
    <col min="2" max="2" width="13" style="314" customWidth="1"/>
    <col min="3" max="3" width="14.33203125" style="314" customWidth="1"/>
    <col min="4" max="4" width="23.88671875" style="399" bestFit="1" customWidth="1"/>
    <col min="5" max="5" width="10.5546875" style="400" customWidth="1"/>
    <col min="6" max="6" width="6.109375" style="401" hidden="1" customWidth="1"/>
    <col min="7" max="7" width="28.664062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715" t="s">
        <v>416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315" t="s">
        <v>417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328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339"/>
    </row>
    <row r="5" spans="1:17" s="329" customFormat="1" ht="13.8" thickBot="1" x14ac:dyDescent="0.3">
      <c r="A5" s="340" t="s">
        <v>95</v>
      </c>
      <c r="B5" s="340"/>
      <c r="C5" s="341" t="s">
        <v>96</v>
      </c>
      <c r="D5" s="342" t="e">
        <f>[3]Altalanos!$D$10</f>
        <v>#REF!</v>
      </c>
      <c r="E5" s="342"/>
      <c r="F5" s="342"/>
      <c r="G5" s="342"/>
      <c r="H5" s="343" t="s">
        <v>418</v>
      </c>
      <c r="I5" s="344"/>
      <c r="J5" s="345"/>
      <c r="K5" s="346"/>
      <c r="L5" s="346"/>
      <c r="M5" s="346"/>
      <c r="N5" s="345"/>
      <c r="O5" s="342"/>
      <c r="P5" s="342"/>
      <c r="Q5" s="347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60" t="s">
        <v>37</v>
      </c>
    </row>
    <row r="7" spans="1:17" s="374" customFormat="1" ht="18.899999999999999" customHeight="1" x14ac:dyDescent="0.25">
      <c r="A7" s="361">
        <v>1</v>
      </c>
      <c r="B7" s="362" t="s">
        <v>419</v>
      </c>
      <c r="C7" s="363" t="s">
        <v>341</v>
      </c>
      <c r="D7" s="364" t="s">
        <v>362</v>
      </c>
      <c r="E7" s="365" t="s">
        <v>420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73"/>
    </row>
    <row r="8" spans="1:17" s="374" customFormat="1" ht="18.899999999999999" customHeight="1" x14ac:dyDescent="0.25">
      <c r="A8" s="361">
        <v>2</v>
      </c>
      <c r="B8" s="362" t="s">
        <v>421</v>
      </c>
      <c r="C8" s="363" t="s">
        <v>422</v>
      </c>
      <c r="D8" s="364" t="s">
        <v>362</v>
      </c>
      <c r="E8" s="365" t="s">
        <v>423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73"/>
    </row>
    <row r="9" spans="1:17" s="374" customFormat="1" ht="18.899999999999999" customHeight="1" x14ac:dyDescent="0.25">
      <c r="A9" s="361">
        <v>3</v>
      </c>
      <c r="B9" s="362" t="s">
        <v>424</v>
      </c>
      <c r="C9" s="363" t="s">
        <v>425</v>
      </c>
      <c r="D9" s="364" t="s">
        <v>426</v>
      </c>
      <c r="E9" s="365" t="s">
        <v>427</v>
      </c>
      <c r="F9" s="379"/>
      <c r="G9" s="380"/>
      <c r="H9" s="364"/>
      <c r="I9" s="364"/>
      <c r="J9" s="368"/>
      <c r="K9" s="369"/>
      <c r="L9" s="370"/>
      <c r="M9" s="369"/>
      <c r="N9" s="371"/>
      <c r="O9" s="381"/>
      <c r="P9" s="382"/>
      <c r="Q9" s="383"/>
    </row>
    <row r="10" spans="1:17" s="374" customFormat="1" ht="18.899999999999999" customHeight="1" x14ac:dyDescent="0.25">
      <c r="A10" s="361">
        <v>4</v>
      </c>
      <c r="B10" s="362" t="s">
        <v>428</v>
      </c>
      <c r="C10" s="363" t="s">
        <v>429</v>
      </c>
      <c r="D10" s="364" t="s">
        <v>430</v>
      </c>
      <c r="E10" s="365" t="s">
        <v>431</v>
      </c>
      <c r="F10" s="379"/>
      <c r="G10" s="380"/>
      <c r="H10" s="364"/>
      <c r="I10" s="364"/>
      <c r="J10" s="368"/>
      <c r="K10" s="369"/>
      <c r="L10" s="370"/>
      <c r="M10" s="369"/>
      <c r="N10" s="371"/>
      <c r="O10" s="384"/>
      <c r="P10" s="385"/>
      <c r="Q10" s="386"/>
    </row>
    <row r="11" spans="1:17" s="374" customFormat="1" ht="18.899999999999999" customHeight="1" x14ac:dyDescent="0.25">
      <c r="A11" s="361">
        <v>5</v>
      </c>
      <c r="B11" s="363" t="s">
        <v>432</v>
      </c>
      <c r="C11" s="363" t="s">
        <v>433</v>
      </c>
      <c r="D11" s="364" t="s">
        <v>430</v>
      </c>
      <c r="E11" s="365" t="s">
        <v>434</v>
      </c>
      <c r="F11" s="379"/>
      <c r="G11" s="380"/>
      <c r="H11" s="364"/>
      <c r="I11" s="364"/>
      <c r="J11" s="368"/>
      <c r="K11" s="369"/>
      <c r="L11" s="370"/>
      <c r="M11" s="369"/>
      <c r="N11" s="371"/>
      <c r="O11" s="384"/>
      <c r="P11" s="385"/>
      <c r="Q11" s="386"/>
    </row>
    <row r="12" spans="1:17" s="374" customFormat="1" ht="18.899999999999999" customHeight="1" x14ac:dyDescent="0.25">
      <c r="A12" s="361">
        <v>6</v>
      </c>
      <c r="B12" s="363" t="s">
        <v>435</v>
      </c>
      <c r="C12" s="363" t="s">
        <v>436</v>
      </c>
      <c r="D12" s="364" t="s">
        <v>362</v>
      </c>
      <c r="E12" s="365" t="s">
        <v>437</v>
      </c>
      <c r="F12" s="379"/>
      <c r="G12" s="380"/>
      <c r="H12" s="364"/>
      <c r="I12" s="364"/>
      <c r="J12" s="368"/>
      <c r="K12" s="369"/>
      <c r="L12" s="370"/>
      <c r="M12" s="369"/>
      <c r="N12" s="371"/>
      <c r="O12" s="384"/>
      <c r="P12" s="385"/>
      <c r="Q12" s="386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84"/>
      <c r="P13" s="385"/>
      <c r="Q13" s="386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84"/>
      <c r="P14" s="385"/>
      <c r="Q14" s="386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73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73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73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73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73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73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73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73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73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73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73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73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12 A13:D156">
    <cfRule type="expression" dxfId="95" priority="50" stopIfTrue="1">
      <formula>$Q7&gt;=1</formula>
    </cfRule>
  </conditionalFormatting>
  <conditionalFormatting sqref="B7:D37">
    <cfRule type="expression" dxfId="94" priority="1" stopIfTrue="1">
      <formula>$Q7&gt;=1</formula>
    </cfRule>
  </conditionalFormatting>
  <conditionalFormatting sqref="E7:E10">
    <cfRule type="expression" dxfId="93" priority="2" stopIfTrue="1">
      <formula>AND(ROUNDDOWN(($A$4-E7)/365.25,0)&lt;=13,G7&lt;&gt;"OK")</formula>
    </cfRule>
    <cfRule type="expression" dxfId="92" priority="3" stopIfTrue="1">
      <formula>AND(ROUNDDOWN(($A$4-E7)/365.25,0)&lt;=14,G7&lt;&gt;"OK")</formula>
    </cfRule>
    <cfRule type="expression" dxfId="91" priority="4" stopIfTrue="1">
      <formula>AND(ROUNDDOWN(($A$4-E7)/365.25,0)&lt;=17,G7&lt;&gt;"OK")</formula>
    </cfRule>
    <cfRule type="expression" dxfId="90" priority="6" stopIfTrue="1">
      <formula>AND(ROUNDDOWN(($A$4-E7)/365.25,0)&lt;=13,G7&lt;&gt;"OK")</formula>
    </cfRule>
    <cfRule type="expression" dxfId="89" priority="7" stopIfTrue="1">
      <formula>AND(ROUNDDOWN(($A$4-E7)/365.25,0)&lt;=14,G7&lt;&gt;"OK")</formula>
    </cfRule>
    <cfRule type="expression" dxfId="88" priority="8" stopIfTrue="1">
      <formula>AND(ROUNDDOWN(($A$4-E7)/365.25,0)&lt;=17,G7&lt;&gt;"OK")</formula>
    </cfRule>
    <cfRule type="expression" dxfId="87" priority="10" stopIfTrue="1">
      <formula>AND(ROUNDDOWN(($A$4-E7)/365.25,0)&lt;=13,G7&lt;&gt;"OK")</formula>
    </cfRule>
    <cfRule type="expression" dxfId="86" priority="11" stopIfTrue="1">
      <formula>AND(ROUNDDOWN(($A$4-E7)/365.25,0)&lt;=14,G7&lt;&gt;"OK")</formula>
    </cfRule>
    <cfRule type="expression" dxfId="85" priority="12" stopIfTrue="1">
      <formula>AND(ROUNDDOWN(($A$4-E7)/365.25,0)&lt;=17,G7&lt;&gt;"OK")</formula>
    </cfRule>
  </conditionalFormatting>
  <conditionalFormatting sqref="E7:E12">
    <cfRule type="expression" dxfId="84" priority="14" stopIfTrue="1">
      <formula>AND(ROUNDDOWN(($A$4-E7)/365.25,0)&lt;=13,G7&lt;&gt;"OK")</formula>
    </cfRule>
    <cfRule type="expression" dxfId="83" priority="15" stopIfTrue="1">
      <formula>AND(ROUNDDOWN(($A$4-E7)/365.25,0)&lt;=14,G7&lt;&gt;"OK")</formula>
    </cfRule>
    <cfRule type="expression" dxfId="82" priority="16" stopIfTrue="1">
      <formula>AND(ROUNDDOWN(($A$4-E7)/365.25,0)&lt;=17,G7&lt;&gt;"OK")</formula>
    </cfRule>
  </conditionalFormatting>
  <conditionalFormatting sqref="E11:E12">
    <cfRule type="expression" dxfId="81" priority="28" stopIfTrue="1">
      <formula>AND(ROUNDDOWN(($A$4-E11)/365.25,0)&lt;=17,G11&lt;&gt;"OK")</formula>
    </cfRule>
    <cfRule type="expression" dxfId="80" priority="22" stopIfTrue="1">
      <formula>AND(ROUNDDOWN(($A$4-E11)/365.25,0)&lt;=13,G11&lt;&gt;"OK")</formula>
    </cfRule>
    <cfRule type="expression" dxfId="79" priority="23" stopIfTrue="1">
      <formula>AND(ROUNDDOWN(($A$4-E11)/365.25,0)&lt;=14,G11&lt;&gt;"OK")</formula>
    </cfRule>
    <cfRule type="expression" dxfId="78" priority="24" stopIfTrue="1">
      <formula>AND(ROUNDDOWN(($A$4-E11)/365.25,0)&lt;=17,G11&lt;&gt;"OK")</formula>
    </cfRule>
    <cfRule type="expression" dxfId="77" priority="27" stopIfTrue="1">
      <formula>AND(ROUNDDOWN(($A$4-E11)/365.25,0)&lt;=14,G11&lt;&gt;"OK")</formula>
    </cfRule>
    <cfRule type="expression" dxfId="76" priority="26" stopIfTrue="1">
      <formula>AND(ROUNDDOWN(($A$4-E11)/365.25,0)&lt;=13,G11&lt;&gt;"OK")</formula>
    </cfRule>
  </conditionalFormatting>
  <conditionalFormatting sqref="E11:E27">
    <cfRule type="expression" dxfId="75" priority="30" stopIfTrue="1">
      <formula>AND(ROUNDDOWN(($A$4-E11)/365.25,0)&lt;=13,G11&lt;&gt;"OK")</formula>
    </cfRule>
    <cfRule type="expression" dxfId="74" priority="31" stopIfTrue="1">
      <formula>AND(ROUNDDOWN(($A$4-E11)/365.25,0)&lt;=14,G11&lt;&gt;"OK")</formula>
    </cfRule>
    <cfRule type="expression" dxfId="73" priority="32" stopIfTrue="1">
      <formula>AND(ROUNDDOWN(($A$4-E11)/365.25,0)&lt;=17,G11&lt;&gt;"OK")</formula>
    </cfRule>
  </conditionalFormatting>
  <conditionalFormatting sqref="E13:E14">
    <cfRule type="expression" dxfId="72" priority="39" stopIfTrue="1">
      <formula>AND(ROUNDDOWN(($A$4-E13)/365.25,0)&lt;=14,G13&lt;&gt;"OK")</formula>
    </cfRule>
    <cfRule type="expression" dxfId="71" priority="40" stopIfTrue="1">
      <formula>AND(ROUNDDOWN(($A$4-E13)/365.25,0)&lt;=17,G13&lt;&gt;"OK")</formula>
    </cfRule>
    <cfRule type="expression" dxfId="70" priority="43" stopIfTrue="1">
      <formula>AND(ROUNDDOWN(($A$4-E13)/365.25,0)&lt;=13,G13&lt;&gt;"OK")</formula>
    </cfRule>
    <cfRule type="expression" dxfId="69" priority="38" stopIfTrue="1">
      <formula>AND(ROUNDDOWN(($A$4-E13)/365.25,0)&lt;=13,G13&lt;&gt;"OK")</formula>
    </cfRule>
    <cfRule type="expression" dxfId="68" priority="45" stopIfTrue="1">
      <formula>AND(ROUNDDOWN(($A$4-E13)/365.25,0)&lt;=17,G13&lt;&gt;"OK")</formula>
    </cfRule>
    <cfRule type="expression" dxfId="67" priority="44" stopIfTrue="1">
      <formula>AND(ROUNDDOWN(($A$4-E13)/365.25,0)&lt;=14,G13&lt;&gt;"OK")</formula>
    </cfRule>
  </conditionalFormatting>
  <conditionalFormatting sqref="E13:E156">
    <cfRule type="expression" dxfId="66" priority="46" stopIfTrue="1">
      <formula>AND(ROUNDDOWN(($A$4-E13)/365.25,0)&lt;=13,G13&lt;&gt;"OK")</formula>
    </cfRule>
    <cfRule type="expression" dxfId="65" priority="47" stopIfTrue="1">
      <formula>AND(ROUNDDOWN(($A$4-E13)/365.25,0)&lt;=14,G13&lt;&gt;"OK")</formula>
    </cfRule>
    <cfRule type="expression" dxfId="64" priority="48" stopIfTrue="1">
      <formula>AND(ROUNDDOWN(($A$4-E13)/365.25,0)&lt;=17,G13&lt;&gt;"OK")</formula>
    </cfRule>
  </conditionalFormatting>
  <conditionalFormatting sqref="E29:E37">
    <cfRule type="expression" dxfId="63" priority="34" stopIfTrue="1">
      <formula>AND(ROUNDDOWN(($A$4-E29)/365.25,0)&lt;=13,G29&lt;&gt;"OK")</formula>
    </cfRule>
    <cfRule type="expression" dxfId="62" priority="35" stopIfTrue="1">
      <formula>AND(ROUNDDOWN(($A$4-E29)/365.25,0)&lt;=14,G29&lt;&gt;"OK")</formula>
    </cfRule>
    <cfRule type="expression" dxfId="61" priority="36" stopIfTrue="1">
      <formula>AND(ROUNDDOWN(($A$4-E29)/365.25,0)&lt;=17,G29&lt;&gt;"OK")</formula>
    </cfRule>
  </conditionalFormatting>
  <conditionalFormatting sqref="J7:J156">
    <cfRule type="cellIs" dxfId="60" priority="4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4294967294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7457" r:id="rId4" name="Button 1">
              <controlPr defaultSize="0" print="0" autoFill="0" autoPict="0" macro="[3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8794-B77B-486F-A95F-D3F7ABA1E20D}">
  <sheetPr codeName="Munka4">
    <tabColor indexed="11"/>
  </sheetPr>
  <dimension ref="A1:AK47"/>
  <sheetViews>
    <sheetView workbookViewId="0">
      <selection activeCell="A9" sqref="A9:XFD9"/>
    </sheetView>
  </sheetViews>
  <sheetFormatPr defaultRowHeight="13.2" x14ac:dyDescent="0.25"/>
  <cols>
    <col min="1" max="1" width="6.10937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11.33203125" style="314" customWidth="1"/>
    <col min="11" max="13" width="8.5546875" style="314" customWidth="1"/>
    <col min="14" max="14" width="8.88671875" style="314"/>
    <col min="15" max="15" width="11.44140625" style="314" customWidth="1"/>
    <col min="16" max="17" width="8.44140625" style="314" customWidth="1"/>
    <col min="18" max="18" width="10.88671875" style="314" customWidth="1"/>
    <col min="19" max="21" width="8.44140625" style="314" customWidth="1"/>
    <col min="22" max="24" width="8.88671875" style="314"/>
    <col min="25" max="37" width="0" style="314" hidden="1" customWidth="1"/>
    <col min="38" max="16384" width="8.88671875" style="314"/>
  </cols>
  <sheetData>
    <row r="1" spans="1:37" ht="24.6" x14ac:dyDescent="0.25">
      <c r="A1" s="815" t="s">
        <v>438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#REF!</v>
      </c>
      <c r="AC1" s="410" t="e">
        <f>IF(Y5=1,CONCATENATE(VLOOKUP(Y3,AA16:AK27,3)),CONCATENATE(VLOOKUP(Y3,AA2:AK13,3)))</f>
        <v>#REF!</v>
      </c>
      <c r="AD1" s="410" t="e">
        <f>IF(Y5=1,CONCATENATE(VLOOKUP(Y3,AA16:AK27,4)),CONCATENATE(VLOOKUP(Y3,AA2:AK13,4)))</f>
        <v>#REF!</v>
      </c>
      <c r="AE1" s="410" t="e">
        <f>IF(Y5=1,CONCATENATE(VLOOKUP(Y3,AA16:AK27,5)),CONCATENATE(VLOOKUP(Y3,AA2:AK13,5)))</f>
        <v>#REF!</v>
      </c>
      <c r="AF1" s="410" t="e">
        <f>IF(Y5=1,CONCATENATE(VLOOKUP(Y3,AA16:AK27,6)),CONCATENATE(VLOOKUP(Y3,AA2:AK13,6)))</f>
        <v>#REF!</v>
      </c>
      <c r="AG1" s="410" t="e">
        <f>IF(Y5=1,CONCATENATE(VLOOKUP(Y3,AA16:AK27,7)),CONCATENATE(VLOOKUP(Y3,AA2:AK13,7)))</f>
        <v>#REF!</v>
      </c>
      <c r="AH1" s="410" t="e">
        <f>IF(Y5=1,CONCATENATE(VLOOKUP(Y3,AA16:AK27,8)),CONCATENATE(VLOOKUP(Y3,AA2:AK13,8)))</f>
        <v>#REF!</v>
      </c>
      <c r="AI1" s="410" t="e">
        <f>IF(Y5=1,CONCATENATE(VLOOKUP(Y3,AA16:AK27,9)),CONCATENATE(VLOOKUP(Y3,AA2:AK13,9)))</f>
        <v>#REF!</v>
      </c>
      <c r="AJ1" s="410" t="e">
        <f>IF(Y5=1,CONCATENATE(VLOOKUP(Y3,AA16:AK27,10)),CONCATENATE(VLOOKUP(Y3,AA2:AK13,10)))</f>
        <v>#REF!</v>
      </c>
      <c r="AK1" s="410" t="e">
        <f>IF(Y5=1,CONCATENATE(VLOOKUP(Y3,AA16:AK27,11)),CONCATENATE(VLOOKUP(Y3,AA2:AK13,11)))</f>
        <v>#REF!</v>
      </c>
    </row>
    <row r="2" spans="1:37" x14ac:dyDescent="0.25">
      <c r="A2" s="411" t="s">
        <v>46</v>
      </c>
      <c r="B2" s="412"/>
      <c r="C2" s="412"/>
      <c r="D2" s="412"/>
      <c r="E2" s="412" t="s">
        <v>417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439</v>
      </c>
      <c r="M4" s="183"/>
      <c r="N4" s="430"/>
      <c r="O4" s="431"/>
      <c r="P4" s="430"/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O5" s="432" t="s">
        <v>65</v>
      </c>
      <c r="P5" s="420" t="s">
        <v>71</v>
      </c>
      <c r="R5" s="432" t="s">
        <v>65</v>
      </c>
      <c r="S5" s="420" t="s">
        <v>266</v>
      </c>
      <c r="Y5" s="419" t="e">
        <f>IF(OR([3]Altalanos!$A$8="F1",[3]Altalanos!$A$8="F2",[3]Altalanos!$A$8="N1",[3]Altalanos!$A$8="N2"),1,2)</f>
        <v>#REF!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O6" s="435" t="s">
        <v>72</v>
      </c>
      <c r="P6" s="436" t="s">
        <v>67</v>
      </c>
      <c r="R6" s="435" t="s">
        <v>72</v>
      </c>
      <c r="S6" s="436" t="s">
        <v>267</v>
      </c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x14ac:dyDescent="0.25">
      <c r="A7" s="440" t="s">
        <v>57</v>
      </c>
      <c r="B7" s="750">
        <v>6</v>
      </c>
      <c r="C7" s="519" t="str">
        <f>IF($B7="","",VLOOKUP($B7,'B-U16-L-VI.kcs elo'!$A$7:$O$22,5))</f>
        <v>100205</v>
      </c>
      <c r="D7" s="519">
        <f>IF($B7="","",VLOOKUP($B7,'B-U16-L-VI.kcs elo'!$A$7:$O$22,15))</f>
        <v>0</v>
      </c>
      <c r="E7" s="520" t="str">
        <f>UPPER(IF($B7="","",VLOOKUP($B7,'B-U16-L-VI.kcs elo'!$A$7:$O$22,2)))</f>
        <v>ZSDRÁL</v>
      </c>
      <c r="F7" s="452"/>
      <c r="G7" s="520" t="str">
        <f>IF($B7="","",VLOOKUP($B7,'B-U16-L-VI.kcs elo'!$A$7:$O$22,3))</f>
        <v>Viktória</v>
      </c>
      <c r="H7" s="452"/>
      <c r="I7" s="520" t="str">
        <f>IF($B7="","",VLOOKUP($B7,'B-U16-L-VI.kcs elo'!$A$7:$O$22,4))</f>
        <v>Pécsi Bártfa</v>
      </c>
      <c r="J7" s="437"/>
      <c r="K7" s="779" t="s">
        <v>700</v>
      </c>
      <c r="L7" s="445"/>
      <c r="M7" s="751"/>
      <c r="O7" s="752" t="s">
        <v>73</v>
      </c>
      <c r="P7" s="439" t="s">
        <v>69</v>
      </c>
      <c r="R7" s="752" t="s">
        <v>73</v>
      </c>
      <c r="S7" s="439" t="s">
        <v>179</v>
      </c>
      <c r="Y7" s="419"/>
      <c r="Z7" s="419"/>
      <c r="AA7" s="419" t="s">
        <v>78</v>
      </c>
      <c r="AB7" s="420">
        <v>25</v>
      </c>
      <c r="AC7" s="420">
        <v>15</v>
      </c>
      <c r="AD7" s="420">
        <v>13</v>
      </c>
      <c r="AE7" s="420">
        <v>8</v>
      </c>
      <c r="AF7" s="420">
        <v>6</v>
      </c>
      <c r="AG7" s="420">
        <v>4</v>
      </c>
      <c r="AH7" s="420">
        <v>3</v>
      </c>
      <c r="AI7" s="420">
        <v>2</v>
      </c>
      <c r="AJ7" s="420">
        <v>1</v>
      </c>
      <c r="AK7" s="420">
        <v>0</v>
      </c>
    </row>
    <row r="8" spans="1:37" x14ac:dyDescent="0.25">
      <c r="A8" s="440"/>
      <c r="B8" s="527"/>
      <c r="C8" s="437"/>
      <c r="D8" s="437"/>
      <c r="E8" s="437"/>
      <c r="F8" s="437"/>
      <c r="G8" s="437"/>
      <c r="H8" s="437"/>
      <c r="I8" s="437"/>
      <c r="J8" s="437"/>
      <c r="K8" s="755"/>
      <c r="L8" s="440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s="725" customFormat="1" x14ac:dyDescent="0.25">
      <c r="A9" s="524" t="s">
        <v>58</v>
      </c>
      <c r="B9" s="528">
        <v>4</v>
      </c>
      <c r="C9" s="535" t="str">
        <f>IF($B9="","",VLOOKUP($B9,'B-U16-L-VI.kcs elo'!$A$7:$O$22,5))</f>
        <v>090512</v>
      </c>
      <c r="D9" s="535">
        <f>IF($B9="","",VLOOKUP($B9,'B-U16-L-VI.kcs elo'!$A$7:$O$22,15))</f>
        <v>0</v>
      </c>
      <c r="E9" s="525" t="str">
        <f>UPPER(IF($B9="","",VLOOKUP($B9,'B-U16-L-VI.kcs elo'!$A$7:$O$22,2)))</f>
        <v xml:space="preserve">HAVASI </v>
      </c>
      <c r="F9" s="526"/>
      <c r="G9" s="525" t="str">
        <f>IF($B9="","",VLOOKUP($B9,'B-U16-L-VI.kcs elo'!$A$7:$O$22,3))</f>
        <v>Léna</v>
      </c>
      <c r="H9" s="526"/>
      <c r="I9" s="525" t="str">
        <f>IF($B9="","",VLOOKUP($B9,'B-U16-L-VI.kcs elo'!$A$7:$O$22,4))</f>
        <v>Ciszterci Nagy Lajos - Pécs</v>
      </c>
      <c r="J9" s="722"/>
      <c r="K9" s="757" t="s">
        <v>649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527"/>
      <c r="C10" s="437"/>
      <c r="D10" s="437"/>
      <c r="E10" s="437"/>
      <c r="F10" s="437"/>
      <c r="G10" s="437"/>
      <c r="H10" s="437"/>
      <c r="I10" s="437"/>
      <c r="J10" s="437"/>
      <c r="K10" s="755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528">
        <v>2</v>
      </c>
      <c r="C11" s="519" t="str">
        <f>IF($B11="","",VLOOKUP($B11,'B-U16-L-VI.kcs elo'!$A$7:$O$22,5))</f>
        <v>101017</v>
      </c>
      <c r="D11" s="519">
        <f>IF($B11="","",VLOOKUP($B11,'B-U16-L-VI.kcs elo'!$A$7:$O$22,15))</f>
        <v>0</v>
      </c>
      <c r="E11" s="520" t="str">
        <f>UPPER(IF($B11="","",VLOOKUP($B11,'B-U16-L-VI.kcs elo'!$A$7:$O$22,2)))</f>
        <v xml:space="preserve">MEGYERI </v>
      </c>
      <c r="F11" s="452"/>
      <c r="G11" s="520" t="str">
        <f>IF($B11="","",VLOOKUP($B11,'B-U16-L-VI.kcs elo'!$A$7:$O$22,3))</f>
        <v>Hanna</v>
      </c>
      <c r="H11" s="452"/>
      <c r="I11" s="520" t="str">
        <f>IF($B11="","",VLOOKUP($B11,'B-U16-L-VI.kcs elo'!$A$7:$O$22,4))</f>
        <v>Pécsi Bártfa</v>
      </c>
      <c r="J11" s="437"/>
      <c r="K11" s="753" t="s">
        <v>699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524"/>
      <c r="C12" s="437"/>
      <c r="D12" s="437"/>
      <c r="E12" s="437"/>
      <c r="F12" s="437"/>
      <c r="G12" s="437"/>
      <c r="H12" s="437"/>
      <c r="I12" s="437"/>
      <c r="J12" s="437"/>
      <c r="K12" s="749"/>
      <c r="L12" s="437"/>
      <c r="M12" s="449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s="725" customFormat="1" x14ac:dyDescent="0.25">
      <c r="A13" s="524" t="s">
        <v>64</v>
      </c>
      <c r="B13" s="784">
        <v>1</v>
      </c>
      <c r="C13" s="535" t="str">
        <f>IF($B13="","",VLOOKUP($B13,'B-U16-L-VI.kcs elo'!$A$7:$O$22,5))</f>
        <v>100609</v>
      </c>
      <c r="D13" s="535">
        <f>IF($B13="","",VLOOKUP($B13,'B-U16-L-VI.kcs elo'!$A$7:$O$22,15))</f>
        <v>0</v>
      </c>
      <c r="E13" s="525" t="str">
        <f>UPPER(IF($B13="","",VLOOKUP($B13,'B-U16-L-VI.kcs elo'!$A$7:$O$22,2)))</f>
        <v xml:space="preserve">CSERVENKA </v>
      </c>
      <c r="F13" s="526"/>
      <c r="G13" s="525" t="str">
        <f>IF($B13="","",VLOOKUP($B13,'B-U16-L-VI.kcs elo'!$A$7:$O$22,3))</f>
        <v>Luca</v>
      </c>
      <c r="H13" s="526"/>
      <c r="I13" s="525" t="str">
        <f>IF($B13="","",VLOOKUP($B13,'B-U16-L-VI.kcs elo'!$A$7:$O$22,4))</f>
        <v>Pécsi Bártfa</v>
      </c>
      <c r="J13" s="722"/>
      <c r="K13" s="757" t="s">
        <v>648</v>
      </c>
      <c r="L13" s="724"/>
      <c r="M13" s="446"/>
      <c r="Y13" s="726"/>
      <c r="Z13" s="726"/>
      <c r="AA13" s="726" t="s">
        <v>83</v>
      </c>
      <c r="AB13" s="727">
        <v>0</v>
      </c>
      <c r="AC13" s="727">
        <v>0</v>
      </c>
      <c r="AD13" s="727">
        <v>0</v>
      </c>
      <c r="AE13" s="727">
        <v>0</v>
      </c>
      <c r="AF13" s="727">
        <v>0</v>
      </c>
      <c r="AG13" s="727">
        <v>0</v>
      </c>
      <c r="AH13" s="727">
        <v>0</v>
      </c>
      <c r="AI13" s="727">
        <v>0</v>
      </c>
      <c r="AJ13" s="727">
        <v>0</v>
      </c>
      <c r="AK13" s="727">
        <v>0</v>
      </c>
    </row>
    <row r="14" spans="1:37" x14ac:dyDescent="0.25">
      <c r="A14" s="440"/>
      <c r="B14" s="527"/>
      <c r="C14" s="437"/>
      <c r="D14" s="437"/>
      <c r="E14" s="437"/>
      <c r="F14" s="437"/>
      <c r="G14" s="437"/>
      <c r="H14" s="437"/>
      <c r="I14" s="437"/>
      <c r="J14" s="437"/>
      <c r="K14" s="755"/>
      <c r="L14" s="440"/>
      <c r="M14" s="44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40" t="s">
        <v>182</v>
      </c>
      <c r="B15" s="528">
        <v>3</v>
      </c>
      <c r="C15" s="519" t="str">
        <f>IF($B15="","",VLOOKUP($B15,'B-U16-L-VI.kcs elo'!$A$7:$O$22,5))</f>
        <v>100126</v>
      </c>
      <c r="D15" s="519">
        <f>IF($B15="","",VLOOKUP($B15,'B-U16-L-VI.kcs elo'!$A$7:$O$22,15))</f>
        <v>0</v>
      </c>
      <c r="E15" s="520" t="str">
        <f>UPPER(IF($B15="","",VLOOKUP($B15,'B-U16-L-VI.kcs elo'!$A$7:$O$22,2)))</f>
        <v xml:space="preserve">PÉTER </v>
      </c>
      <c r="F15" s="452"/>
      <c r="G15" s="520" t="str">
        <f>IF($B15="","",VLOOKUP($B15,'B-U16-L-VI.kcs elo'!$A$7:$O$22,3))</f>
        <v>Nóra</v>
      </c>
      <c r="H15" s="452"/>
      <c r="I15" s="520" t="str">
        <f>IF($B15="","",VLOOKUP($B15,'B-U16-L-VI.kcs elo'!$A$7:$O$22,4))</f>
        <v xml:space="preserve">Pécsi Református </v>
      </c>
      <c r="J15" s="437"/>
      <c r="K15" s="779" t="s">
        <v>700</v>
      </c>
      <c r="L15" s="445"/>
      <c r="M15" s="446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40"/>
      <c r="B16" s="527"/>
      <c r="C16" s="437"/>
      <c r="D16" s="437"/>
      <c r="E16" s="437"/>
      <c r="F16" s="437"/>
      <c r="G16" s="437"/>
      <c r="H16" s="437"/>
      <c r="I16" s="437"/>
      <c r="J16" s="437"/>
      <c r="K16" s="755"/>
      <c r="L16" s="440"/>
      <c r="M16" s="449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40" t="s">
        <v>268</v>
      </c>
      <c r="B17" s="528">
        <v>5</v>
      </c>
      <c r="C17" s="519" t="str">
        <f>IF($B17="","",VLOOKUP($B17,'B-U16-L-VI.kcs elo'!$A$7:$O$22,5))</f>
        <v>091005</v>
      </c>
      <c r="D17" s="519">
        <f>IF($B17="","",VLOOKUP($B17,'B-U16-L-VI.kcs elo'!$A$7:$O$22,15))</f>
        <v>0</v>
      </c>
      <c r="E17" s="520" t="str">
        <f>UPPER(IF($B17="","",VLOOKUP($B17,'B-U16-L-VI.kcs elo'!$A$7:$O$22,2)))</f>
        <v xml:space="preserve">HORNYÁK </v>
      </c>
      <c r="F17" s="452"/>
      <c r="G17" s="520" t="str">
        <f>IF($B17="","",VLOOKUP($B17,'B-U16-L-VI.kcs elo'!$A$7:$O$22,3))</f>
        <v>Hajnal Lenke</v>
      </c>
      <c r="H17" s="452"/>
      <c r="I17" s="520" t="str">
        <f>IF($B17="","",VLOOKUP($B17,'B-U16-L-VI.kcs elo'!$A$7:$O$22,4))</f>
        <v>Ciszterci Nagy Lajos - Pécs</v>
      </c>
      <c r="J17" s="437"/>
      <c r="K17" s="753" t="s">
        <v>699</v>
      </c>
      <c r="L17" s="445"/>
      <c r="M17" s="446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x14ac:dyDescent="0.25">
      <c r="A18" s="437"/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x14ac:dyDescent="0.25">
      <c r="A19" s="437"/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x14ac:dyDescent="0.25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x14ac:dyDescent="0.25">
      <c r="A21" s="437"/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ht="18.75" customHeight="1" x14ac:dyDescent="0.25">
      <c r="A22" s="437"/>
      <c r="B22" s="812"/>
      <c r="C22" s="812"/>
      <c r="D22" s="813" t="str">
        <f>E7</f>
        <v>ZSDRÁL</v>
      </c>
      <c r="E22" s="813"/>
      <c r="F22" s="813" t="str">
        <f>E9</f>
        <v xml:space="preserve">HAVASI </v>
      </c>
      <c r="G22" s="813"/>
      <c r="H22" s="813" t="str">
        <f>E11</f>
        <v xml:space="preserve">MEGYERI </v>
      </c>
      <c r="I22" s="813"/>
      <c r="J22" s="437"/>
      <c r="K22" s="437"/>
      <c r="L22" s="437"/>
      <c r="M22" s="529" t="s">
        <v>61</v>
      </c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ht="18.75" customHeight="1" x14ac:dyDescent="0.25">
      <c r="A23" s="451" t="s">
        <v>57</v>
      </c>
      <c r="B23" s="806" t="str">
        <f>E7</f>
        <v>ZSDRÁL</v>
      </c>
      <c r="C23" s="806"/>
      <c r="D23" s="818"/>
      <c r="E23" s="818"/>
      <c r="F23" s="840" t="s">
        <v>724</v>
      </c>
      <c r="G23" s="819"/>
      <c r="H23" s="820" t="s">
        <v>715</v>
      </c>
      <c r="I23" s="820"/>
      <c r="J23" s="437"/>
      <c r="K23" s="437"/>
      <c r="L23" s="437"/>
      <c r="M23" s="530" t="s">
        <v>649</v>
      </c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ht="18.75" customHeight="1" x14ac:dyDescent="0.25">
      <c r="A24" s="451" t="s">
        <v>58</v>
      </c>
      <c r="B24" s="806" t="str">
        <f>E9</f>
        <v xml:space="preserve">HAVASI </v>
      </c>
      <c r="C24" s="806"/>
      <c r="D24" s="820" t="s">
        <v>723</v>
      </c>
      <c r="E24" s="820"/>
      <c r="F24" s="818"/>
      <c r="G24" s="818"/>
      <c r="H24" s="820" t="s">
        <v>712</v>
      </c>
      <c r="I24" s="820"/>
      <c r="J24" s="437"/>
      <c r="K24" s="437"/>
      <c r="L24" s="437"/>
      <c r="M24" s="530">
        <v>1</v>
      </c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ht="18.75" customHeight="1" x14ac:dyDescent="0.25">
      <c r="A25" s="451" t="s">
        <v>59</v>
      </c>
      <c r="B25" s="806" t="str">
        <f>E11</f>
        <v xml:space="preserve">MEGYERI </v>
      </c>
      <c r="C25" s="806"/>
      <c r="D25" s="819" t="s">
        <v>720</v>
      </c>
      <c r="E25" s="819"/>
      <c r="F25" s="819" t="s">
        <v>708</v>
      </c>
      <c r="G25" s="819"/>
      <c r="H25" s="818"/>
      <c r="I25" s="818"/>
      <c r="J25" s="437"/>
      <c r="K25" s="437"/>
      <c r="L25" s="437"/>
      <c r="M25" s="530" t="s">
        <v>654</v>
      </c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531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ht="18.75" customHeight="1" x14ac:dyDescent="0.25">
      <c r="A27" s="437"/>
      <c r="B27" s="812"/>
      <c r="C27" s="812"/>
      <c r="D27" s="813" t="str">
        <f>E13</f>
        <v xml:space="preserve">CSERVENKA </v>
      </c>
      <c r="E27" s="813"/>
      <c r="F27" s="813" t="str">
        <f>E15</f>
        <v xml:space="preserve">PÉTER </v>
      </c>
      <c r="G27" s="813"/>
      <c r="H27" s="813" t="str">
        <f>E17</f>
        <v xml:space="preserve">HORNYÁK </v>
      </c>
      <c r="I27" s="813"/>
      <c r="J27" s="437"/>
      <c r="K27" s="437"/>
      <c r="L27" s="437"/>
      <c r="M27" s="531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ht="18.75" customHeight="1" x14ac:dyDescent="0.25">
      <c r="A28" s="451" t="s">
        <v>64</v>
      </c>
      <c r="B28" s="806" t="str">
        <f>E13</f>
        <v xml:space="preserve">CSERVENKA </v>
      </c>
      <c r="C28" s="806"/>
      <c r="D28" s="818"/>
      <c r="E28" s="818"/>
      <c r="F28" s="820" t="s">
        <v>707</v>
      </c>
      <c r="G28" s="820"/>
      <c r="H28" s="820" t="s">
        <v>656</v>
      </c>
      <c r="I28" s="820"/>
      <c r="J28" s="437"/>
      <c r="K28" s="437"/>
      <c r="L28" s="437"/>
      <c r="M28" s="530">
        <v>1</v>
      </c>
    </row>
    <row r="29" spans="1:37" ht="18.75" customHeight="1" x14ac:dyDescent="0.25">
      <c r="A29" s="451" t="s">
        <v>182</v>
      </c>
      <c r="B29" s="806" t="str">
        <f>E15</f>
        <v xml:space="preserve">PÉTER </v>
      </c>
      <c r="C29" s="806"/>
      <c r="D29" s="840" t="s">
        <v>708</v>
      </c>
      <c r="E29" s="819"/>
      <c r="F29" s="818"/>
      <c r="G29" s="818"/>
      <c r="H29" s="820" t="s">
        <v>666</v>
      </c>
      <c r="I29" s="820"/>
      <c r="J29" s="437"/>
      <c r="K29" s="437"/>
      <c r="L29" s="437"/>
      <c r="M29" s="530" t="s">
        <v>649</v>
      </c>
    </row>
    <row r="30" spans="1:37" ht="18.75" customHeight="1" x14ac:dyDescent="0.25">
      <c r="A30" s="451" t="s">
        <v>268</v>
      </c>
      <c r="B30" s="806" t="str">
        <f>E17</f>
        <v xml:space="preserve">HORNYÁK </v>
      </c>
      <c r="C30" s="806"/>
      <c r="D30" s="819" t="s">
        <v>657</v>
      </c>
      <c r="E30" s="819"/>
      <c r="F30" s="819" t="s">
        <v>667</v>
      </c>
      <c r="G30" s="819"/>
      <c r="H30" s="818"/>
      <c r="I30" s="818"/>
      <c r="J30" s="437"/>
      <c r="K30" s="437"/>
      <c r="L30" s="437"/>
      <c r="M30" s="530" t="s">
        <v>654</v>
      </c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 t="s">
        <v>269</v>
      </c>
      <c r="B32" s="437"/>
      <c r="C32" s="827" t="str">
        <f>IF(M23=1,B23,IF(M24=1,B24,IF(M25=1,B25,"")))</f>
        <v xml:space="preserve">HAVASI </v>
      </c>
      <c r="D32" s="827"/>
      <c r="E32" s="440" t="s">
        <v>270</v>
      </c>
      <c r="F32" s="827" t="str">
        <f>IF(M28=1,B28,IF(M29=1,B29,IF(M30=1,B30,"")))</f>
        <v xml:space="preserve">CSERVENKA </v>
      </c>
      <c r="G32" s="827"/>
      <c r="H32" s="437"/>
      <c r="I32" s="783" t="s">
        <v>739</v>
      </c>
      <c r="J32" s="437"/>
      <c r="K32" s="437"/>
      <c r="L32" s="437"/>
      <c r="M32" s="437"/>
    </row>
    <row r="33" spans="1:18" x14ac:dyDescent="0.25">
      <c r="A33" s="437"/>
      <c r="B33" s="437"/>
      <c r="C33" s="437"/>
      <c r="D33" s="437"/>
      <c r="E33" s="437"/>
      <c r="F33" s="440"/>
      <c r="G33" s="440"/>
      <c r="H33" s="437"/>
      <c r="I33" s="437"/>
      <c r="J33" s="437"/>
      <c r="K33" s="437"/>
      <c r="L33" s="437"/>
      <c r="M33" s="437"/>
    </row>
    <row r="34" spans="1:18" x14ac:dyDescent="0.25">
      <c r="A34" s="437" t="s">
        <v>271</v>
      </c>
      <c r="B34" s="437"/>
      <c r="C34" s="827" t="str">
        <f>IF(M23=2,B23,IF(M24=2,B24,IF(M25=2,B25,"")))</f>
        <v/>
      </c>
      <c r="D34" s="827"/>
      <c r="E34" s="440" t="s">
        <v>270</v>
      </c>
      <c r="F34" s="827" t="str">
        <f>IF(M28=2,B28,IF(M29=2,B29,IF(M30=2,B30,"")))</f>
        <v/>
      </c>
      <c r="G34" s="827"/>
      <c r="H34" s="437"/>
      <c r="I34" s="452"/>
      <c r="J34" s="437"/>
      <c r="K34" s="437"/>
      <c r="L34" s="437"/>
      <c r="M34" s="437"/>
    </row>
    <row r="35" spans="1:18" x14ac:dyDescent="0.25">
      <c r="A35" s="437"/>
      <c r="B35" s="437"/>
      <c r="C35" s="440"/>
      <c r="D35" s="440"/>
      <c r="E35" s="440"/>
      <c r="F35" s="440"/>
      <c r="G35" s="440"/>
      <c r="H35" s="437"/>
      <c r="I35" s="437"/>
      <c r="J35" s="437"/>
      <c r="K35" s="437"/>
      <c r="L35" s="437"/>
      <c r="M35" s="437"/>
    </row>
    <row r="36" spans="1:18" x14ac:dyDescent="0.25">
      <c r="A36" s="437" t="s">
        <v>272</v>
      </c>
      <c r="B36" s="437"/>
      <c r="C36" s="827" t="str">
        <f>IF(M23=3,B23,IF(M24=3,B24,IF(M25=3,B25,"")))</f>
        <v/>
      </c>
      <c r="D36" s="827"/>
      <c r="E36" s="440" t="s">
        <v>270</v>
      </c>
      <c r="F36" s="827" t="str">
        <f>IF(M28=3,B28,IF(M29=3,B29,IF(M30=3,B30,"")))</f>
        <v/>
      </c>
      <c r="G36" s="827"/>
      <c r="H36" s="437"/>
      <c r="I36" s="452"/>
      <c r="J36" s="437"/>
      <c r="K36" s="437"/>
      <c r="L36" s="437"/>
      <c r="M36" s="437"/>
    </row>
    <row r="37" spans="1:18" x14ac:dyDescent="0.25">
      <c r="A37" s="43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</row>
    <row r="38" spans="1:18" x14ac:dyDescent="0.25">
      <c r="A38" s="437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52"/>
      <c r="M38" s="437"/>
    </row>
    <row r="39" spans="1:18" x14ac:dyDescent="0.25">
      <c r="A39" s="453" t="s">
        <v>38</v>
      </c>
      <c r="B39" s="454"/>
      <c r="C39" s="455"/>
      <c r="D39" s="456" t="s">
        <v>2</v>
      </c>
      <c r="E39" s="457" t="s">
        <v>40</v>
      </c>
      <c r="F39" s="458"/>
      <c r="G39" s="456" t="s">
        <v>2</v>
      </c>
      <c r="H39" s="457" t="s">
        <v>49</v>
      </c>
      <c r="I39" s="459"/>
      <c r="J39" s="457" t="s">
        <v>50</v>
      </c>
      <c r="K39" s="460" t="s">
        <v>51</v>
      </c>
      <c r="L39" s="433"/>
      <c r="M39" s="458"/>
      <c r="P39" s="461"/>
      <c r="Q39" s="461"/>
      <c r="R39" s="462"/>
    </row>
    <row r="40" spans="1:18" x14ac:dyDescent="0.25">
      <c r="A40" s="463" t="s">
        <v>39</v>
      </c>
      <c r="B40" s="464"/>
      <c r="C40" s="465"/>
      <c r="D40" s="466"/>
      <c r="E40" s="804"/>
      <c r="F40" s="804"/>
      <c r="G40" s="467" t="s">
        <v>3</v>
      </c>
      <c r="H40" s="464"/>
      <c r="I40" s="468"/>
      <c r="J40" s="469"/>
      <c r="K40" s="470" t="s">
        <v>41</v>
      </c>
      <c r="L40" s="471"/>
      <c r="M40" s="472"/>
      <c r="P40" s="473"/>
      <c r="Q40" s="473"/>
      <c r="R40" s="474"/>
    </row>
    <row r="41" spans="1:18" x14ac:dyDescent="0.25">
      <c r="A41" s="475" t="s">
        <v>48</v>
      </c>
      <c r="B41" s="476"/>
      <c r="C41" s="477"/>
      <c r="D41" s="478"/>
      <c r="E41" s="805"/>
      <c r="F41" s="805"/>
      <c r="G41" s="479" t="s">
        <v>4</v>
      </c>
      <c r="H41" s="480"/>
      <c r="I41" s="481"/>
      <c r="J41" s="482"/>
      <c r="K41" s="483"/>
      <c r="L41" s="452"/>
      <c r="M41" s="484"/>
      <c r="P41" s="474"/>
      <c r="Q41" s="485"/>
      <c r="R41" s="474"/>
    </row>
    <row r="42" spans="1:18" x14ac:dyDescent="0.25">
      <c r="A42" s="486"/>
      <c r="B42" s="487"/>
      <c r="C42" s="488"/>
      <c r="D42" s="478"/>
      <c r="E42" s="489"/>
      <c r="F42" s="437"/>
      <c r="G42" s="479" t="s">
        <v>5</v>
      </c>
      <c r="H42" s="480"/>
      <c r="I42" s="481"/>
      <c r="J42" s="482"/>
      <c r="K42" s="470" t="s">
        <v>42</v>
      </c>
      <c r="L42" s="471"/>
      <c r="M42" s="472"/>
      <c r="P42" s="473"/>
      <c r="Q42" s="473"/>
      <c r="R42" s="474"/>
    </row>
    <row r="43" spans="1:18" x14ac:dyDescent="0.25">
      <c r="A43" s="490"/>
      <c r="B43" s="491"/>
      <c r="C43" s="492"/>
      <c r="D43" s="478"/>
      <c r="E43" s="489"/>
      <c r="F43" s="437"/>
      <c r="G43" s="479" t="s">
        <v>6</v>
      </c>
      <c r="H43" s="480"/>
      <c r="I43" s="481"/>
      <c r="J43" s="482"/>
      <c r="K43" s="493"/>
      <c r="L43" s="437"/>
      <c r="M43" s="494"/>
      <c r="P43" s="474"/>
      <c r="Q43" s="485"/>
      <c r="R43" s="474"/>
    </row>
    <row r="44" spans="1:18" x14ac:dyDescent="0.25">
      <c r="A44" s="495"/>
      <c r="B44" s="496"/>
      <c r="C44" s="497"/>
      <c r="D44" s="478"/>
      <c r="E44" s="489"/>
      <c r="F44" s="437"/>
      <c r="G44" s="479" t="s">
        <v>7</v>
      </c>
      <c r="H44" s="480"/>
      <c r="I44" s="481"/>
      <c r="J44" s="482"/>
      <c r="K44" s="475"/>
      <c r="L44" s="452"/>
      <c r="M44" s="484"/>
      <c r="P44" s="474"/>
      <c r="Q44" s="485"/>
      <c r="R44" s="474"/>
    </row>
    <row r="45" spans="1:18" x14ac:dyDescent="0.25">
      <c r="A45" s="498"/>
      <c r="B45" s="499"/>
      <c r="C45" s="492"/>
      <c r="D45" s="478"/>
      <c r="E45" s="489"/>
      <c r="F45" s="437"/>
      <c r="G45" s="479" t="s">
        <v>8</v>
      </c>
      <c r="H45" s="480"/>
      <c r="I45" s="481"/>
      <c r="J45" s="482"/>
      <c r="K45" s="470" t="s">
        <v>31</v>
      </c>
      <c r="L45" s="471"/>
      <c r="M45" s="472"/>
      <c r="P45" s="473"/>
      <c r="Q45" s="473"/>
      <c r="R45" s="474"/>
    </row>
    <row r="46" spans="1:18" x14ac:dyDescent="0.25">
      <c r="A46" s="498"/>
      <c r="B46" s="499"/>
      <c r="C46" s="500"/>
      <c r="D46" s="478"/>
      <c r="E46" s="489"/>
      <c r="F46" s="437"/>
      <c r="G46" s="479" t="s">
        <v>9</v>
      </c>
      <c r="H46" s="480"/>
      <c r="I46" s="481"/>
      <c r="J46" s="482"/>
      <c r="K46" s="493"/>
      <c r="L46" s="437"/>
      <c r="M46" s="494"/>
      <c r="P46" s="474"/>
      <c r="Q46" s="485"/>
      <c r="R46" s="474"/>
    </row>
    <row r="47" spans="1:18" x14ac:dyDescent="0.25">
      <c r="A47" s="501"/>
      <c r="B47" s="502"/>
      <c r="C47" s="503"/>
      <c r="D47" s="504"/>
      <c r="E47" s="505"/>
      <c r="F47" s="452"/>
      <c r="G47" s="506" t="s">
        <v>10</v>
      </c>
      <c r="H47" s="476"/>
      <c r="I47" s="507"/>
      <c r="J47" s="508"/>
      <c r="K47" s="475" t="str">
        <f>L4</f>
        <v>Nagyisstók-Nádasi Judit</v>
      </c>
      <c r="L47" s="452"/>
      <c r="M47" s="484"/>
      <c r="P47" s="474"/>
      <c r="Q47" s="485"/>
      <c r="R47" s="509">
        <f>MIN(4,'B-U16-L-VI.kcs elo'!Q5)</f>
        <v>4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59" priority="2" stopIfTrue="1" operator="equal">
      <formula>"Bye"</formula>
    </cfRule>
  </conditionalFormatting>
  <conditionalFormatting sqref="R47">
    <cfRule type="expression" dxfId="5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4294967294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7BDC-708C-424A-BCE8-D7EE3178FBC1}">
  <sheetPr codeName="Sheet33">
    <tabColor indexed="42"/>
  </sheetPr>
  <dimension ref="A1:Q156"/>
  <sheetViews>
    <sheetView showGridLines="0" showZeros="0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style="314" customWidth="1"/>
    <col min="2" max="2" width="14" style="314" customWidth="1"/>
    <col min="3" max="3" width="12.44140625" style="314" customWidth="1"/>
    <col min="4" max="4" width="10.109375" style="399" customWidth="1"/>
    <col min="5" max="5" width="12.109375" style="400" customWidth="1"/>
    <col min="6" max="6" width="6.109375" style="401" hidden="1" customWidth="1"/>
    <col min="7" max="7" width="31.4414062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716" t="str">
        <f>[2]Altalanos!$A$6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">
        <v>440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[2]Altalanos!$A$10</f>
        <v>2025.05.06-07.</v>
      </c>
      <c r="B5" s="340"/>
      <c r="C5" s="341" t="str">
        <f>[2]Altalanos!$C$10</f>
        <v>Pécs</v>
      </c>
      <c r="D5" s="342" t="str">
        <f>[2]Altalanos!$D$10</f>
        <v xml:space="preserve">  </v>
      </c>
      <c r="E5" s="342"/>
      <c r="F5" s="342"/>
      <c r="G5" s="342"/>
      <c r="H5" s="343" t="str">
        <f>[2]Altalanos!$E$10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441</v>
      </c>
      <c r="C7" s="363" t="s">
        <v>442</v>
      </c>
      <c r="D7" s="364" t="s">
        <v>130</v>
      </c>
      <c r="E7" s="365" t="s">
        <v>443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444</v>
      </c>
      <c r="C8" s="363" t="s">
        <v>381</v>
      </c>
      <c r="D8" s="364" t="s">
        <v>130</v>
      </c>
      <c r="E8" s="365" t="s">
        <v>445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3"/>
      <c r="C9" s="363"/>
      <c r="D9" s="364"/>
      <c r="E9" s="365"/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3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3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8 A9:D156">
    <cfRule type="expression" dxfId="57" priority="30" stopIfTrue="1">
      <formula>$Q7&gt;=1</formula>
    </cfRule>
  </conditionalFormatting>
  <conditionalFormatting sqref="B7:D37">
    <cfRule type="expression" dxfId="56" priority="1" stopIfTrue="1">
      <formula>$Q7&gt;=1</formula>
    </cfRule>
  </conditionalFormatting>
  <conditionalFormatting sqref="E7:E8">
    <cfRule type="expression" dxfId="55" priority="2" stopIfTrue="1">
      <formula>AND(ROUNDDOWN(($A$4-E7)/365.25,0)&lt;=13,G7&lt;&gt;"OK")</formula>
    </cfRule>
    <cfRule type="expression" dxfId="54" priority="3" stopIfTrue="1">
      <formula>AND(ROUNDDOWN(($A$4-E7)/365.25,0)&lt;=14,G7&lt;&gt;"OK")</formula>
    </cfRule>
    <cfRule type="expression" dxfId="53" priority="4" stopIfTrue="1">
      <formula>AND(ROUNDDOWN(($A$4-E7)/365.25,0)&lt;=17,G7&lt;&gt;"OK")</formula>
    </cfRule>
    <cfRule type="expression" dxfId="52" priority="6" stopIfTrue="1">
      <formula>AND(ROUNDDOWN(($A$4-E7)/365.25,0)&lt;=13,G7&lt;&gt;"OK")</formula>
    </cfRule>
    <cfRule type="expression" dxfId="51" priority="7" stopIfTrue="1">
      <formula>AND(ROUNDDOWN(($A$4-E7)/365.25,0)&lt;=14,G7&lt;&gt;"OK")</formula>
    </cfRule>
    <cfRule type="expression" dxfId="50" priority="8" stopIfTrue="1">
      <formula>AND(ROUNDDOWN(($A$4-E7)/365.25,0)&lt;=17,G7&lt;&gt;"OK")</formula>
    </cfRule>
    <cfRule type="expression" dxfId="49" priority="10" stopIfTrue="1">
      <formula>AND(ROUNDDOWN(($A$4-E7)/365.25,0)&lt;=13,G7&lt;&gt;"OK")</formula>
    </cfRule>
    <cfRule type="expression" dxfId="48" priority="11" stopIfTrue="1">
      <formula>AND(ROUNDDOWN(($A$4-E7)/365.25,0)&lt;=14,G7&lt;&gt;"OK")</formula>
    </cfRule>
    <cfRule type="expression" dxfId="47" priority="12" stopIfTrue="1">
      <formula>AND(ROUNDDOWN(($A$4-E7)/365.25,0)&lt;=17,G7&lt;&gt;"OK")</formula>
    </cfRule>
  </conditionalFormatting>
  <conditionalFormatting sqref="E7:E27">
    <cfRule type="expression" dxfId="46" priority="14" stopIfTrue="1">
      <formula>AND(ROUNDDOWN(($A$4-E7)/365.25,0)&lt;=13,G7&lt;&gt;"OK")</formula>
    </cfRule>
    <cfRule type="expression" dxfId="45" priority="15" stopIfTrue="1">
      <formula>AND(ROUNDDOWN(($A$4-E7)/365.25,0)&lt;=14,G7&lt;&gt;"OK")</formula>
    </cfRule>
    <cfRule type="expression" dxfId="44" priority="16" stopIfTrue="1">
      <formula>AND(ROUNDDOWN(($A$4-E7)/365.25,0)&lt;=17,G7&lt;&gt;"OK")</formula>
    </cfRule>
  </conditionalFormatting>
  <conditionalFormatting sqref="E9:E14">
    <cfRule type="expression" dxfId="43" priority="27" stopIfTrue="1">
      <formula>AND(ROUNDDOWN(($A$4-E9)/365.25,0)&lt;=13,G9&lt;&gt;"OK")</formula>
    </cfRule>
    <cfRule type="expression" dxfId="42" priority="24" stopIfTrue="1">
      <formula>AND(ROUNDDOWN(($A$4-E9)/365.25,0)&lt;=17,G9&lt;&gt;"OK")</formula>
    </cfRule>
    <cfRule type="expression" dxfId="41" priority="23" stopIfTrue="1">
      <formula>AND(ROUNDDOWN(($A$4-E9)/365.25,0)&lt;=14,G9&lt;&gt;"OK")</formula>
    </cfRule>
    <cfRule type="expression" dxfId="40" priority="22" stopIfTrue="1">
      <formula>AND(ROUNDDOWN(($A$4-E9)/365.25,0)&lt;=13,G9&lt;&gt;"OK")</formula>
    </cfRule>
    <cfRule type="expression" dxfId="39" priority="28" stopIfTrue="1">
      <formula>AND(ROUNDDOWN(($A$4-E9)/365.25,0)&lt;=14,G9&lt;&gt;"OK")</formula>
    </cfRule>
    <cfRule type="expression" dxfId="38" priority="29" stopIfTrue="1">
      <formula>AND(ROUNDDOWN(($A$4-E9)/365.25,0)&lt;=17,G9&lt;&gt;"OK")</formula>
    </cfRule>
  </conditionalFormatting>
  <conditionalFormatting sqref="E9:E156">
    <cfRule type="expression" dxfId="37" priority="34" stopIfTrue="1">
      <formula>AND(ROUNDDOWN(($A$4-E9)/365.25,0)&lt;=17,G9&lt;&gt;"OK")</formula>
    </cfRule>
    <cfRule type="expression" dxfId="36" priority="32" stopIfTrue="1">
      <formula>AND(ROUNDDOWN(($A$4-E9)/365.25,0)&lt;=13,G9&lt;&gt;"OK")</formula>
    </cfRule>
    <cfRule type="expression" dxfId="35" priority="33" stopIfTrue="1">
      <formula>AND(ROUNDDOWN(($A$4-E9)/365.25,0)&lt;=14,G9&lt;&gt;"OK")</formula>
    </cfRule>
  </conditionalFormatting>
  <conditionalFormatting sqref="E29:E37">
    <cfRule type="expression" dxfId="34" priority="19" stopIfTrue="1">
      <formula>AND(ROUNDDOWN(($A$4-E29)/365.25,0)&lt;=14,G29&lt;&gt;"OK")</formula>
    </cfRule>
    <cfRule type="expression" dxfId="33" priority="20" stopIfTrue="1">
      <formula>AND(ROUNDDOWN(($A$4-E29)/365.25,0)&lt;=17,G29&lt;&gt;"OK")</formula>
    </cfRule>
    <cfRule type="expression" dxfId="32" priority="18" stopIfTrue="1">
      <formula>AND(ROUNDDOWN(($A$4-E29)/365.25,0)&lt;=13,G29&lt;&gt;"OK")</formula>
    </cfRule>
  </conditionalFormatting>
  <conditionalFormatting sqref="J7:J156">
    <cfRule type="cellIs" dxfId="31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9505" r:id="rId4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E765-4CA3-4032-BC07-1890BD86FEC0}">
  <sheetPr codeName="Munka36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16" t="s">
        <v>740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IF(OR([2]Altalanos!$A$8="F1",[2]Altalanos!$A$8="F2",[2]Altalanos!$A$8="N1",[2]Altalanos!$A$8="N2"),1,2)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>
        <v>1</v>
      </c>
      <c r="C7" s="535" t="str">
        <f>IF($B7="","",VLOOKUP($B7,'B-U18-F-VII.kcs elo'!$A$7:$O$22,5))</f>
        <v>080807</v>
      </c>
      <c r="D7" s="535">
        <f>IF($B7="","",VLOOKUP($B7,'B-U18-F-VII.kcs elo'!$A$7:$O$22,15))</f>
        <v>0</v>
      </c>
      <c r="E7" s="525" t="str">
        <f>UPPER(IF($B7="","",VLOOKUP($B7,'B-U18-F-VII.kcs elo'!$A$7:$O$22,2)))</f>
        <v xml:space="preserve">B. GARAI </v>
      </c>
      <c r="F7" s="526"/>
      <c r="G7" s="525" t="str">
        <f>IF($B7="","",VLOOKUP($B7,'B-U18-F-VII.kcs elo'!$A$7:$O$22,3))</f>
        <v>Lehel</v>
      </c>
      <c r="H7" s="526"/>
      <c r="I7" s="525" t="str">
        <f>IF($B7="","",VLOOKUP($B7,'B-U18-F-VII.kcs elo'!$A$7:$O$22,4))</f>
        <v>Szent Mór - Pécs</v>
      </c>
      <c r="J7" s="722"/>
      <c r="K7" s="723" t="s">
        <v>649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s="725" customFormat="1" x14ac:dyDescent="0.25">
      <c r="A8" s="524"/>
      <c r="B8" s="745"/>
      <c r="C8" s="722"/>
      <c r="D8" s="722"/>
      <c r="E8" s="722"/>
      <c r="F8" s="722"/>
      <c r="G8" s="722"/>
      <c r="H8" s="722"/>
      <c r="I8" s="722"/>
      <c r="J8" s="722"/>
      <c r="K8" s="524"/>
      <c r="L8" s="524"/>
      <c r="M8" s="449"/>
      <c r="Y8" s="726"/>
      <c r="Z8" s="726"/>
      <c r="AA8" s="726" t="s">
        <v>79</v>
      </c>
      <c r="AB8" s="728">
        <v>15</v>
      </c>
      <c r="AC8" s="728">
        <v>10</v>
      </c>
      <c r="AD8" s="728">
        <v>7</v>
      </c>
      <c r="AE8" s="728">
        <v>5</v>
      </c>
      <c r="AF8" s="728">
        <v>4</v>
      </c>
      <c r="AG8" s="728">
        <v>3</v>
      </c>
      <c r="AH8" s="728">
        <v>2</v>
      </c>
      <c r="AI8" s="728">
        <v>1</v>
      </c>
      <c r="AJ8" s="728">
        <v>0</v>
      </c>
      <c r="AK8" s="728">
        <v>0</v>
      </c>
    </row>
    <row r="9" spans="1:37" s="725" customFormat="1" x14ac:dyDescent="0.25">
      <c r="A9" s="524" t="s">
        <v>58</v>
      </c>
      <c r="B9" s="719">
        <v>2</v>
      </c>
      <c r="C9" s="535" t="str">
        <f>IF($B9="","",VLOOKUP($B9,'B-U18-F-VII.kcs elo'!$A$7:$O$22,5))</f>
        <v>080618</v>
      </c>
      <c r="D9" s="535">
        <f>IF($B9="","",VLOOKUP($B9,'B-U18-F-VII.kcs elo'!$A$7:$O$22,15))</f>
        <v>0</v>
      </c>
      <c r="E9" s="525" t="str">
        <f>UPPER(IF($B9="","",VLOOKUP($B9,'B-U18-F-VII.kcs elo'!$A$7:$O$22,2)))</f>
        <v xml:space="preserve">VASS </v>
      </c>
      <c r="F9" s="526"/>
      <c r="G9" s="525" t="str">
        <f>IF($B9="","",VLOOKUP($B9,'B-U18-F-VII.kcs elo'!$A$7:$O$22,3))</f>
        <v>Bertalan</v>
      </c>
      <c r="H9" s="526"/>
      <c r="I9" s="525" t="str">
        <f>IF($B9="","",VLOOKUP($B9,'B-U18-F-VII.kcs elo'!$A$7:$O$22,4))</f>
        <v>Szent Mór - Pécs</v>
      </c>
      <c r="J9" s="722"/>
      <c r="K9" s="723" t="s">
        <v>648</v>
      </c>
      <c r="L9" s="724"/>
      <c r="M9" s="446"/>
      <c r="Y9" s="726"/>
      <c r="Z9" s="726"/>
      <c r="AA9" s="726" t="s">
        <v>80</v>
      </c>
      <c r="AB9" s="728">
        <v>10</v>
      </c>
      <c r="AC9" s="728">
        <v>6</v>
      </c>
      <c r="AD9" s="728">
        <v>4</v>
      </c>
      <c r="AE9" s="728">
        <v>2</v>
      </c>
      <c r="AF9" s="728">
        <v>1</v>
      </c>
      <c r="AG9" s="728">
        <v>0</v>
      </c>
      <c r="AH9" s="728">
        <v>0</v>
      </c>
      <c r="AI9" s="728">
        <v>0</v>
      </c>
      <c r="AJ9" s="728">
        <v>0</v>
      </c>
      <c r="AK9" s="728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/>
      <c r="C11" s="519" t="str">
        <f>IF($B11="","",VLOOKUP($B11,'B-U18-F-VII.kcs elo'!$A$7:$O$22,5))</f>
        <v/>
      </c>
      <c r="D11" s="519" t="str">
        <f>IF($B11="","",VLOOKUP($B11,'B-U18-F-VII.kcs elo'!$A$7:$O$22,15))</f>
        <v/>
      </c>
      <c r="E11" s="520" t="str">
        <f>UPPER(IF($B11="","",VLOOKUP($B11,'B-U18-F-VII.kcs elo'!$A$7:$O$22,2)))</f>
        <v/>
      </c>
      <c r="F11" s="452"/>
      <c r="G11" s="520" t="str">
        <f>IF($B11="","",VLOOKUP($B11,'B-U18-F-VII.kcs elo'!$A$7:$O$22,3))</f>
        <v/>
      </c>
      <c r="H11" s="452"/>
      <c r="I11" s="520" t="str">
        <f>IF($B11="","",VLOOKUP($B11,'B-U18-F-VII.kcs elo'!$A$7:$O$22,4))</f>
        <v/>
      </c>
      <c r="J11" s="437"/>
      <c r="K11" s="444"/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B. GARAI </v>
      </c>
      <c r="E18" s="813"/>
      <c r="F18" s="813" t="str">
        <f>E9</f>
        <v xml:space="preserve">VASS </v>
      </c>
      <c r="G18" s="813"/>
      <c r="H18" s="813" t="str">
        <f>E11</f>
        <v/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 xml:space="preserve">B. GARAI </v>
      </c>
      <c r="C19" s="806"/>
      <c r="D19" s="818"/>
      <c r="E19" s="818"/>
      <c r="F19" s="819" t="s">
        <v>657</v>
      </c>
      <c r="G19" s="819"/>
      <c r="H19" s="819"/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VASS </v>
      </c>
      <c r="C20" s="806"/>
      <c r="D20" s="820" t="s">
        <v>656</v>
      </c>
      <c r="E20" s="820"/>
      <c r="F20" s="818"/>
      <c r="G20" s="818"/>
      <c r="H20" s="819"/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/>
      </c>
      <c r="C21" s="806"/>
      <c r="D21" s="819"/>
      <c r="E21" s="819"/>
      <c r="F21" s="819"/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0" priority="2" stopIfTrue="1" operator="equal">
      <formula>"Bye"</formula>
    </cfRule>
  </conditionalFormatting>
  <conditionalFormatting sqref="R41">
    <cfRule type="expression" dxfId="2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4294967294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3AEA-6EB9-4A6A-AE1E-5DB0D916C996}">
  <sheetPr codeName="Sheet34">
    <tabColor indexed="42"/>
  </sheetPr>
  <dimension ref="A1:Q156"/>
  <sheetViews>
    <sheetView showGridLines="0" showZeros="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style="314" customWidth="1"/>
    <col min="2" max="2" width="14.33203125" style="314" customWidth="1"/>
    <col min="3" max="3" width="12" style="314" customWidth="1"/>
    <col min="4" max="4" width="16" style="399" bestFit="1" customWidth="1"/>
    <col min="5" max="5" width="9.33203125" style="400" customWidth="1"/>
    <col min="6" max="6" width="6.109375" style="401" hidden="1" customWidth="1"/>
    <col min="7" max="7" width="33.88671875" style="401" customWidth="1"/>
    <col min="8" max="8" width="7.6640625" style="399" customWidth="1"/>
    <col min="9" max="13" width="7.44140625" style="399" hidden="1" customWidth="1"/>
    <col min="14" max="15" width="7.44140625" style="399" customWidth="1"/>
    <col min="16" max="16" width="7.44140625" style="399" hidden="1" customWidth="1"/>
    <col min="17" max="17" width="7.44140625" style="399" customWidth="1"/>
    <col min="18" max="16384" width="8.88671875" style="314"/>
  </cols>
  <sheetData>
    <row r="1" spans="1:17" ht="24.6" x14ac:dyDescent="0.4">
      <c r="A1" s="518" t="str">
        <f>[2]Altalanos!$A$6</f>
        <v>Baranya Vármegyei Tenisz Diákolimpia - B kategória</v>
      </c>
      <c r="B1" s="306"/>
      <c r="C1" s="306"/>
      <c r="D1" s="307"/>
      <c r="E1" s="308" t="s">
        <v>47</v>
      </c>
      <c r="F1" s="309"/>
      <c r="G1" s="310"/>
      <c r="H1" s="311"/>
      <c r="I1" s="311"/>
      <c r="J1" s="312"/>
      <c r="K1" s="312"/>
      <c r="L1" s="312"/>
      <c r="M1" s="312"/>
      <c r="N1" s="312"/>
      <c r="O1" s="312"/>
      <c r="P1" s="312"/>
      <c r="Q1" s="313"/>
    </row>
    <row r="2" spans="1:17" ht="13.8" thickBot="1" x14ac:dyDescent="0.3">
      <c r="B2" s="315" t="s">
        <v>46</v>
      </c>
      <c r="C2" s="523" t="str">
        <f>[2]Altalanos!$E$8</f>
        <v>B-U18+-F-VIII.kcs</v>
      </c>
      <c r="D2" s="309"/>
      <c r="E2" s="308" t="s">
        <v>32</v>
      </c>
      <c r="F2" s="316"/>
      <c r="G2" s="316"/>
      <c r="H2" s="317"/>
      <c r="I2" s="317"/>
      <c r="J2" s="311"/>
      <c r="K2" s="311"/>
      <c r="L2" s="311"/>
      <c r="M2" s="311"/>
      <c r="N2" s="318"/>
      <c r="O2" s="319"/>
      <c r="P2" s="319"/>
      <c r="Q2" s="318"/>
    </row>
    <row r="3" spans="1:17" s="329" customFormat="1" ht="13.8" thickBot="1" x14ac:dyDescent="0.3">
      <c r="A3" s="320" t="s">
        <v>45</v>
      </c>
      <c r="B3" s="321"/>
      <c r="C3" s="321"/>
      <c r="D3" s="321"/>
      <c r="E3" s="321"/>
      <c r="F3" s="321"/>
      <c r="G3" s="321"/>
      <c r="H3" s="321"/>
      <c r="I3" s="322"/>
      <c r="J3" s="323"/>
      <c r="K3" s="324"/>
      <c r="L3" s="324"/>
      <c r="M3" s="324"/>
      <c r="N3" s="325" t="s">
        <v>31</v>
      </c>
      <c r="O3" s="326"/>
      <c r="P3" s="327"/>
      <c r="Q3" s="511"/>
    </row>
    <row r="4" spans="1:17" s="329" customFormat="1" x14ac:dyDescent="0.25">
      <c r="A4" s="330" t="s">
        <v>22</v>
      </c>
      <c r="B4" s="330"/>
      <c r="C4" s="331" t="s">
        <v>19</v>
      </c>
      <c r="D4" s="330" t="s">
        <v>27</v>
      </c>
      <c r="E4" s="332"/>
      <c r="G4" s="333"/>
      <c r="H4" s="334" t="s">
        <v>28</v>
      </c>
      <c r="I4" s="335"/>
      <c r="J4" s="336"/>
      <c r="K4" s="337"/>
      <c r="L4" s="337"/>
      <c r="M4" s="337"/>
      <c r="N4" s="336"/>
      <c r="O4" s="338"/>
      <c r="P4" s="338"/>
      <c r="Q4" s="512"/>
    </row>
    <row r="5" spans="1:17" s="329" customFormat="1" ht="13.8" thickBot="1" x14ac:dyDescent="0.3">
      <c r="A5" s="340" t="str">
        <f>[2]Altalanos!$A$10</f>
        <v>2025.05.06-07.</v>
      </c>
      <c r="B5" s="340"/>
      <c r="C5" s="341" t="str">
        <f>[2]Altalanos!$C$10</f>
        <v>Pécs</v>
      </c>
      <c r="D5" s="342" t="str">
        <f>[2]Altalanos!$D$10</f>
        <v xml:space="preserve">  </v>
      </c>
      <c r="E5" s="342"/>
      <c r="F5" s="342"/>
      <c r="G5" s="342"/>
      <c r="H5" s="343" t="str">
        <f>[2]Altalanos!$E$10</f>
        <v>Nagyistók-Nádasi Judit</v>
      </c>
      <c r="I5" s="344"/>
      <c r="J5" s="345"/>
      <c r="K5" s="346"/>
      <c r="L5" s="346"/>
      <c r="M5" s="346"/>
      <c r="N5" s="345"/>
      <c r="O5" s="342"/>
      <c r="P5" s="342"/>
      <c r="Q5" s="513"/>
    </row>
    <row r="6" spans="1:17" ht="30" customHeight="1" thickBot="1" x14ac:dyDescent="0.3">
      <c r="A6" s="348" t="s">
        <v>33</v>
      </c>
      <c r="B6" s="349" t="s">
        <v>25</v>
      </c>
      <c r="C6" s="349" t="s">
        <v>26</v>
      </c>
      <c r="D6" s="349" t="s">
        <v>29</v>
      </c>
      <c r="E6" s="350" t="s">
        <v>30</v>
      </c>
      <c r="F6" s="350" t="s">
        <v>34</v>
      </c>
      <c r="G6" s="350" t="s">
        <v>93</v>
      </c>
      <c r="H6" s="351" t="s">
        <v>35</v>
      </c>
      <c r="I6" s="352"/>
      <c r="J6" s="353" t="s">
        <v>14</v>
      </c>
      <c r="K6" s="354" t="s">
        <v>12</v>
      </c>
      <c r="L6" s="355" t="s">
        <v>0</v>
      </c>
      <c r="M6" s="356" t="s">
        <v>13</v>
      </c>
      <c r="N6" s="357" t="s">
        <v>43</v>
      </c>
      <c r="O6" s="358" t="s">
        <v>36</v>
      </c>
      <c r="P6" s="359" t="s">
        <v>1</v>
      </c>
      <c r="Q6" s="350" t="s">
        <v>37</v>
      </c>
    </row>
    <row r="7" spans="1:17" s="374" customFormat="1" ht="18.899999999999999" customHeight="1" x14ac:dyDescent="0.25">
      <c r="A7" s="361">
        <v>1</v>
      </c>
      <c r="B7" s="514" t="s">
        <v>446</v>
      </c>
      <c r="C7" s="363" t="s">
        <v>262</v>
      </c>
      <c r="D7" s="364" t="s">
        <v>412</v>
      </c>
      <c r="E7" s="365" t="s">
        <v>447</v>
      </c>
      <c r="F7" s="366"/>
      <c r="G7" s="367"/>
      <c r="H7" s="364"/>
      <c r="I7" s="364"/>
      <c r="J7" s="368"/>
      <c r="K7" s="369"/>
      <c r="L7" s="370"/>
      <c r="M7" s="369"/>
      <c r="N7" s="371"/>
      <c r="O7" s="364"/>
      <c r="P7" s="372"/>
      <c r="Q7" s="387"/>
    </row>
    <row r="8" spans="1:17" s="374" customFormat="1" ht="18.899999999999999" customHeight="1" x14ac:dyDescent="0.25">
      <c r="A8" s="361">
        <v>2</v>
      </c>
      <c r="B8" s="362" t="s">
        <v>448</v>
      </c>
      <c r="C8" s="363" t="s">
        <v>111</v>
      </c>
      <c r="D8" s="364" t="s">
        <v>412</v>
      </c>
      <c r="E8" s="365" t="s">
        <v>449</v>
      </c>
      <c r="F8" s="379"/>
      <c r="G8" s="380"/>
      <c r="H8" s="364"/>
      <c r="I8" s="364"/>
      <c r="J8" s="368"/>
      <c r="K8" s="369"/>
      <c r="L8" s="370"/>
      <c r="M8" s="369"/>
      <c r="N8" s="371"/>
      <c r="O8" s="364"/>
      <c r="P8" s="372"/>
      <c r="Q8" s="387"/>
    </row>
    <row r="9" spans="1:17" s="374" customFormat="1" ht="18.899999999999999" customHeight="1" x14ac:dyDescent="0.25">
      <c r="A9" s="361">
        <v>3</v>
      </c>
      <c r="B9" s="362" t="s">
        <v>450</v>
      </c>
      <c r="C9" s="389" t="s">
        <v>451</v>
      </c>
      <c r="D9" s="364" t="s">
        <v>389</v>
      </c>
      <c r="E9" s="365" t="s">
        <v>452</v>
      </c>
      <c r="F9" s="379"/>
      <c r="G9" s="380"/>
      <c r="H9" s="364"/>
      <c r="I9" s="364"/>
      <c r="J9" s="368"/>
      <c r="K9" s="369"/>
      <c r="L9" s="370"/>
      <c r="M9" s="369"/>
      <c r="N9" s="371"/>
      <c r="O9" s="364"/>
      <c r="P9" s="382"/>
      <c r="Q9" s="395"/>
    </row>
    <row r="10" spans="1:17" s="374" customFormat="1" ht="18.899999999999999" customHeight="1" x14ac:dyDescent="0.25">
      <c r="A10" s="361">
        <v>4</v>
      </c>
      <c r="B10" s="363"/>
      <c r="C10" s="363"/>
      <c r="D10" s="364"/>
      <c r="E10" s="365"/>
      <c r="F10" s="379"/>
      <c r="G10" s="380"/>
      <c r="H10" s="364"/>
      <c r="I10" s="364"/>
      <c r="J10" s="368"/>
      <c r="K10" s="369"/>
      <c r="L10" s="370"/>
      <c r="M10" s="369"/>
      <c r="N10" s="371"/>
      <c r="O10" s="364"/>
      <c r="P10" s="385"/>
      <c r="Q10" s="515"/>
    </row>
    <row r="11" spans="1:17" s="374" customFormat="1" ht="18.899999999999999" customHeight="1" x14ac:dyDescent="0.25">
      <c r="A11" s="361">
        <v>5</v>
      </c>
      <c r="B11" s="363"/>
      <c r="C11" s="363"/>
      <c r="D11" s="364"/>
      <c r="E11" s="365"/>
      <c r="F11" s="379"/>
      <c r="G11" s="380"/>
      <c r="H11" s="364"/>
      <c r="I11" s="364"/>
      <c r="J11" s="368"/>
      <c r="K11" s="369"/>
      <c r="L11" s="370"/>
      <c r="M11" s="369"/>
      <c r="N11" s="371"/>
      <c r="O11" s="364"/>
      <c r="P11" s="385"/>
      <c r="Q11" s="515"/>
    </row>
    <row r="12" spans="1:17" s="374" customFormat="1" ht="18.899999999999999" customHeight="1" x14ac:dyDescent="0.25">
      <c r="A12" s="361">
        <v>6</v>
      </c>
      <c r="B12" s="363"/>
      <c r="C12" s="363"/>
      <c r="D12" s="364"/>
      <c r="E12" s="365"/>
      <c r="F12" s="379"/>
      <c r="G12" s="380"/>
      <c r="H12" s="364"/>
      <c r="I12" s="364"/>
      <c r="J12" s="368"/>
      <c r="K12" s="369"/>
      <c r="L12" s="370"/>
      <c r="M12" s="369"/>
      <c r="N12" s="371"/>
      <c r="O12" s="364"/>
      <c r="P12" s="385"/>
      <c r="Q12" s="515"/>
    </row>
    <row r="13" spans="1:17" s="374" customFormat="1" ht="18.899999999999999" customHeight="1" x14ac:dyDescent="0.25">
      <c r="A13" s="361">
        <v>7</v>
      </c>
      <c r="B13" s="363"/>
      <c r="C13" s="363"/>
      <c r="D13" s="364"/>
      <c r="E13" s="365"/>
      <c r="F13" s="379"/>
      <c r="G13" s="380"/>
      <c r="H13" s="364"/>
      <c r="I13" s="364"/>
      <c r="J13" s="368"/>
      <c r="K13" s="369"/>
      <c r="L13" s="370"/>
      <c r="M13" s="369"/>
      <c r="N13" s="371"/>
      <c r="O13" s="364"/>
      <c r="P13" s="385"/>
      <c r="Q13" s="515"/>
    </row>
    <row r="14" spans="1:17" s="374" customFormat="1" ht="18.899999999999999" customHeight="1" x14ac:dyDescent="0.25">
      <c r="A14" s="361">
        <v>8</v>
      </c>
      <c r="B14" s="363"/>
      <c r="C14" s="363"/>
      <c r="D14" s="364"/>
      <c r="E14" s="365"/>
      <c r="F14" s="379"/>
      <c r="G14" s="380"/>
      <c r="H14" s="364"/>
      <c r="I14" s="364"/>
      <c r="J14" s="368"/>
      <c r="K14" s="369"/>
      <c r="L14" s="370"/>
      <c r="M14" s="369"/>
      <c r="N14" s="371"/>
      <c r="O14" s="364"/>
      <c r="P14" s="385"/>
      <c r="Q14" s="515"/>
    </row>
    <row r="15" spans="1:17" s="374" customFormat="1" ht="18.899999999999999" customHeight="1" x14ac:dyDescent="0.25">
      <c r="A15" s="361">
        <v>9</v>
      </c>
      <c r="B15" s="363"/>
      <c r="C15" s="363"/>
      <c r="D15" s="364"/>
      <c r="E15" s="365"/>
      <c r="F15" s="387"/>
      <c r="G15" s="387"/>
      <c r="H15" s="364"/>
      <c r="I15" s="364"/>
      <c r="J15" s="368"/>
      <c r="K15" s="369"/>
      <c r="L15" s="370"/>
      <c r="M15" s="388"/>
      <c r="N15" s="371"/>
      <c r="O15" s="364"/>
      <c r="P15" s="387"/>
      <c r="Q15" s="387"/>
    </row>
    <row r="16" spans="1:17" s="374" customFormat="1" ht="18.899999999999999" customHeight="1" x14ac:dyDescent="0.25">
      <c r="A16" s="361">
        <v>10</v>
      </c>
      <c r="B16" s="389"/>
      <c r="C16" s="363"/>
      <c r="D16" s="364"/>
      <c r="E16" s="365"/>
      <c r="F16" s="387"/>
      <c r="G16" s="387"/>
      <c r="H16" s="364"/>
      <c r="I16" s="364"/>
      <c r="J16" s="368"/>
      <c r="K16" s="369"/>
      <c r="L16" s="370"/>
      <c r="M16" s="388"/>
      <c r="N16" s="371"/>
      <c r="O16" s="364"/>
      <c r="P16" s="372"/>
      <c r="Q16" s="387"/>
    </row>
    <row r="17" spans="1:17" s="374" customFormat="1" ht="18.899999999999999" customHeight="1" x14ac:dyDescent="0.25">
      <c r="A17" s="361">
        <v>11</v>
      </c>
      <c r="B17" s="363"/>
      <c r="C17" s="363"/>
      <c r="D17" s="364"/>
      <c r="E17" s="365"/>
      <c r="F17" s="387"/>
      <c r="G17" s="387"/>
      <c r="H17" s="364"/>
      <c r="I17" s="364"/>
      <c r="J17" s="368"/>
      <c r="K17" s="369"/>
      <c r="L17" s="370"/>
      <c r="M17" s="388"/>
      <c r="N17" s="371"/>
      <c r="O17" s="364"/>
      <c r="P17" s="372"/>
      <c r="Q17" s="387"/>
    </row>
    <row r="18" spans="1:17" s="374" customFormat="1" ht="18.899999999999999" customHeight="1" x14ac:dyDescent="0.25">
      <c r="A18" s="361">
        <v>12</v>
      </c>
      <c r="B18" s="363"/>
      <c r="C18" s="363"/>
      <c r="D18" s="364"/>
      <c r="E18" s="365"/>
      <c r="F18" s="387"/>
      <c r="G18" s="387"/>
      <c r="H18" s="364"/>
      <c r="I18" s="364"/>
      <c r="J18" s="368"/>
      <c r="K18" s="369"/>
      <c r="L18" s="370"/>
      <c r="M18" s="388"/>
      <c r="N18" s="371"/>
      <c r="O18" s="364"/>
      <c r="P18" s="372"/>
      <c r="Q18" s="387"/>
    </row>
    <row r="19" spans="1:17" s="374" customFormat="1" ht="18.899999999999999" customHeight="1" x14ac:dyDescent="0.25">
      <c r="A19" s="361">
        <v>13</v>
      </c>
      <c r="B19" s="363"/>
      <c r="C19" s="363"/>
      <c r="D19" s="364"/>
      <c r="E19" s="365"/>
      <c r="F19" s="387"/>
      <c r="G19" s="387"/>
      <c r="H19" s="364"/>
      <c r="I19" s="364"/>
      <c r="J19" s="368"/>
      <c r="K19" s="369"/>
      <c r="L19" s="370"/>
      <c r="M19" s="388"/>
      <c r="N19" s="371"/>
      <c r="O19" s="364"/>
      <c r="P19" s="372"/>
      <c r="Q19" s="387"/>
    </row>
    <row r="20" spans="1:17" s="374" customFormat="1" ht="18.899999999999999" customHeight="1" x14ac:dyDescent="0.25">
      <c r="A20" s="361">
        <v>14</v>
      </c>
      <c r="B20" s="363"/>
      <c r="C20" s="363"/>
      <c r="D20" s="364"/>
      <c r="E20" s="365"/>
      <c r="F20" s="387"/>
      <c r="G20" s="387"/>
      <c r="H20" s="364"/>
      <c r="I20" s="364"/>
      <c r="J20" s="368"/>
      <c r="K20" s="369"/>
      <c r="L20" s="370"/>
      <c r="M20" s="388"/>
      <c r="N20" s="371"/>
      <c r="O20" s="364"/>
      <c r="P20" s="372"/>
      <c r="Q20" s="387"/>
    </row>
    <row r="21" spans="1:17" s="374" customFormat="1" ht="18.899999999999999" customHeight="1" x14ac:dyDescent="0.25">
      <c r="A21" s="361">
        <v>15</v>
      </c>
      <c r="B21" s="363"/>
      <c r="C21" s="363"/>
      <c r="D21" s="364"/>
      <c r="E21" s="365"/>
      <c r="F21" s="387"/>
      <c r="G21" s="387"/>
      <c r="H21" s="364"/>
      <c r="I21" s="364"/>
      <c r="J21" s="368"/>
      <c r="K21" s="369"/>
      <c r="L21" s="370"/>
      <c r="M21" s="388"/>
      <c r="N21" s="371"/>
      <c r="O21" s="364"/>
      <c r="P21" s="372"/>
      <c r="Q21" s="387"/>
    </row>
    <row r="22" spans="1:17" s="374" customFormat="1" ht="18.899999999999999" customHeight="1" x14ac:dyDescent="0.25">
      <c r="A22" s="361">
        <v>16</v>
      </c>
      <c r="B22" s="363"/>
      <c r="C22" s="363"/>
      <c r="D22" s="364"/>
      <c r="E22" s="365"/>
      <c r="F22" s="387"/>
      <c r="G22" s="387"/>
      <c r="H22" s="364"/>
      <c r="I22" s="364"/>
      <c r="J22" s="368"/>
      <c r="K22" s="369"/>
      <c r="L22" s="370"/>
      <c r="M22" s="388"/>
      <c r="N22" s="371"/>
      <c r="O22" s="364"/>
      <c r="P22" s="372"/>
      <c r="Q22" s="387"/>
    </row>
    <row r="23" spans="1:17" s="374" customFormat="1" ht="18.899999999999999" customHeight="1" x14ac:dyDescent="0.25">
      <c r="A23" s="361">
        <v>17</v>
      </c>
      <c r="B23" s="363"/>
      <c r="C23" s="363"/>
      <c r="D23" s="364"/>
      <c r="E23" s="365"/>
      <c r="F23" s="387"/>
      <c r="G23" s="387"/>
      <c r="H23" s="364"/>
      <c r="I23" s="364"/>
      <c r="J23" s="368"/>
      <c r="K23" s="369"/>
      <c r="L23" s="370"/>
      <c r="M23" s="388"/>
      <c r="N23" s="371"/>
      <c r="O23" s="364"/>
      <c r="P23" s="372"/>
      <c r="Q23" s="387"/>
    </row>
    <row r="24" spans="1:17" s="374" customFormat="1" ht="18.899999999999999" customHeight="1" x14ac:dyDescent="0.25">
      <c r="A24" s="361">
        <v>18</v>
      </c>
      <c r="B24" s="363"/>
      <c r="C24" s="363"/>
      <c r="D24" s="364"/>
      <c r="E24" s="365"/>
      <c r="F24" s="387"/>
      <c r="G24" s="387"/>
      <c r="H24" s="364"/>
      <c r="I24" s="364"/>
      <c r="J24" s="368"/>
      <c r="K24" s="369"/>
      <c r="L24" s="370"/>
      <c r="M24" s="388"/>
      <c r="N24" s="371"/>
      <c r="O24" s="364"/>
      <c r="P24" s="372"/>
      <c r="Q24" s="387"/>
    </row>
    <row r="25" spans="1:17" s="374" customFormat="1" ht="18.899999999999999" customHeight="1" x14ac:dyDescent="0.25">
      <c r="A25" s="361">
        <v>19</v>
      </c>
      <c r="B25" s="363"/>
      <c r="C25" s="363"/>
      <c r="D25" s="364"/>
      <c r="E25" s="365"/>
      <c r="F25" s="387"/>
      <c r="G25" s="387"/>
      <c r="H25" s="364"/>
      <c r="I25" s="364"/>
      <c r="J25" s="368"/>
      <c r="K25" s="369"/>
      <c r="L25" s="370"/>
      <c r="M25" s="388"/>
      <c r="N25" s="371"/>
      <c r="O25" s="364"/>
      <c r="P25" s="372"/>
      <c r="Q25" s="387"/>
    </row>
    <row r="26" spans="1:17" s="374" customFormat="1" ht="18.899999999999999" customHeight="1" x14ac:dyDescent="0.25">
      <c r="A26" s="361">
        <v>20</v>
      </c>
      <c r="B26" s="363"/>
      <c r="C26" s="363"/>
      <c r="D26" s="364"/>
      <c r="E26" s="365"/>
      <c r="F26" s="387"/>
      <c r="G26" s="387"/>
      <c r="H26" s="364"/>
      <c r="I26" s="364"/>
      <c r="J26" s="368"/>
      <c r="K26" s="369"/>
      <c r="L26" s="370"/>
      <c r="M26" s="388"/>
      <c r="N26" s="371"/>
      <c r="O26" s="364"/>
      <c r="P26" s="372"/>
      <c r="Q26" s="387"/>
    </row>
    <row r="27" spans="1:17" s="374" customFormat="1" ht="18.899999999999999" customHeight="1" x14ac:dyDescent="0.25">
      <c r="A27" s="361">
        <v>21</v>
      </c>
      <c r="B27" s="363"/>
      <c r="C27" s="363"/>
      <c r="D27" s="364"/>
      <c r="E27" s="365"/>
      <c r="F27" s="387"/>
      <c r="G27" s="387"/>
      <c r="H27" s="364"/>
      <c r="I27" s="364"/>
      <c r="J27" s="368"/>
      <c r="K27" s="369"/>
      <c r="L27" s="370"/>
      <c r="M27" s="388"/>
      <c r="N27" s="371"/>
      <c r="O27" s="364"/>
      <c r="P27" s="372"/>
      <c r="Q27" s="387"/>
    </row>
    <row r="28" spans="1:17" s="374" customFormat="1" ht="18.899999999999999" customHeight="1" x14ac:dyDescent="0.25">
      <c r="A28" s="361">
        <v>22</v>
      </c>
      <c r="B28" s="363"/>
      <c r="C28" s="363"/>
      <c r="D28" s="364"/>
      <c r="E28" s="393"/>
      <c r="F28" s="394"/>
      <c r="G28" s="395"/>
      <c r="H28" s="364"/>
      <c r="I28" s="364"/>
      <c r="J28" s="368"/>
      <c r="K28" s="369"/>
      <c r="L28" s="370"/>
      <c r="M28" s="388"/>
      <c r="N28" s="371"/>
      <c r="O28" s="364"/>
      <c r="P28" s="372"/>
      <c r="Q28" s="387"/>
    </row>
    <row r="29" spans="1:17" s="374" customFormat="1" ht="18.899999999999999" customHeight="1" x14ac:dyDescent="0.25">
      <c r="A29" s="361">
        <v>23</v>
      </c>
      <c r="B29" s="363"/>
      <c r="C29" s="363"/>
      <c r="D29" s="364"/>
      <c r="E29" s="396"/>
      <c r="F29" s="387"/>
      <c r="G29" s="387"/>
      <c r="H29" s="364"/>
      <c r="I29" s="364"/>
      <c r="J29" s="368"/>
      <c r="K29" s="369"/>
      <c r="L29" s="370"/>
      <c r="M29" s="388"/>
      <c r="N29" s="371"/>
      <c r="O29" s="364"/>
      <c r="P29" s="372"/>
      <c r="Q29" s="387"/>
    </row>
    <row r="30" spans="1:17" s="374" customFormat="1" ht="18.899999999999999" customHeight="1" x14ac:dyDescent="0.25">
      <c r="A30" s="361">
        <v>24</v>
      </c>
      <c r="B30" s="363"/>
      <c r="C30" s="363"/>
      <c r="D30" s="364"/>
      <c r="E30" s="365"/>
      <c r="F30" s="387"/>
      <c r="G30" s="387"/>
      <c r="H30" s="364"/>
      <c r="I30" s="364"/>
      <c r="J30" s="368"/>
      <c r="K30" s="369"/>
      <c r="L30" s="370"/>
      <c r="M30" s="388"/>
      <c r="N30" s="371"/>
      <c r="O30" s="364"/>
      <c r="P30" s="372"/>
      <c r="Q30" s="387"/>
    </row>
    <row r="31" spans="1:17" s="374" customFormat="1" ht="18.899999999999999" customHeight="1" x14ac:dyDescent="0.25">
      <c r="A31" s="361">
        <v>25</v>
      </c>
      <c r="B31" s="363"/>
      <c r="C31" s="363"/>
      <c r="D31" s="364"/>
      <c r="E31" s="365"/>
      <c r="F31" s="387"/>
      <c r="G31" s="387"/>
      <c r="H31" s="364"/>
      <c r="I31" s="364"/>
      <c r="J31" s="368"/>
      <c r="K31" s="369"/>
      <c r="L31" s="370"/>
      <c r="M31" s="388"/>
      <c r="N31" s="371"/>
      <c r="O31" s="364"/>
      <c r="P31" s="372"/>
      <c r="Q31" s="387"/>
    </row>
    <row r="32" spans="1:17" s="374" customFormat="1" ht="18.899999999999999" customHeight="1" x14ac:dyDescent="0.25">
      <c r="A32" s="361">
        <v>26</v>
      </c>
      <c r="B32" s="363"/>
      <c r="C32" s="363"/>
      <c r="D32" s="364"/>
      <c r="E32" s="397"/>
      <c r="F32" s="387"/>
      <c r="G32" s="387"/>
      <c r="H32" s="364"/>
      <c r="I32" s="364"/>
      <c r="J32" s="368"/>
      <c r="K32" s="369"/>
      <c r="L32" s="370"/>
      <c r="M32" s="388"/>
      <c r="N32" s="371"/>
      <c r="O32" s="364"/>
      <c r="P32" s="372"/>
      <c r="Q32" s="387"/>
    </row>
    <row r="33" spans="1:17" s="374" customFormat="1" ht="18.899999999999999" customHeight="1" x14ac:dyDescent="0.25">
      <c r="A33" s="361">
        <v>27</v>
      </c>
      <c r="B33" s="363"/>
      <c r="C33" s="363"/>
      <c r="D33" s="364"/>
      <c r="E33" s="365"/>
      <c r="F33" s="387"/>
      <c r="G33" s="387"/>
      <c r="H33" s="364"/>
      <c r="I33" s="364"/>
      <c r="J33" s="368"/>
      <c r="K33" s="369"/>
      <c r="L33" s="370"/>
      <c r="M33" s="388"/>
      <c r="N33" s="371"/>
      <c r="O33" s="364"/>
      <c r="P33" s="372"/>
      <c r="Q33" s="387"/>
    </row>
    <row r="34" spans="1:17" s="374" customFormat="1" ht="18.899999999999999" customHeight="1" x14ac:dyDescent="0.25">
      <c r="A34" s="361">
        <v>28</v>
      </c>
      <c r="B34" s="363"/>
      <c r="C34" s="363"/>
      <c r="D34" s="364"/>
      <c r="E34" s="365"/>
      <c r="F34" s="387"/>
      <c r="G34" s="387"/>
      <c r="H34" s="364"/>
      <c r="I34" s="364"/>
      <c r="J34" s="368"/>
      <c r="K34" s="369"/>
      <c r="L34" s="370"/>
      <c r="M34" s="388"/>
      <c r="N34" s="371"/>
      <c r="O34" s="364"/>
      <c r="P34" s="372"/>
      <c r="Q34" s="387"/>
    </row>
    <row r="35" spans="1:17" s="374" customFormat="1" ht="18.899999999999999" customHeight="1" x14ac:dyDescent="0.25">
      <c r="A35" s="361">
        <v>29</v>
      </c>
      <c r="B35" s="363"/>
      <c r="C35" s="363"/>
      <c r="D35" s="364"/>
      <c r="E35" s="365"/>
      <c r="F35" s="387"/>
      <c r="G35" s="387"/>
      <c r="H35" s="364"/>
      <c r="I35" s="364"/>
      <c r="J35" s="368"/>
      <c r="K35" s="369"/>
      <c r="L35" s="370"/>
      <c r="M35" s="388"/>
      <c r="N35" s="371"/>
      <c r="O35" s="364"/>
      <c r="P35" s="372"/>
      <c r="Q35" s="387"/>
    </row>
    <row r="36" spans="1:17" s="374" customFormat="1" ht="18.899999999999999" customHeight="1" x14ac:dyDescent="0.25">
      <c r="A36" s="361">
        <v>30</v>
      </c>
      <c r="B36" s="363"/>
      <c r="C36" s="363"/>
      <c r="D36" s="364"/>
      <c r="E36" s="365"/>
      <c r="F36" s="387"/>
      <c r="G36" s="387"/>
      <c r="H36" s="364"/>
      <c r="I36" s="364"/>
      <c r="J36" s="368"/>
      <c r="K36" s="369"/>
      <c r="L36" s="370"/>
      <c r="M36" s="388"/>
      <c r="N36" s="371"/>
      <c r="O36" s="364"/>
      <c r="P36" s="372"/>
      <c r="Q36" s="387"/>
    </row>
    <row r="37" spans="1:17" s="374" customFormat="1" ht="18.899999999999999" customHeight="1" x14ac:dyDescent="0.25">
      <c r="A37" s="361">
        <v>31</v>
      </c>
      <c r="B37" s="363"/>
      <c r="C37" s="363"/>
      <c r="D37" s="364"/>
      <c r="E37" s="365"/>
      <c r="F37" s="387"/>
      <c r="G37" s="387"/>
      <c r="H37" s="364"/>
      <c r="I37" s="364"/>
      <c r="J37" s="368"/>
      <c r="K37" s="369"/>
      <c r="L37" s="370"/>
      <c r="M37" s="388"/>
      <c r="N37" s="371"/>
      <c r="O37" s="364"/>
      <c r="P37" s="372"/>
      <c r="Q37" s="387"/>
    </row>
    <row r="38" spans="1:17" s="374" customFormat="1" ht="18.899999999999999" customHeight="1" x14ac:dyDescent="0.25">
      <c r="A38" s="361">
        <v>32</v>
      </c>
      <c r="B38" s="363"/>
      <c r="C38" s="363"/>
      <c r="D38" s="364"/>
      <c r="E38" s="365"/>
      <c r="F38" s="387"/>
      <c r="G38" s="387"/>
      <c r="H38" s="379"/>
      <c r="I38" s="380"/>
      <c r="J38" s="368"/>
      <c r="K38" s="369"/>
      <c r="L38" s="370"/>
      <c r="M38" s="388"/>
      <c r="N38" s="371"/>
      <c r="O38" s="387"/>
      <c r="P38" s="372"/>
      <c r="Q38" s="387"/>
    </row>
    <row r="39" spans="1:17" s="374" customFormat="1" ht="18.899999999999999" customHeight="1" x14ac:dyDescent="0.25">
      <c r="A39" s="361">
        <v>33</v>
      </c>
      <c r="B39" s="363"/>
      <c r="C39" s="363"/>
      <c r="D39" s="364"/>
      <c r="E39" s="365"/>
      <c r="F39" s="387"/>
      <c r="G39" s="387"/>
      <c r="H39" s="379"/>
      <c r="I39" s="380"/>
      <c r="J39" s="368"/>
      <c r="K39" s="369"/>
      <c r="L39" s="370"/>
      <c r="M39" s="388"/>
      <c r="N39" s="395"/>
      <c r="O39" s="387"/>
      <c r="P39" s="372"/>
      <c r="Q39" s="387"/>
    </row>
    <row r="40" spans="1:17" s="374" customFormat="1" ht="18.899999999999999" customHeight="1" x14ac:dyDescent="0.25">
      <c r="A40" s="361">
        <v>34</v>
      </c>
      <c r="B40" s="363"/>
      <c r="C40" s="363"/>
      <c r="D40" s="364"/>
      <c r="E40" s="365"/>
      <c r="F40" s="387"/>
      <c r="G40" s="387"/>
      <c r="H40" s="379"/>
      <c r="I40" s="380"/>
      <c r="J40" s="368" t="e">
        <f>IF(AND(Q40="",#REF!&gt;0,#REF!&lt;5),K40,)</f>
        <v>#REF!</v>
      </c>
      <c r="K40" s="369" t="str">
        <f>IF(D40="","ZZZ9",IF(AND(#REF!&gt;0,#REF!&lt;5),D40&amp;#REF!,D40&amp;"9"))</f>
        <v>ZZZ9</v>
      </c>
      <c r="L40" s="370">
        <f t="shared" ref="L40:L103" si="0">IF(Q40="",999,Q40)</f>
        <v>999</v>
      </c>
      <c r="M40" s="388">
        <f t="shared" ref="M40:M103" si="1">IF(P40=999,999,1)</f>
        <v>999</v>
      </c>
      <c r="N40" s="395"/>
      <c r="O40" s="387"/>
      <c r="P40" s="372">
        <f t="shared" ref="P40:P103" si="2">IF(N40="DA",1,IF(N40="WC",2,IF(N40="SE",3,IF(N40="Q",4,IF(N40="LL",5,999)))))</f>
        <v>999</v>
      </c>
      <c r="Q40" s="387"/>
    </row>
    <row r="41" spans="1:17" s="374" customFormat="1" ht="18.899999999999999" customHeight="1" x14ac:dyDescent="0.25">
      <c r="A41" s="361">
        <v>35</v>
      </c>
      <c r="B41" s="363"/>
      <c r="C41" s="363"/>
      <c r="D41" s="364"/>
      <c r="E41" s="365"/>
      <c r="F41" s="387"/>
      <c r="G41" s="387"/>
      <c r="H41" s="379"/>
      <c r="I41" s="380"/>
      <c r="J41" s="368" t="e">
        <f>IF(AND(Q41="",#REF!&gt;0,#REF!&lt;5),K41,)</f>
        <v>#REF!</v>
      </c>
      <c r="K41" s="369" t="str">
        <f>IF(D41="","ZZZ9",IF(AND(#REF!&gt;0,#REF!&lt;5),D41&amp;#REF!,D41&amp;"9"))</f>
        <v>ZZZ9</v>
      </c>
      <c r="L41" s="370">
        <f t="shared" si="0"/>
        <v>999</v>
      </c>
      <c r="M41" s="388">
        <f t="shared" si="1"/>
        <v>999</v>
      </c>
      <c r="N41" s="395"/>
      <c r="O41" s="387"/>
      <c r="P41" s="372">
        <f t="shared" si="2"/>
        <v>999</v>
      </c>
      <c r="Q41" s="387"/>
    </row>
    <row r="42" spans="1:17" s="374" customFormat="1" ht="18.899999999999999" customHeight="1" x14ac:dyDescent="0.25">
      <c r="A42" s="361">
        <v>36</v>
      </c>
      <c r="B42" s="363"/>
      <c r="C42" s="363"/>
      <c r="D42" s="364"/>
      <c r="E42" s="365"/>
      <c r="F42" s="387"/>
      <c r="G42" s="387"/>
      <c r="H42" s="379"/>
      <c r="I42" s="380"/>
      <c r="J42" s="368" t="e">
        <f>IF(AND(Q42="",#REF!&gt;0,#REF!&lt;5),K42,)</f>
        <v>#REF!</v>
      </c>
      <c r="K42" s="369" t="str">
        <f>IF(D42="","ZZZ9",IF(AND(#REF!&gt;0,#REF!&lt;5),D42&amp;#REF!,D42&amp;"9"))</f>
        <v>ZZZ9</v>
      </c>
      <c r="L42" s="370">
        <f t="shared" si="0"/>
        <v>999</v>
      </c>
      <c r="M42" s="388">
        <f t="shared" si="1"/>
        <v>999</v>
      </c>
      <c r="N42" s="395"/>
      <c r="O42" s="387"/>
      <c r="P42" s="372">
        <f t="shared" si="2"/>
        <v>999</v>
      </c>
      <c r="Q42" s="387"/>
    </row>
    <row r="43" spans="1:17" s="374" customFormat="1" ht="18.899999999999999" customHeight="1" x14ac:dyDescent="0.25">
      <c r="A43" s="361">
        <v>37</v>
      </c>
      <c r="B43" s="363"/>
      <c r="C43" s="363"/>
      <c r="D43" s="364"/>
      <c r="E43" s="365"/>
      <c r="F43" s="387"/>
      <c r="G43" s="387"/>
      <c r="H43" s="379"/>
      <c r="I43" s="380"/>
      <c r="J43" s="368" t="e">
        <f>IF(AND(Q43="",#REF!&gt;0,#REF!&lt;5),K43,)</f>
        <v>#REF!</v>
      </c>
      <c r="K43" s="369" t="str">
        <f>IF(D43="","ZZZ9",IF(AND(#REF!&gt;0,#REF!&lt;5),D43&amp;#REF!,D43&amp;"9"))</f>
        <v>ZZZ9</v>
      </c>
      <c r="L43" s="370">
        <f t="shared" si="0"/>
        <v>999</v>
      </c>
      <c r="M43" s="388">
        <f t="shared" si="1"/>
        <v>999</v>
      </c>
      <c r="N43" s="395"/>
      <c r="O43" s="387"/>
      <c r="P43" s="372">
        <f t="shared" si="2"/>
        <v>999</v>
      </c>
      <c r="Q43" s="387"/>
    </row>
    <row r="44" spans="1:17" s="374" customFormat="1" ht="18.899999999999999" customHeight="1" x14ac:dyDescent="0.25">
      <c r="A44" s="361">
        <v>38</v>
      </c>
      <c r="B44" s="363"/>
      <c r="C44" s="363"/>
      <c r="D44" s="364"/>
      <c r="E44" s="365"/>
      <c r="F44" s="387"/>
      <c r="G44" s="387"/>
      <c r="H44" s="379"/>
      <c r="I44" s="380"/>
      <c r="J44" s="368" t="e">
        <f>IF(AND(Q44="",#REF!&gt;0,#REF!&lt;5),K44,)</f>
        <v>#REF!</v>
      </c>
      <c r="K44" s="369" t="str">
        <f>IF(D44="","ZZZ9",IF(AND(#REF!&gt;0,#REF!&lt;5),D44&amp;#REF!,D44&amp;"9"))</f>
        <v>ZZZ9</v>
      </c>
      <c r="L44" s="370">
        <f t="shared" si="0"/>
        <v>999</v>
      </c>
      <c r="M44" s="388">
        <f t="shared" si="1"/>
        <v>999</v>
      </c>
      <c r="N44" s="395"/>
      <c r="O44" s="387"/>
      <c r="P44" s="372">
        <f t="shared" si="2"/>
        <v>999</v>
      </c>
      <c r="Q44" s="387"/>
    </row>
    <row r="45" spans="1:17" s="374" customFormat="1" ht="18.899999999999999" customHeight="1" x14ac:dyDescent="0.25">
      <c r="A45" s="361">
        <v>39</v>
      </c>
      <c r="B45" s="363"/>
      <c r="C45" s="363"/>
      <c r="D45" s="364"/>
      <c r="E45" s="365"/>
      <c r="F45" s="387"/>
      <c r="G45" s="387"/>
      <c r="H45" s="379"/>
      <c r="I45" s="380"/>
      <c r="J45" s="368" t="e">
        <f>IF(AND(Q45="",#REF!&gt;0,#REF!&lt;5),K45,)</f>
        <v>#REF!</v>
      </c>
      <c r="K45" s="369" t="str">
        <f>IF(D45="","ZZZ9",IF(AND(#REF!&gt;0,#REF!&lt;5),D45&amp;#REF!,D45&amp;"9"))</f>
        <v>ZZZ9</v>
      </c>
      <c r="L45" s="370">
        <f t="shared" si="0"/>
        <v>999</v>
      </c>
      <c r="M45" s="388">
        <f t="shared" si="1"/>
        <v>999</v>
      </c>
      <c r="N45" s="395"/>
      <c r="O45" s="387"/>
      <c r="P45" s="372">
        <f t="shared" si="2"/>
        <v>999</v>
      </c>
      <c r="Q45" s="387"/>
    </row>
    <row r="46" spans="1:17" s="374" customFormat="1" ht="18.899999999999999" customHeight="1" x14ac:dyDescent="0.25">
      <c r="A46" s="361">
        <v>40</v>
      </c>
      <c r="B46" s="363"/>
      <c r="C46" s="363"/>
      <c r="D46" s="364"/>
      <c r="E46" s="365"/>
      <c r="F46" s="387"/>
      <c r="G46" s="387"/>
      <c r="H46" s="379"/>
      <c r="I46" s="380"/>
      <c r="J46" s="368" t="e">
        <f>IF(AND(Q46="",#REF!&gt;0,#REF!&lt;5),K46,)</f>
        <v>#REF!</v>
      </c>
      <c r="K46" s="369" t="str">
        <f>IF(D46="","ZZZ9",IF(AND(#REF!&gt;0,#REF!&lt;5),D46&amp;#REF!,D46&amp;"9"))</f>
        <v>ZZZ9</v>
      </c>
      <c r="L46" s="370">
        <f t="shared" si="0"/>
        <v>999</v>
      </c>
      <c r="M46" s="388">
        <f t="shared" si="1"/>
        <v>999</v>
      </c>
      <c r="N46" s="395"/>
      <c r="O46" s="387"/>
      <c r="P46" s="372">
        <f t="shared" si="2"/>
        <v>999</v>
      </c>
      <c r="Q46" s="387"/>
    </row>
    <row r="47" spans="1:17" s="374" customFormat="1" ht="18.899999999999999" customHeight="1" x14ac:dyDescent="0.25">
      <c r="A47" s="361">
        <v>41</v>
      </c>
      <c r="B47" s="363"/>
      <c r="C47" s="363"/>
      <c r="D47" s="364"/>
      <c r="E47" s="365"/>
      <c r="F47" s="387"/>
      <c r="G47" s="387"/>
      <c r="H47" s="379"/>
      <c r="I47" s="380"/>
      <c r="J47" s="368" t="e">
        <f>IF(AND(Q47="",#REF!&gt;0,#REF!&lt;5),K47,)</f>
        <v>#REF!</v>
      </c>
      <c r="K47" s="369" t="str">
        <f>IF(D47="","ZZZ9",IF(AND(#REF!&gt;0,#REF!&lt;5),D47&amp;#REF!,D47&amp;"9"))</f>
        <v>ZZZ9</v>
      </c>
      <c r="L47" s="370">
        <f t="shared" si="0"/>
        <v>999</v>
      </c>
      <c r="M47" s="388">
        <f t="shared" si="1"/>
        <v>999</v>
      </c>
      <c r="N47" s="395"/>
      <c r="O47" s="387"/>
      <c r="P47" s="372">
        <f t="shared" si="2"/>
        <v>999</v>
      </c>
      <c r="Q47" s="387"/>
    </row>
    <row r="48" spans="1:17" s="374" customFormat="1" ht="18.899999999999999" customHeight="1" x14ac:dyDescent="0.25">
      <c r="A48" s="361">
        <v>42</v>
      </c>
      <c r="B48" s="363"/>
      <c r="C48" s="363"/>
      <c r="D48" s="364"/>
      <c r="E48" s="365"/>
      <c r="F48" s="387"/>
      <c r="G48" s="387"/>
      <c r="H48" s="379"/>
      <c r="I48" s="380"/>
      <c r="J48" s="368" t="e">
        <f>IF(AND(Q48="",#REF!&gt;0,#REF!&lt;5),K48,)</f>
        <v>#REF!</v>
      </c>
      <c r="K48" s="369" t="str">
        <f>IF(D48="","ZZZ9",IF(AND(#REF!&gt;0,#REF!&lt;5),D48&amp;#REF!,D48&amp;"9"))</f>
        <v>ZZZ9</v>
      </c>
      <c r="L48" s="370">
        <f t="shared" si="0"/>
        <v>999</v>
      </c>
      <c r="M48" s="388">
        <f t="shared" si="1"/>
        <v>999</v>
      </c>
      <c r="N48" s="395"/>
      <c r="O48" s="387"/>
      <c r="P48" s="372">
        <f t="shared" si="2"/>
        <v>999</v>
      </c>
      <c r="Q48" s="387"/>
    </row>
    <row r="49" spans="1:17" s="374" customFormat="1" ht="18.899999999999999" customHeight="1" x14ac:dyDescent="0.25">
      <c r="A49" s="361">
        <v>43</v>
      </c>
      <c r="B49" s="363"/>
      <c r="C49" s="363"/>
      <c r="D49" s="364"/>
      <c r="E49" s="365"/>
      <c r="F49" s="387"/>
      <c r="G49" s="387"/>
      <c r="H49" s="379"/>
      <c r="I49" s="380"/>
      <c r="J49" s="368" t="e">
        <f>IF(AND(Q49="",#REF!&gt;0,#REF!&lt;5),K49,)</f>
        <v>#REF!</v>
      </c>
      <c r="K49" s="369" t="str">
        <f>IF(D49="","ZZZ9",IF(AND(#REF!&gt;0,#REF!&lt;5),D49&amp;#REF!,D49&amp;"9"))</f>
        <v>ZZZ9</v>
      </c>
      <c r="L49" s="370">
        <f t="shared" si="0"/>
        <v>999</v>
      </c>
      <c r="M49" s="388">
        <f t="shared" si="1"/>
        <v>999</v>
      </c>
      <c r="N49" s="395"/>
      <c r="O49" s="387"/>
      <c r="P49" s="372">
        <f t="shared" si="2"/>
        <v>999</v>
      </c>
      <c r="Q49" s="387"/>
    </row>
    <row r="50" spans="1:17" s="374" customFormat="1" ht="18.899999999999999" customHeight="1" x14ac:dyDescent="0.25">
      <c r="A50" s="361">
        <v>44</v>
      </c>
      <c r="B50" s="363"/>
      <c r="C50" s="363"/>
      <c r="D50" s="364"/>
      <c r="E50" s="365"/>
      <c r="F50" s="387"/>
      <c r="G50" s="387"/>
      <c r="H50" s="379"/>
      <c r="I50" s="380"/>
      <c r="J50" s="368" t="e">
        <f>IF(AND(Q50="",#REF!&gt;0,#REF!&lt;5),K50,)</f>
        <v>#REF!</v>
      </c>
      <c r="K50" s="369" t="str">
        <f>IF(D50="","ZZZ9",IF(AND(#REF!&gt;0,#REF!&lt;5),D50&amp;#REF!,D50&amp;"9"))</f>
        <v>ZZZ9</v>
      </c>
      <c r="L50" s="370">
        <f t="shared" si="0"/>
        <v>999</v>
      </c>
      <c r="M50" s="388">
        <f t="shared" si="1"/>
        <v>999</v>
      </c>
      <c r="N50" s="395"/>
      <c r="O50" s="387"/>
      <c r="P50" s="372">
        <f t="shared" si="2"/>
        <v>999</v>
      </c>
      <c r="Q50" s="387"/>
    </row>
    <row r="51" spans="1:17" s="374" customFormat="1" ht="18.899999999999999" customHeight="1" x14ac:dyDescent="0.25">
      <c r="A51" s="361">
        <v>45</v>
      </c>
      <c r="B51" s="363"/>
      <c r="C51" s="363"/>
      <c r="D51" s="364"/>
      <c r="E51" s="365"/>
      <c r="F51" s="387"/>
      <c r="G51" s="387"/>
      <c r="H51" s="379"/>
      <c r="I51" s="380"/>
      <c r="J51" s="368" t="e">
        <f>IF(AND(Q51="",#REF!&gt;0,#REF!&lt;5),K51,)</f>
        <v>#REF!</v>
      </c>
      <c r="K51" s="369" t="str">
        <f>IF(D51="","ZZZ9",IF(AND(#REF!&gt;0,#REF!&lt;5),D51&amp;#REF!,D51&amp;"9"))</f>
        <v>ZZZ9</v>
      </c>
      <c r="L51" s="370">
        <f t="shared" si="0"/>
        <v>999</v>
      </c>
      <c r="M51" s="388">
        <f t="shared" si="1"/>
        <v>999</v>
      </c>
      <c r="N51" s="395"/>
      <c r="O51" s="387"/>
      <c r="P51" s="372">
        <f t="shared" si="2"/>
        <v>999</v>
      </c>
      <c r="Q51" s="387"/>
    </row>
    <row r="52" spans="1:17" s="374" customFormat="1" ht="18.899999999999999" customHeight="1" x14ac:dyDescent="0.25">
      <c r="A52" s="361">
        <v>46</v>
      </c>
      <c r="B52" s="363"/>
      <c r="C52" s="363"/>
      <c r="D52" s="364"/>
      <c r="E52" s="365"/>
      <c r="F52" s="387"/>
      <c r="G52" s="387"/>
      <c r="H52" s="379"/>
      <c r="I52" s="380"/>
      <c r="J52" s="368" t="e">
        <f>IF(AND(Q52="",#REF!&gt;0,#REF!&lt;5),K52,)</f>
        <v>#REF!</v>
      </c>
      <c r="K52" s="369" t="str">
        <f>IF(D52="","ZZZ9",IF(AND(#REF!&gt;0,#REF!&lt;5),D52&amp;#REF!,D52&amp;"9"))</f>
        <v>ZZZ9</v>
      </c>
      <c r="L52" s="370">
        <f t="shared" si="0"/>
        <v>999</v>
      </c>
      <c r="M52" s="388">
        <f t="shared" si="1"/>
        <v>999</v>
      </c>
      <c r="N52" s="395"/>
      <c r="O52" s="387"/>
      <c r="P52" s="372">
        <f t="shared" si="2"/>
        <v>999</v>
      </c>
      <c r="Q52" s="387"/>
    </row>
    <row r="53" spans="1:17" s="374" customFormat="1" ht="18.899999999999999" customHeight="1" x14ac:dyDescent="0.25">
      <c r="A53" s="361">
        <v>47</v>
      </c>
      <c r="B53" s="363"/>
      <c r="C53" s="363"/>
      <c r="D53" s="364"/>
      <c r="E53" s="365"/>
      <c r="F53" s="387"/>
      <c r="G53" s="387"/>
      <c r="H53" s="379"/>
      <c r="I53" s="380"/>
      <c r="J53" s="368" t="e">
        <f>IF(AND(Q53="",#REF!&gt;0,#REF!&lt;5),K53,)</f>
        <v>#REF!</v>
      </c>
      <c r="K53" s="369" t="str">
        <f>IF(D53="","ZZZ9",IF(AND(#REF!&gt;0,#REF!&lt;5),D53&amp;#REF!,D53&amp;"9"))</f>
        <v>ZZZ9</v>
      </c>
      <c r="L53" s="370">
        <f t="shared" si="0"/>
        <v>999</v>
      </c>
      <c r="M53" s="388">
        <f t="shared" si="1"/>
        <v>999</v>
      </c>
      <c r="N53" s="395"/>
      <c r="O53" s="387"/>
      <c r="P53" s="372">
        <f t="shared" si="2"/>
        <v>999</v>
      </c>
      <c r="Q53" s="387"/>
    </row>
    <row r="54" spans="1:17" s="374" customFormat="1" ht="18.899999999999999" customHeight="1" x14ac:dyDescent="0.25">
      <c r="A54" s="361">
        <v>48</v>
      </c>
      <c r="B54" s="363"/>
      <c r="C54" s="363"/>
      <c r="D54" s="364"/>
      <c r="E54" s="365"/>
      <c r="F54" s="387"/>
      <c r="G54" s="387"/>
      <c r="H54" s="379"/>
      <c r="I54" s="380"/>
      <c r="J54" s="368" t="e">
        <f>IF(AND(Q54="",#REF!&gt;0,#REF!&lt;5),K54,)</f>
        <v>#REF!</v>
      </c>
      <c r="K54" s="369" t="str">
        <f>IF(D54="","ZZZ9",IF(AND(#REF!&gt;0,#REF!&lt;5),D54&amp;#REF!,D54&amp;"9"))</f>
        <v>ZZZ9</v>
      </c>
      <c r="L54" s="370">
        <f t="shared" si="0"/>
        <v>999</v>
      </c>
      <c r="M54" s="388">
        <f t="shared" si="1"/>
        <v>999</v>
      </c>
      <c r="N54" s="395"/>
      <c r="O54" s="387"/>
      <c r="P54" s="372">
        <f t="shared" si="2"/>
        <v>999</v>
      </c>
      <c r="Q54" s="387"/>
    </row>
    <row r="55" spans="1:17" s="374" customFormat="1" ht="18.899999999999999" customHeight="1" x14ac:dyDescent="0.25">
      <c r="A55" s="361">
        <v>49</v>
      </c>
      <c r="B55" s="363"/>
      <c r="C55" s="363"/>
      <c r="D55" s="364"/>
      <c r="E55" s="365"/>
      <c r="F55" s="387"/>
      <c r="G55" s="387"/>
      <c r="H55" s="379"/>
      <c r="I55" s="380"/>
      <c r="J55" s="368" t="e">
        <f>IF(AND(Q55="",#REF!&gt;0,#REF!&lt;5),K55,)</f>
        <v>#REF!</v>
      </c>
      <c r="K55" s="369" t="str">
        <f>IF(D55="","ZZZ9",IF(AND(#REF!&gt;0,#REF!&lt;5),D55&amp;#REF!,D55&amp;"9"))</f>
        <v>ZZZ9</v>
      </c>
      <c r="L55" s="370">
        <f t="shared" si="0"/>
        <v>999</v>
      </c>
      <c r="M55" s="388">
        <f t="shared" si="1"/>
        <v>999</v>
      </c>
      <c r="N55" s="395"/>
      <c r="O55" s="387"/>
      <c r="P55" s="372">
        <f t="shared" si="2"/>
        <v>999</v>
      </c>
      <c r="Q55" s="387"/>
    </row>
    <row r="56" spans="1:17" s="374" customFormat="1" ht="18.899999999999999" customHeight="1" x14ac:dyDescent="0.25">
      <c r="A56" s="361">
        <v>50</v>
      </c>
      <c r="B56" s="363"/>
      <c r="C56" s="363"/>
      <c r="D56" s="364"/>
      <c r="E56" s="365"/>
      <c r="F56" s="387"/>
      <c r="G56" s="387"/>
      <c r="H56" s="379"/>
      <c r="I56" s="380"/>
      <c r="J56" s="368" t="e">
        <f>IF(AND(Q56="",#REF!&gt;0,#REF!&lt;5),K56,)</f>
        <v>#REF!</v>
      </c>
      <c r="K56" s="369" t="str">
        <f>IF(D56="","ZZZ9",IF(AND(#REF!&gt;0,#REF!&lt;5),D56&amp;#REF!,D56&amp;"9"))</f>
        <v>ZZZ9</v>
      </c>
      <c r="L56" s="370">
        <f t="shared" si="0"/>
        <v>999</v>
      </c>
      <c r="M56" s="388">
        <f t="shared" si="1"/>
        <v>999</v>
      </c>
      <c r="N56" s="395"/>
      <c r="O56" s="387"/>
      <c r="P56" s="372">
        <f t="shared" si="2"/>
        <v>999</v>
      </c>
      <c r="Q56" s="387"/>
    </row>
    <row r="57" spans="1:17" s="374" customFormat="1" ht="18.899999999999999" customHeight="1" x14ac:dyDescent="0.25">
      <c r="A57" s="361">
        <v>51</v>
      </c>
      <c r="B57" s="363"/>
      <c r="C57" s="363"/>
      <c r="D57" s="364"/>
      <c r="E57" s="365"/>
      <c r="F57" s="387"/>
      <c r="G57" s="387"/>
      <c r="H57" s="379"/>
      <c r="I57" s="380"/>
      <c r="J57" s="368" t="e">
        <f>IF(AND(Q57="",#REF!&gt;0,#REF!&lt;5),K57,)</f>
        <v>#REF!</v>
      </c>
      <c r="K57" s="369" t="str">
        <f>IF(D57="","ZZZ9",IF(AND(#REF!&gt;0,#REF!&lt;5),D57&amp;#REF!,D57&amp;"9"))</f>
        <v>ZZZ9</v>
      </c>
      <c r="L57" s="370">
        <f t="shared" si="0"/>
        <v>999</v>
      </c>
      <c r="M57" s="388">
        <f t="shared" si="1"/>
        <v>999</v>
      </c>
      <c r="N57" s="395"/>
      <c r="O57" s="387"/>
      <c r="P57" s="372">
        <f t="shared" si="2"/>
        <v>999</v>
      </c>
      <c r="Q57" s="387"/>
    </row>
    <row r="58" spans="1:17" s="374" customFormat="1" ht="18.899999999999999" customHeight="1" x14ac:dyDescent="0.25">
      <c r="A58" s="361">
        <v>52</v>
      </c>
      <c r="B58" s="363"/>
      <c r="C58" s="363"/>
      <c r="D58" s="364"/>
      <c r="E58" s="365"/>
      <c r="F58" s="387"/>
      <c r="G58" s="387"/>
      <c r="H58" s="379"/>
      <c r="I58" s="380"/>
      <c r="J58" s="368" t="e">
        <f>IF(AND(Q58="",#REF!&gt;0,#REF!&lt;5),K58,)</f>
        <v>#REF!</v>
      </c>
      <c r="K58" s="369" t="str">
        <f>IF(D58="","ZZZ9",IF(AND(#REF!&gt;0,#REF!&lt;5),D58&amp;#REF!,D58&amp;"9"))</f>
        <v>ZZZ9</v>
      </c>
      <c r="L58" s="370">
        <f t="shared" si="0"/>
        <v>999</v>
      </c>
      <c r="M58" s="388">
        <f t="shared" si="1"/>
        <v>999</v>
      </c>
      <c r="N58" s="395"/>
      <c r="O58" s="387"/>
      <c r="P58" s="372">
        <f t="shared" si="2"/>
        <v>999</v>
      </c>
      <c r="Q58" s="387"/>
    </row>
    <row r="59" spans="1:17" s="374" customFormat="1" ht="18.899999999999999" customHeight="1" x14ac:dyDescent="0.25">
      <c r="A59" s="361">
        <v>53</v>
      </c>
      <c r="B59" s="363"/>
      <c r="C59" s="363"/>
      <c r="D59" s="364"/>
      <c r="E59" s="365"/>
      <c r="F59" s="387"/>
      <c r="G59" s="387"/>
      <c r="H59" s="379"/>
      <c r="I59" s="380"/>
      <c r="J59" s="368" t="e">
        <f>IF(AND(Q59="",#REF!&gt;0,#REF!&lt;5),K59,)</f>
        <v>#REF!</v>
      </c>
      <c r="K59" s="369" t="str">
        <f>IF(D59="","ZZZ9",IF(AND(#REF!&gt;0,#REF!&lt;5),D59&amp;#REF!,D59&amp;"9"))</f>
        <v>ZZZ9</v>
      </c>
      <c r="L59" s="370">
        <f t="shared" si="0"/>
        <v>999</v>
      </c>
      <c r="M59" s="388">
        <f t="shared" si="1"/>
        <v>999</v>
      </c>
      <c r="N59" s="395"/>
      <c r="O59" s="387"/>
      <c r="P59" s="372">
        <f t="shared" si="2"/>
        <v>999</v>
      </c>
      <c r="Q59" s="387"/>
    </row>
    <row r="60" spans="1:17" s="374" customFormat="1" ht="18.899999999999999" customHeight="1" x14ac:dyDescent="0.25">
      <c r="A60" s="361">
        <v>54</v>
      </c>
      <c r="B60" s="363"/>
      <c r="C60" s="363"/>
      <c r="D60" s="364"/>
      <c r="E60" s="365"/>
      <c r="F60" s="387"/>
      <c r="G60" s="387"/>
      <c r="H60" s="379"/>
      <c r="I60" s="380"/>
      <c r="J60" s="368" t="e">
        <f>IF(AND(Q60="",#REF!&gt;0,#REF!&lt;5),K60,)</f>
        <v>#REF!</v>
      </c>
      <c r="K60" s="369" t="str">
        <f>IF(D60="","ZZZ9",IF(AND(#REF!&gt;0,#REF!&lt;5),D60&amp;#REF!,D60&amp;"9"))</f>
        <v>ZZZ9</v>
      </c>
      <c r="L60" s="370">
        <f t="shared" si="0"/>
        <v>999</v>
      </c>
      <c r="M60" s="388">
        <f t="shared" si="1"/>
        <v>999</v>
      </c>
      <c r="N60" s="395"/>
      <c r="O60" s="387"/>
      <c r="P60" s="372">
        <f t="shared" si="2"/>
        <v>999</v>
      </c>
      <c r="Q60" s="387"/>
    </row>
    <row r="61" spans="1:17" s="374" customFormat="1" ht="18.899999999999999" customHeight="1" x14ac:dyDescent="0.25">
      <c r="A61" s="361">
        <v>55</v>
      </c>
      <c r="B61" s="363"/>
      <c r="C61" s="363"/>
      <c r="D61" s="364"/>
      <c r="E61" s="365"/>
      <c r="F61" s="387"/>
      <c r="G61" s="387"/>
      <c r="H61" s="379"/>
      <c r="I61" s="380"/>
      <c r="J61" s="368" t="e">
        <f>IF(AND(Q61="",#REF!&gt;0,#REF!&lt;5),K61,)</f>
        <v>#REF!</v>
      </c>
      <c r="K61" s="369" t="str">
        <f>IF(D61="","ZZZ9",IF(AND(#REF!&gt;0,#REF!&lt;5),D61&amp;#REF!,D61&amp;"9"))</f>
        <v>ZZZ9</v>
      </c>
      <c r="L61" s="370">
        <f t="shared" si="0"/>
        <v>999</v>
      </c>
      <c r="M61" s="388">
        <f t="shared" si="1"/>
        <v>999</v>
      </c>
      <c r="N61" s="395"/>
      <c r="O61" s="387"/>
      <c r="P61" s="372">
        <f t="shared" si="2"/>
        <v>999</v>
      </c>
      <c r="Q61" s="387"/>
    </row>
    <row r="62" spans="1:17" s="374" customFormat="1" ht="18.899999999999999" customHeight="1" x14ac:dyDescent="0.25">
      <c r="A62" s="361">
        <v>56</v>
      </c>
      <c r="B62" s="363"/>
      <c r="C62" s="363"/>
      <c r="D62" s="364"/>
      <c r="E62" s="365"/>
      <c r="F62" s="387"/>
      <c r="G62" s="387"/>
      <c r="H62" s="379"/>
      <c r="I62" s="380"/>
      <c r="J62" s="368" t="e">
        <f>IF(AND(Q62="",#REF!&gt;0,#REF!&lt;5),K62,)</f>
        <v>#REF!</v>
      </c>
      <c r="K62" s="369" t="str">
        <f>IF(D62="","ZZZ9",IF(AND(#REF!&gt;0,#REF!&lt;5),D62&amp;#REF!,D62&amp;"9"))</f>
        <v>ZZZ9</v>
      </c>
      <c r="L62" s="370">
        <f t="shared" si="0"/>
        <v>999</v>
      </c>
      <c r="M62" s="388">
        <f t="shared" si="1"/>
        <v>999</v>
      </c>
      <c r="N62" s="395"/>
      <c r="O62" s="387"/>
      <c r="P62" s="372">
        <f t="shared" si="2"/>
        <v>999</v>
      </c>
      <c r="Q62" s="387"/>
    </row>
    <row r="63" spans="1:17" s="374" customFormat="1" ht="18.899999999999999" customHeight="1" x14ac:dyDescent="0.25">
      <c r="A63" s="361">
        <v>57</v>
      </c>
      <c r="B63" s="363"/>
      <c r="C63" s="363"/>
      <c r="D63" s="364"/>
      <c r="E63" s="365"/>
      <c r="F63" s="387"/>
      <c r="G63" s="387"/>
      <c r="H63" s="379"/>
      <c r="I63" s="380"/>
      <c r="J63" s="368" t="e">
        <f>IF(AND(Q63="",#REF!&gt;0,#REF!&lt;5),K63,)</f>
        <v>#REF!</v>
      </c>
      <c r="K63" s="369" t="str">
        <f>IF(D63="","ZZZ9",IF(AND(#REF!&gt;0,#REF!&lt;5),D63&amp;#REF!,D63&amp;"9"))</f>
        <v>ZZZ9</v>
      </c>
      <c r="L63" s="370">
        <f t="shared" si="0"/>
        <v>999</v>
      </c>
      <c r="M63" s="388">
        <f t="shared" si="1"/>
        <v>999</v>
      </c>
      <c r="N63" s="395"/>
      <c r="O63" s="387"/>
      <c r="P63" s="372">
        <f t="shared" si="2"/>
        <v>999</v>
      </c>
      <c r="Q63" s="387"/>
    </row>
    <row r="64" spans="1:17" s="374" customFormat="1" ht="18.899999999999999" customHeight="1" x14ac:dyDescent="0.25">
      <c r="A64" s="361">
        <v>58</v>
      </c>
      <c r="B64" s="363"/>
      <c r="C64" s="363"/>
      <c r="D64" s="364"/>
      <c r="E64" s="365"/>
      <c r="F64" s="387"/>
      <c r="G64" s="387"/>
      <c r="H64" s="379"/>
      <c r="I64" s="380"/>
      <c r="J64" s="368" t="e">
        <f>IF(AND(Q64="",#REF!&gt;0,#REF!&lt;5),K64,)</f>
        <v>#REF!</v>
      </c>
      <c r="K64" s="369" t="str">
        <f>IF(D64="","ZZZ9",IF(AND(#REF!&gt;0,#REF!&lt;5),D64&amp;#REF!,D64&amp;"9"))</f>
        <v>ZZZ9</v>
      </c>
      <c r="L64" s="370">
        <f t="shared" si="0"/>
        <v>999</v>
      </c>
      <c r="M64" s="388">
        <f t="shared" si="1"/>
        <v>999</v>
      </c>
      <c r="N64" s="395"/>
      <c r="O64" s="387"/>
      <c r="P64" s="372">
        <f t="shared" si="2"/>
        <v>999</v>
      </c>
      <c r="Q64" s="387"/>
    </row>
    <row r="65" spans="1:17" s="374" customFormat="1" ht="18.899999999999999" customHeight="1" x14ac:dyDescent="0.25">
      <c r="A65" s="361">
        <v>59</v>
      </c>
      <c r="B65" s="363"/>
      <c r="C65" s="363"/>
      <c r="D65" s="364"/>
      <c r="E65" s="365"/>
      <c r="F65" s="387"/>
      <c r="G65" s="387"/>
      <c r="H65" s="379"/>
      <c r="I65" s="380"/>
      <c r="J65" s="368" t="e">
        <f>IF(AND(Q65="",#REF!&gt;0,#REF!&lt;5),K65,)</f>
        <v>#REF!</v>
      </c>
      <c r="K65" s="369" t="str">
        <f>IF(D65="","ZZZ9",IF(AND(#REF!&gt;0,#REF!&lt;5),D65&amp;#REF!,D65&amp;"9"))</f>
        <v>ZZZ9</v>
      </c>
      <c r="L65" s="370">
        <f t="shared" si="0"/>
        <v>999</v>
      </c>
      <c r="M65" s="388">
        <f t="shared" si="1"/>
        <v>999</v>
      </c>
      <c r="N65" s="395"/>
      <c r="O65" s="387"/>
      <c r="P65" s="372">
        <f t="shared" si="2"/>
        <v>999</v>
      </c>
      <c r="Q65" s="387"/>
    </row>
    <row r="66" spans="1:17" s="374" customFormat="1" ht="18.899999999999999" customHeight="1" x14ac:dyDescent="0.25">
      <c r="A66" s="361">
        <v>60</v>
      </c>
      <c r="B66" s="363"/>
      <c r="C66" s="363"/>
      <c r="D66" s="364"/>
      <c r="E66" s="365"/>
      <c r="F66" s="387"/>
      <c r="G66" s="387"/>
      <c r="H66" s="379"/>
      <c r="I66" s="380"/>
      <c r="J66" s="368" t="e">
        <f>IF(AND(Q66="",#REF!&gt;0,#REF!&lt;5),K66,)</f>
        <v>#REF!</v>
      </c>
      <c r="K66" s="369" t="str">
        <f>IF(D66="","ZZZ9",IF(AND(#REF!&gt;0,#REF!&lt;5),D66&amp;#REF!,D66&amp;"9"))</f>
        <v>ZZZ9</v>
      </c>
      <c r="L66" s="370">
        <f t="shared" si="0"/>
        <v>999</v>
      </c>
      <c r="M66" s="388">
        <f t="shared" si="1"/>
        <v>999</v>
      </c>
      <c r="N66" s="395"/>
      <c r="O66" s="387"/>
      <c r="P66" s="372">
        <f t="shared" si="2"/>
        <v>999</v>
      </c>
      <c r="Q66" s="387"/>
    </row>
    <row r="67" spans="1:17" s="374" customFormat="1" ht="18.899999999999999" customHeight="1" x14ac:dyDescent="0.25">
      <c r="A67" s="361">
        <v>61</v>
      </c>
      <c r="B67" s="363"/>
      <c r="C67" s="363"/>
      <c r="D67" s="364"/>
      <c r="E67" s="365"/>
      <c r="F67" s="387"/>
      <c r="G67" s="387"/>
      <c r="H67" s="379"/>
      <c r="I67" s="380"/>
      <c r="J67" s="368" t="e">
        <f>IF(AND(Q67="",#REF!&gt;0,#REF!&lt;5),K67,)</f>
        <v>#REF!</v>
      </c>
      <c r="K67" s="369" t="str">
        <f>IF(D67="","ZZZ9",IF(AND(#REF!&gt;0,#REF!&lt;5),D67&amp;#REF!,D67&amp;"9"))</f>
        <v>ZZZ9</v>
      </c>
      <c r="L67" s="370">
        <f t="shared" si="0"/>
        <v>999</v>
      </c>
      <c r="M67" s="388">
        <f t="shared" si="1"/>
        <v>999</v>
      </c>
      <c r="N67" s="395"/>
      <c r="O67" s="387"/>
      <c r="P67" s="372">
        <f t="shared" si="2"/>
        <v>999</v>
      </c>
      <c r="Q67" s="387"/>
    </row>
    <row r="68" spans="1:17" s="374" customFormat="1" ht="18.899999999999999" customHeight="1" x14ac:dyDescent="0.25">
      <c r="A68" s="361">
        <v>62</v>
      </c>
      <c r="B68" s="363"/>
      <c r="C68" s="363"/>
      <c r="D68" s="364"/>
      <c r="E68" s="365"/>
      <c r="F68" s="387"/>
      <c r="G68" s="387"/>
      <c r="H68" s="379"/>
      <c r="I68" s="380"/>
      <c r="J68" s="368" t="e">
        <f>IF(AND(Q68="",#REF!&gt;0,#REF!&lt;5),K68,)</f>
        <v>#REF!</v>
      </c>
      <c r="K68" s="369" t="str">
        <f>IF(D68="","ZZZ9",IF(AND(#REF!&gt;0,#REF!&lt;5),D68&amp;#REF!,D68&amp;"9"))</f>
        <v>ZZZ9</v>
      </c>
      <c r="L68" s="370">
        <f t="shared" si="0"/>
        <v>999</v>
      </c>
      <c r="M68" s="388">
        <f t="shared" si="1"/>
        <v>999</v>
      </c>
      <c r="N68" s="395"/>
      <c r="O68" s="387"/>
      <c r="P68" s="372">
        <f t="shared" si="2"/>
        <v>999</v>
      </c>
      <c r="Q68" s="387"/>
    </row>
    <row r="69" spans="1:17" s="374" customFormat="1" ht="18.899999999999999" customHeight="1" x14ac:dyDescent="0.25">
      <c r="A69" s="361">
        <v>63</v>
      </c>
      <c r="B69" s="363"/>
      <c r="C69" s="363"/>
      <c r="D69" s="364"/>
      <c r="E69" s="365"/>
      <c r="F69" s="387"/>
      <c r="G69" s="387"/>
      <c r="H69" s="379"/>
      <c r="I69" s="380"/>
      <c r="J69" s="368" t="e">
        <f>IF(AND(Q69="",#REF!&gt;0,#REF!&lt;5),K69,)</f>
        <v>#REF!</v>
      </c>
      <c r="K69" s="369" t="str">
        <f>IF(D69="","ZZZ9",IF(AND(#REF!&gt;0,#REF!&lt;5),D69&amp;#REF!,D69&amp;"9"))</f>
        <v>ZZZ9</v>
      </c>
      <c r="L69" s="370">
        <f t="shared" si="0"/>
        <v>999</v>
      </c>
      <c r="M69" s="388">
        <f t="shared" si="1"/>
        <v>999</v>
      </c>
      <c r="N69" s="395"/>
      <c r="O69" s="387"/>
      <c r="P69" s="372">
        <f t="shared" si="2"/>
        <v>999</v>
      </c>
      <c r="Q69" s="387"/>
    </row>
    <row r="70" spans="1:17" s="374" customFormat="1" ht="18.899999999999999" customHeight="1" x14ac:dyDescent="0.25">
      <c r="A70" s="361">
        <v>64</v>
      </c>
      <c r="B70" s="363"/>
      <c r="C70" s="363"/>
      <c r="D70" s="364"/>
      <c r="E70" s="365"/>
      <c r="F70" s="387"/>
      <c r="G70" s="387"/>
      <c r="H70" s="379"/>
      <c r="I70" s="380"/>
      <c r="J70" s="368" t="e">
        <f>IF(AND(Q70="",#REF!&gt;0,#REF!&lt;5),K70,)</f>
        <v>#REF!</v>
      </c>
      <c r="K70" s="369" t="str">
        <f>IF(D70="","ZZZ9",IF(AND(#REF!&gt;0,#REF!&lt;5),D70&amp;#REF!,D70&amp;"9"))</f>
        <v>ZZZ9</v>
      </c>
      <c r="L70" s="370">
        <f t="shared" si="0"/>
        <v>999</v>
      </c>
      <c r="M70" s="388">
        <f t="shared" si="1"/>
        <v>999</v>
      </c>
      <c r="N70" s="395"/>
      <c r="O70" s="387"/>
      <c r="P70" s="372">
        <f t="shared" si="2"/>
        <v>999</v>
      </c>
      <c r="Q70" s="387"/>
    </row>
    <row r="71" spans="1:17" s="374" customFormat="1" ht="18.899999999999999" customHeight="1" x14ac:dyDescent="0.25">
      <c r="A71" s="361">
        <v>65</v>
      </c>
      <c r="B71" s="363"/>
      <c r="C71" s="363"/>
      <c r="D71" s="364"/>
      <c r="E71" s="365"/>
      <c r="F71" s="387"/>
      <c r="G71" s="387"/>
      <c r="H71" s="379"/>
      <c r="I71" s="380"/>
      <c r="J71" s="368" t="e">
        <f>IF(AND(Q71="",#REF!&gt;0,#REF!&lt;5),K71,)</f>
        <v>#REF!</v>
      </c>
      <c r="K71" s="369" t="str">
        <f>IF(D71="","ZZZ9",IF(AND(#REF!&gt;0,#REF!&lt;5),D71&amp;#REF!,D71&amp;"9"))</f>
        <v>ZZZ9</v>
      </c>
      <c r="L71" s="370">
        <f t="shared" si="0"/>
        <v>999</v>
      </c>
      <c r="M71" s="388">
        <f t="shared" si="1"/>
        <v>999</v>
      </c>
      <c r="N71" s="395"/>
      <c r="O71" s="387"/>
      <c r="P71" s="372">
        <f t="shared" si="2"/>
        <v>999</v>
      </c>
      <c r="Q71" s="387"/>
    </row>
    <row r="72" spans="1:17" s="374" customFormat="1" ht="18.899999999999999" customHeight="1" x14ac:dyDescent="0.25">
      <c r="A72" s="361">
        <v>66</v>
      </c>
      <c r="B72" s="363"/>
      <c r="C72" s="363"/>
      <c r="D72" s="364"/>
      <c r="E72" s="365"/>
      <c r="F72" s="387"/>
      <c r="G72" s="387"/>
      <c r="H72" s="379"/>
      <c r="I72" s="380"/>
      <c r="J72" s="368" t="e">
        <f>IF(AND(Q72="",#REF!&gt;0,#REF!&lt;5),K72,)</f>
        <v>#REF!</v>
      </c>
      <c r="K72" s="369" t="str">
        <f>IF(D72="","ZZZ9",IF(AND(#REF!&gt;0,#REF!&lt;5),D72&amp;#REF!,D72&amp;"9"))</f>
        <v>ZZZ9</v>
      </c>
      <c r="L72" s="370">
        <f t="shared" si="0"/>
        <v>999</v>
      </c>
      <c r="M72" s="388">
        <f t="shared" si="1"/>
        <v>999</v>
      </c>
      <c r="N72" s="395"/>
      <c r="O72" s="387"/>
      <c r="P72" s="372">
        <f t="shared" si="2"/>
        <v>999</v>
      </c>
      <c r="Q72" s="387"/>
    </row>
    <row r="73" spans="1:17" s="374" customFormat="1" ht="18.899999999999999" customHeight="1" x14ac:dyDescent="0.25">
      <c r="A73" s="361">
        <v>67</v>
      </c>
      <c r="B73" s="363"/>
      <c r="C73" s="363"/>
      <c r="D73" s="364"/>
      <c r="E73" s="365"/>
      <c r="F73" s="387"/>
      <c r="G73" s="387"/>
      <c r="H73" s="379"/>
      <c r="I73" s="380"/>
      <c r="J73" s="368" t="e">
        <f>IF(AND(Q73="",#REF!&gt;0,#REF!&lt;5),K73,)</f>
        <v>#REF!</v>
      </c>
      <c r="K73" s="369" t="str">
        <f>IF(D73="","ZZZ9",IF(AND(#REF!&gt;0,#REF!&lt;5),D73&amp;#REF!,D73&amp;"9"))</f>
        <v>ZZZ9</v>
      </c>
      <c r="L73" s="370">
        <f t="shared" si="0"/>
        <v>999</v>
      </c>
      <c r="M73" s="388">
        <f t="shared" si="1"/>
        <v>999</v>
      </c>
      <c r="N73" s="395"/>
      <c r="O73" s="387"/>
      <c r="P73" s="372">
        <f t="shared" si="2"/>
        <v>999</v>
      </c>
      <c r="Q73" s="387"/>
    </row>
    <row r="74" spans="1:17" s="374" customFormat="1" ht="18.899999999999999" customHeight="1" x14ac:dyDescent="0.25">
      <c r="A74" s="361">
        <v>68</v>
      </c>
      <c r="B74" s="363"/>
      <c r="C74" s="363"/>
      <c r="D74" s="364"/>
      <c r="E74" s="365"/>
      <c r="F74" s="387"/>
      <c r="G74" s="387"/>
      <c r="H74" s="379"/>
      <c r="I74" s="380"/>
      <c r="J74" s="368" t="e">
        <f>IF(AND(Q74="",#REF!&gt;0,#REF!&lt;5),K74,)</f>
        <v>#REF!</v>
      </c>
      <c r="K74" s="369" t="str">
        <f>IF(D74="","ZZZ9",IF(AND(#REF!&gt;0,#REF!&lt;5),D74&amp;#REF!,D74&amp;"9"))</f>
        <v>ZZZ9</v>
      </c>
      <c r="L74" s="370">
        <f t="shared" si="0"/>
        <v>999</v>
      </c>
      <c r="M74" s="388">
        <f t="shared" si="1"/>
        <v>999</v>
      </c>
      <c r="N74" s="395"/>
      <c r="O74" s="387"/>
      <c r="P74" s="372">
        <f t="shared" si="2"/>
        <v>999</v>
      </c>
      <c r="Q74" s="387"/>
    </row>
    <row r="75" spans="1:17" s="374" customFormat="1" ht="18.899999999999999" customHeight="1" x14ac:dyDescent="0.25">
      <c r="A75" s="361">
        <v>69</v>
      </c>
      <c r="B75" s="363"/>
      <c r="C75" s="363"/>
      <c r="D75" s="364"/>
      <c r="E75" s="365"/>
      <c r="F75" s="387"/>
      <c r="G75" s="387"/>
      <c r="H75" s="379"/>
      <c r="I75" s="380"/>
      <c r="J75" s="368" t="e">
        <f>IF(AND(Q75="",#REF!&gt;0,#REF!&lt;5),K75,)</f>
        <v>#REF!</v>
      </c>
      <c r="K75" s="369" t="str">
        <f>IF(D75="","ZZZ9",IF(AND(#REF!&gt;0,#REF!&lt;5),D75&amp;#REF!,D75&amp;"9"))</f>
        <v>ZZZ9</v>
      </c>
      <c r="L75" s="370">
        <f t="shared" si="0"/>
        <v>999</v>
      </c>
      <c r="M75" s="388">
        <f t="shared" si="1"/>
        <v>999</v>
      </c>
      <c r="N75" s="395"/>
      <c r="O75" s="387"/>
      <c r="P75" s="372">
        <f t="shared" si="2"/>
        <v>999</v>
      </c>
      <c r="Q75" s="387"/>
    </row>
    <row r="76" spans="1:17" s="374" customFormat="1" ht="18.899999999999999" customHeight="1" x14ac:dyDescent="0.25">
      <c r="A76" s="361">
        <v>70</v>
      </c>
      <c r="B76" s="363"/>
      <c r="C76" s="363"/>
      <c r="D76" s="364"/>
      <c r="E76" s="365"/>
      <c r="F76" s="387"/>
      <c r="G76" s="387"/>
      <c r="H76" s="379"/>
      <c r="I76" s="380"/>
      <c r="J76" s="368" t="e">
        <f>IF(AND(Q76="",#REF!&gt;0,#REF!&lt;5),K76,)</f>
        <v>#REF!</v>
      </c>
      <c r="K76" s="369" t="str">
        <f>IF(D76="","ZZZ9",IF(AND(#REF!&gt;0,#REF!&lt;5),D76&amp;#REF!,D76&amp;"9"))</f>
        <v>ZZZ9</v>
      </c>
      <c r="L76" s="370">
        <f t="shared" si="0"/>
        <v>999</v>
      </c>
      <c r="M76" s="388">
        <f t="shared" si="1"/>
        <v>999</v>
      </c>
      <c r="N76" s="395"/>
      <c r="O76" s="387"/>
      <c r="P76" s="372">
        <f t="shared" si="2"/>
        <v>999</v>
      </c>
      <c r="Q76" s="387"/>
    </row>
    <row r="77" spans="1:17" s="374" customFormat="1" ht="18.899999999999999" customHeight="1" x14ac:dyDescent="0.25">
      <c r="A77" s="361">
        <v>71</v>
      </c>
      <c r="B77" s="363"/>
      <c r="C77" s="363"/>
      <c r="D77" s="364"/>
      <c r="E77" s="365"/>
      <c r="F77" s="387"/>
      <c r="G77" s="387"/>
      <c r="H77" s="379"/>
      <c r="I77" s="380"/>
      <c r="J77" s="368" t="e">
        <f>IF(AND(Q77="",#REF!&gt;0,#REF!&lt;5),K77,)</f>
        <v>#REF!</v>
      </c>
      <c r="K77" s="369" t="str">
        <f>IF(D77="","ZZZ9",IF(AND(#REF!&gt;0,#REF!&lt;5),D77&amp;#REF!,D77&amp;"9"))</f>
        <v>ZZZ9</v>
      </c>
      <c r="L77" s="370">
        <f t="shared" si="0"/>
        <v>999</v>
      </c>
      <c r="M77" s="388">
        <f t="shared" si="1"/>
        <v>999</v>
      </c>
      <c r="N77" s="395"/>
      <c r="O77" s="387"/>
      <c r="P77" s="372">
        <f t="shared" si="2"/>
        <v>999</v>
      </c>
      <c r="Q77" s="387"/>
    </row>
    <row r="78" spans="1:17" s="374" customFormat="1" ht="18.899999999999999" customHeight="1" x14ac:dyDescent="0.25">
      <c r="A78" s="361">
        <v>72</v>
      </c>
      <c r="B78" s="363"/>
      <c r="C78" s="363"/>
      <c r="D78" s="364"/>
      <c r="E78" s="365"/>
      <c r="F78" s="387"/>
      <c r="G78" s="387"/>
      <c r="H78" s="379"/>
      <c r="I78" s="380"/>
      <c r="J78" s="368" t="e">
        <f>IF(AND(Q78="",#REF!&gt;0,#REF!&lt;5),K78,)</f>
        <v>#REF!</v>
      </c>
      <c r="K78" s="369" t="str">
        <f>IF(D78="","ZZZ9",IF(AND(#REF!&gt;0,#REF!&lt;5),D78&amp;#REF!,D78&amp;"9"))</f>
        <v>ZZZ9</v>
      </c>
      <c r="L78" s="370">
        <f t="shared" si="0"/>
        <v>999</v>
      </c>
      <c r="M78" s="388">
        <f t="shared" si="1"/>
        <v>999</v>
      </c>
      <c r="N78" s="395"/>
      <c r="O78" s="387"/>
      <c r="P78" s="372">
        <f t="shared" si="2"/>
        <v>999</v>
      </c>
      <c r="Q78" s="387"/>
    </row>
    <row r="79" spans="1:17" s="374" customFormat="1" ht="18.899999999999999" customHeight="1" x14ac:dyDescent="0.25">
      <c r="A79" s="361">
        <v>73</v>
      </c>
      <c r="B79" s="363"/>
      <c r="C79" s="363"/>
      <c r="D79" s="364"/>
      <c r="E79" s="365"/>
      <c r="F79" s="387"/>
      <c r="G79" s="387"/>
      <c r="H79" s="379"/>
      <c r="I79" s="380"/>
      <c r="J79" s="368" t="e">
        <f>IF(AND(Q79="",#REF!&gt;0,#REF!&lt;5),K79,)</f>
        <v>#REF!</v>
      </c>
      <c r="K79" s="369" t="str">
        <f>IF(D79="","ZZZ9",IF(AND(#REF!&gt;0,#REF!&lt;5),D79&amp;#REF!,D79&amp;"9"))</f>
        <v>ZZZ9</v>
      </c>
      <c r="L79" s="370">
        <f t="shared" si="0"/>
        <v>999</v>
      </c>
      <c r="M79" s="388">
        <f t="shared" si="1"/>
        <v>999</v>
      </c>
      <c r="N79" s="395"/>
      <c r="O79" s="387"/>
      <c r="P79" s="372">
        <f t="shared" si="2"/>
        <v>999</v>
      </c>
      <c r="Q79" s="387"/>
    </row>
    <row r="80" spans="1:17" s="374" customFormat="1" ht="18.899999999999999" customHeight="1" x14ac:dyDescent="0.25">
      <c r="A80" s="361">
        <v>74</v>
      </c>
      <c r="B80" s="363"/>
      <c r="C80" s="363"/>
      <c r="D80" s="364"/>
      <c r="E80" s="365"/>
      <c r="F80" s="387"/>
      <c r="G80" s="387"/>
      <c r="H80" s="379"/>
      <c r="I80" s="380"/>
      <c r="J80" s="368" t="e">
        <f>IF(AND(Q80="",#REF!&gt;0,#REF!&lt;5),K80,)</f>
        <v>#REF!</v>
      </c>
      <c r="K80" s="369" t="str">
        <f>IF(D80="","ZZZ9",IF(AND(#REF!&gt;0,#REF!&lt;5),D80&amp;#REF!,D80&amp;"9"))</f>
        <v>ZZZ9</v>
      </c>
      <c r="L80" s="370">
        <f t="shared" si="0"/>
        <v>999</v>
      </c>
      <c r="M80" s="388">
        <f t="shared" si="1"/>
        <v>999</v>
      </c>
      <c r="N80" s="395"/>
      <c r="O80" s="387"/>
      <c r="P80" s="372">
        <f t="shared" si="2"/>
        <v>999</v>
      </c>
      <c r="Q80" s="387"/>
    </row>
    <row r="81" spans="1:17" s="374" customFormat="1" ht="18.899999999999999" customHeight="1" x14ac:dyDescent="0.25">
      <c r="A81" s="361">
        <v>75</v>
      </c>
      <c r="B81" s="363"/>
      <c r="C81" s="363"/>
      <c r="D81" s="364"/>
      <c r="E81" s="365"/>
      <c r="F81" s="387"/>
      <c r="G81" s="387"/>
      <c r="H81" s="379"/>
      <c r="I81" s="380"/>
      <c r="J81" s="368" t="e">
        <f>IF(AND(Q81="",#REF!&gt;0,#REF!&lt;5),K81,)</f>
        <v>#REF!</v>
      </c>
      <c r="K81" s="369" t="str">
        <f>IF(D81="","ZZZ9",IF(AND(#REF!&gt;0,#REF!&lt;5),D81&amp;#REF!,D81&amp;"9"))</f>
        <v>ZZZ9</v>
      </c>
      <c r="L81" s="370">
        <f t="shared" si="0"/>
        <v>999</v>
      </c>
      <c r="M81" s="388">
        <f t="shared" si="1"/>
        <v>999</v>
      </c>
      <c r="N81" s="395"/>
      <c r="O81" s="387"/>
      <c r="P81" s="372">
        <f t="shared" si="2"/>
        <v>999</v>
      </c>
      <c r="Q81" s="387"/>
    </row>
    <row r="82" spans="1:17" s="374" customFormat="1" ht="18.899999999999999" customHeight="1" x14ac:dyDescent="0.25">
      <c r="A82" s="361">
        <v>76</v>
      </c>
      <c r="B82" s="363"/>
      <c r="C82" s="363"/>
      <c r="D82" s="364"/>
      <c r="E82" s="365"/>
      <c r="F82" s="387"/>
      <c r="G82" s="387"/>
      <c r="H82" s="379"/>
      <c r="I82" s="380"/>
      <c r="J82" s="368" t="e">
        <f>IF(AND(Q82="",#REF!&gt;0,#REF!&lt;5),K82,)</f>
        <v>#REF!</v>
      </c>
      <c r="K82" s="369" t="str">
        <f>IF(D82="","ZZZ9",IF(AND(#REF!&gt;0,#REF!&lt;5),D82&amp;#REF!,D82&amp;"9"))</f>
        <v>ZZZ9</v>
      </c>
      <c r="L82" s="370">
        <f t="shared" si="0"/>
        <v>999</v>
      </c>
      <c r="M82" s="388">
        <f t="shared" si="1"/>
        <v>999</v>
      </c>
      <c r="N82" s="395"/>
      <c r="O82" s="387"/>
      <c r="P82" s="372">
        <f t="shared" si="2"/>
        <v>999</v>
      </c>
      <c r="Q82" s="387"/>
    </row>
    <row r="83" spans="1:17" s="374" customFormat="1" ht="18.899999999999999" customHeight="1" x14ac:dyDescent="0.25">
      <c r="A83" s="361">
        <v>77</v>
      </c>
      <c r="B83" s="363"/>
      <c r="C83" s="363"/>
      <c r="D83" s="364"/>
      <c r="E83" s="365"/>
      <c r="F83" s="387"/>
      <c r="G83" s="387"/>
      <c r="H83" s="379"/>
      <c r="I83" s="380"/>
      <c r="J83" s="368" t="e">
        <f>IF(AND(Q83="",#REF!&gt;0,#REF!&lt;5),K83,)</f>
        <v>#REF!</v>
      </c>
      <c r="K83" s="369" t="str">
        <f>IF(D83="","ZZZ9",IF(AND(#REF!&gt;0,#REF!&lt;5),D83&amp;#REF!,D83&amp;"9"))</f>
        <v>ZZZ9</v>
      </c>
      <c r="L83" s="370">
        <f t="shared" si="0"/>
        <v>999</v>
      </c>
      <c r="M83" s="388">
        <f t="shared" si="1"/>
        <v>999</v>
      </c>
      <c r="N83" s="395"/>
      <c r="O83" s="387"/>
      <c r="P83" s="372">
        <f t="shared" si="2"/>
        <v>999</v>
      </c>
      <c r="Q83" s="387"/>
    </row>
    <row r="84" spans="1:17" s="374" customFormat="1" ht="18.899999999999999" customHeight="1" x14ac:dyDescent="0.25">
      <c r="A84" s="361">
        <v>78</v>
      </c>
      <c r="B84" s="363"/>
      <c r="C84" s="363"/>
      <c r="D84" s="364"/>
      <c r="E84" s="365"/>
      <c r="F84" s="387"/>
      <c r="G84" s="387"/>
      <c r="H84" s="379"/>
      <c r="I84" s="380"/>
      <c r="J84" s="368" t="e">
        <f>IF(AND(Q84="",#REF!&gt;0,#REF!&lt;5),K84,)</f>
        <v>#REF!</v>
      </c>
      <c r="K84" s="369" t="str">
        <f>IF(D84="","ZZZ9",IF(AND(#REF!&gt;0,#REF!&lt;5),D84&amp;#REF!,D84&amp;"9"))</f>
        <v>ZZZ9</v>
      </c>
      <c r="L84" s="370">
        <f t="shared" si="0"/>
        <v>999</v>
      </c>
      <c r="M84" s="388">
        <f t="shared" si="1"/>
        <v>999</v>
      </c>
      <c r="N84" s="395"/>
      <c r="O84" s="387"/>
      <c r="P84" s="372">
        <f t="shared" si="2"/>
        <v>999</v>
      </c>
      <c r="Q84" s="387"/>
    </row>
    <row r="85" spans="1:17" s="374" customFormat="1" ht="18.899999999999999" customHeight="1" x14ac:dyDescent="0.25">
      <c r="A85" s="361">
        <v>79</v>
      </c>
      <c r="B85" s="363"/>
      <c r="C85" s="363"/>
      <c r="D85" s="364"/>
      <c r="E85" s="365"/>
      <c r="F85" s="387"/>
      <c r="G85" s="387"/>
      <c r="H85" s="379"/>
      <c r="I85" s="380"/>
      <c r="J85" s="368" t="e">
        <f>IF(AND(Q85="",#REF!&gt;0,#REF!&lt;5),K85,)</f>
        <v>#REF!</v>
      </c>
      <c r="K85" s="369" t="str">
        <f>IF(D85="","ZZZ9",IF(AND(#REF!&gt;0,#REF!&lt;5),D85&amp;#REF!,D85&amp;"9"))</f>
        <v>ZZZ9</v>
      </c>
      <c r="L85" s="370">
        <f t="shared" si="0"/>
        <v>999</v>
      </c>
      <c r="M85" s="388">
        <f t="shared" si="1"/>
        <v>999</v>
      </c>
      <c r="N85" s="395"/>
      <c r="O85" s="387"/>
      <c r="P85" s="372">
        <f t="shared" si="2"/>
        <v>999</v>
      </c>
      <c r="Q85" s="387"/>
    </row>
    <row r="86" spans="1:17" s="374" customFormat="1" ht="18.899999999999999" customHeight="1" x14ac:dyDescent="0.25">
      <c r="A86" s="361">
        <v>80</v>
      </c>
      <c r="B86" s="363"/>
      <c r="C86" s="363"/>
      <c r="D86" s="364"/>
      <c r="E86" s="365"/>
      <c r="F86" s="387"/>
      <c r="G86" s="387"/>
      <c r="H86" s="379"/>
      <c r="I86" s="380"/>
      <c r="J86" s="368" t="e">
        <f>IF(AND(Q86="",#REF!&gt;0,#REF!&lt;5),K86,)</f>
        <v>#REF!</v>
      </c>
      <c r="K86" s="369" t="str">
        <f>IF(D86="","ZZZ9",IF(AND(#REF!&gt;0,#REF!&lt;5),D86&amp;#REF!,D86&amp;"9"))</f>
        <v>ZZZ9</v>
      </c>
      <c r="L86" s="370">
        <f t="shared" si="0"/>
        <v>999</v>
      </c>
      <c r="M86" s="388">
        <f t="shared" si="1"/>
        <v>999</v>
      </c>
      <c r="N86" s="395"/>
      <c r="O86" s="387"/>
      <c r="P86" s="372">
        <f t="shared" si="2"/>
        <v>999</v>
      </c>
      <c r="Q86" s="387"/>
    </row>
    <row r="87" spans="1:17" s="374" customFormat="1" ht="18.899999999999999" customHeight="1" x14ac:dyDescent="0.25">
      <c r="A87" s="361">
        <v>81</v>
      </c>
      <c r="B87" s="363"/>
      <c r="C87" s="363"/>
      <c r="D87" s="364"/>
      <c r="E87" s="365"/>
      <c r="F87" s="387"/>
      <c r="G87" s="387"/>
      <c r="H87" s="379"/>
      <c r="I87" s="380"/>
      <c r="J87" s="368" t="e">
        <f>IF(AND(Q87="",#REF!&gt;0,#REF!&lt;5),K87,)</f>
        <v>#REF!</v>
      </c>
      <c r="K87" s="369" t="str">
        <f>IF(D87="","ZZZ9",IF(AND(#REF!&gt;0,#REF!&lt;5),D87&amp;#REF!,D87&amp;"9"))</f>
        <v>ZZZ9</v>
      </c>
      <c r="L87" s="370">
        <f t="shared" si="0"/>
        <v>999</v>
      </c>
      <c r="M87" s="388">
        <f t="shared" si="1"/>
        <v>999</v>
      </c>
      <c r="N87" s="395"/>
      <c r="O87" s="387"/>
      <c r="P87" s="372">
        <f t="shared" si="2"/>
        <v>999</v>
      </c>
      <c r="Q87" s="387"/>
    </row>
    <row r="88" spans="1:17" s="374" customFormat="1" ht="18.899999999999999" customHeight="1" x14ac:dyDescent="0.25">
      <c r="A88" s="361">
        <v>82</v>
      </c>
      <c r="B88" s="363"/>
      <c r="C88" s="363"/>
      <c r="D88" s="364"/>
      <c r="E88" s="365"/>
      <c r="F88" s="387"/>
      <c r="G88" s="387"/>
      <c r="H88" s="379"/>
      <c r="I88" s="380"/>
      <c r="J88" s="368" t="e">
        <f>IF(AND(Q88="",#REF!&gt;0,#REF!&lt;5),K88,)</f>
        <v>#REF!</v>
      </c>
      <c r="K88" s="369" t="str">
        <f>IF(D88="","ZZZ9",IF(AND(#REF!&gt;0,#REF!&lt;5),D88&amp;#REF!,D88&amp;"9"))</f>
        <v>ZZZ9</v>
      </c>
      <c r="L88" s="370">
        <f t="shared" si="0"/>
        <v>999</v>
      </c>
      <c r="M88" s="388">
        <f t="shared" si="1"/>
        <v>999</v>
      </c>
      <c r="N88" s="395"/>
      <c r="O88" s="387"/>
      <c r="P88" s="372">
        <f t="shared" si="2"/>
        <v>999</v>
      </c>
      <c r="Q88" s="387"/>
    </row>
    <row r="89" spans="1:17" s="374" customFormat="1" ht="18.899999999999999" customHeight="1" x14ac:dyDescent="0.25">
      <c r="A89" s="361">
        <v>83</v>
      </c>
      <c r="B89" s="363"/>
      <c r="C89" s="363"/>
      <c r="D89" s="364"/>
      <c r="E89" s="365"/>
      <c r="F89" s="387"/>
      <c r="G89" s="387"/>
      <c r="H89" s="379"/>
      <c r="I89" s="380"/>
      <c r="J89" s="368" t="e">
        <f>IF(AND(Q89="",#REF!&gt;0,#REF!&lt;5),K89,)</f>
        <v>#REF!</v>
      </c>
      <c r="K89" s="369" t="str">
        <f>IF(D89="","ZZZ9",IF(AND(#REF!&gt;0,#REF!&lt;5),D89&amp;#REF!,D89&amp;"9"))</f>
        <v>ZZZ9</v>
      </c>
      <c r="L89" s="370">
        <f t="shared" si="0"/>
        <v>999</v>
      </c>
      <c r="M89" s="388">
        <f t="shared" si="1"/>
        <v>999</v>
      </c>
      <c r="N89" s="395"/>
      <c r="O89" s="387"/>
      <c r="P89" s="372">
        <f t="shared" si="2"/>
        <v>999</v>
      </c>
      <c r="Q89" s="387"/>
    </row>
    <row r="90" spans="1:17" s="374" customFormat="1" ht="18.899999999999999" customHeight="1" x14ac:dyDescent="0.25">
      <c r="A90" s="361">
        <v>84</v>
      </c>
      <c r="B90" s="363"/>
      <c r="C90" s="363"/>
      <c r="D90" s="364"/>
      <c r="E90" s="365"/>
      <c r="F90" s="387"/>
      <c r="G90" s="387"/>
      <c r="H90" s="379"/>
      <c r="I90" s="380"/>
      <c r="J90" s="368" t="e">
        <f>IF(AND(Q90="",#REF!&gt;0,#REF!&lt;5),K90,)</f>
        <v>#REF!</v>
      </c>
      <c r="K90" s="369" t="str">
        <f>IF(D90="","ZZZ9",IF(AND(#REF!&gt;0,#REF!&lt;5),D90&amp;#REF!,D90&amp;"9"))</f>
        <v>ZZZ9</v>
      </c>
      <c r="L90" s="370">
        <f t="shared" si="0"/>
        <v>999</v>
      </c>
      <c r="M90" s="388">
        <f t="shared" si="1"/>
        <v>999</v>
      </c>
      <c r="N90" s="395"/>
      <c r="O90" s="387"/>
      <c r="P90" s="372">
        <f t="shared" si="2"/>
        <v>999</v>
      </c>
      <c r="Q90" s="387"/>
    </row>
    <row r="91" spans="1:17" s="374" customFormat="1" ht="18.899999999999999" customHeight="1" x14ac:dyDescent="0.25">
      <c r="A91" s="361">
        <v>85</v>
      </c>
      <c r="B91" s="363"/>
      <c r="C91" s="363"/>
      <c r="D91" s="364"/>
      <c r="E91" s="365"/>
      <c r="F91" s="387"/>
      <c r="G91" s="387"/>
      <c r="H91" s="379"/>
      <c r="I91" s="380"/>
      <c r="J91" s="368" t="e">
        <f>IF(AND(Q91="",#REF!&gt;0,#REF!&lt;5),K91,)</f>
        <v>#REF!</v>
      </c>
      <c r="K91" s="369" t="str">
        <f>IF(D91="","ZZZ9",IF(AND(#REF!&gt;0,#REF!&lt;5),D91&amp;#REF!,D91&amp;"9"))</f>
        <v>ZZZ9</v>
      </c>
      <c r="L91" s="370">
        <f t="shared" si="0"/>
        <v>999</v>
      </c>
      <c r="M91" s="388">
        <f t="shared" si="1"/>
        <v>999</v>
      </c>
      <c r="N91" s="395"/>
      <c r="O91" s="387"/>
      <c r="P91" s="372">
        <f t="shared" si="2"/>
        <v>999</v>
      </c>
      <c r="Q91" s="387"/>
    </row>
    <row r="92" spans="1:17" s="374" customFormat="1" ht="18.899999999999999" customHeight="1" x14ac:dyDescent="0.25">
      <c r="A92" s="361">
        <v>86</v>
      </c>
      <c r="B92" s="363"/>
      <c r="C92" s="363"/>
      <c r="D92" s="364"/>
      <c r="E92" s="365"/>
      <c r="F92" s="387"/>
      <c r="G92" s="387"/>
      <c r="H92" s="379"/>
      <c r="I92" s="380"/>
      <c r="J92" s="368" t="e">
        <f>IF(AND(Q92="",#REF!&gt;0,#REF!&lt;5),K92,)</f>
        <v>#REF!</v>
      </c>
      <c r="K92" s="369" t="str">
        <f>IF(D92="","ZZZ9",IF(AND(#REF!&gt;0,#REF!&lt;5),D92&amp;#REF!,D92&amp;"9"))</f>
        <v>ZZZ9</v>
      </c>
      <c r="L92" s="370">
        <f t="shared" si="0"/>
        <v>999</v>
      </c>
      <c r="M92" s="388">
        <f t="shared" si="1"/>
        <v>999</v>
      </c>
      <c r="N92" s="395"/>
      <c r="O92" s="387"/>
      <c r="P92" s="372">
        <f t="shared" si="2"/>
        <v>999</v>
      </c>
      <c r="Q92" s="387"/>
    </row>
    <row r="93" spans="1:17" s="374" customFormat="1" ht="18.899999999999999" customHeight="1" x14ac:dyDescent="0.25">
      <c r="A93" s="361">
        <v>87</v>
      </c>
      <c r="B93" s="363"/>
      <c r="C93" s="363"/>
      <c r="D93" s="364"/>
      <c r="E93" s="365"/>
      <c r="F93" s="387"/>
      <c r="G93" s="387"/>
      <c r="H93" s="379"/>
      <c r="I93" s="380"/>
      <c r="J93" s="368" t="e">
        <f>IF(AND(Q93="",#REF!&gt;0,#REF!&lt;5),K93,)</f>
        <v>#REF!</v>
      </c>
      <c r="K93" s="369" t="str">
        <f>IF(D93="","ZZZ9",IF(AND(#REF!&gt;0,#REF!&lt;5),D93&amp;#REF!,D93&amp;"9"))</f>
        <v>ZZZ9</v>
      </c>
      <c r="L93" s="370">
        <f t="shared" si="0"/>
        <v>999</v>
      </c>
      <c r="M93" s="388">
        <f t="shared" si="1"/>
        <v>999</v>
      </c>
      <c r="N93" s="395"/>
      <c r="O93" s="387"/>
      <c r="P93" s="372">
        <f t="shared" si="2"/>
        <v>999</v>
      </c>
      <c r="Q93" s="387"/>
    </row>
    <row r="94" spans="1:17" s="374" customFormat="1" ht="18.899999999999999" customHeight="1" x14ac:dyDescent="0.25">
      <c r="A94" s="361">
        <v>88</v>
      </c>
      <c r="B94" s="363"/>
      <c r="C94" s="363"/>
      <c r="D94" s="364"/>
      <c r="E94" s="365"/>
      <c r="F94" s="387"/>
      <c r="G94" s="387"/>
      <c r="H94" s="379"/>
      <c r="I94" s="380"/>
      <c r="J94" s="368" t="e">
        <f>IF(AND(Q94="",#REF!&gt;0,#REF!&lt;5),K94,)</f>
        <v>#REF!</v>
      </c>
      <c r="K94" s="369" t="str">
        <f>IF(D94="","ZZZ9",IF(AND(#REF!&gt;0,#REF!&lt;5),D94&amp;#REF!,D94&amp;"9"))</f>
        <v>ZZZ9</v>
      </c>
      <c r="L94" s="370">
        <f t="shared" si="0"/>
        <v>999</v>
      </c>
      <c r="M94" s="388">
        <f t="shared" si="1"/>
        <v>999</v>
      </c>
      <c r="N94" s="395"/>
      <c r="O94" s="387"/>
      <c r="P94" s="372">
        <f t="shared" si="2"/>
        <v>999</v>
      </c>
      <c r="Q94" s="387"/>
    </row>
    <row r="95" spans="1:17" s="374" customFormat="1" ht="18.899999999999999" customHeight="1" x14ac:dyDescent="0.25">
      <c r="A95" s="361">
        <v>89</v>
      </c>
      <c r="B95" s="363"/>
      <c r="C95" s="363"/>
      <c r="D95" s="364"/>
      <c r="E95" s="365"/>
      <c r="F95" s="387"/>
      <c r="G95" s="387"/>
      <c r="H95" s="379"/>
      <c r="I95" s="380"/>
      <c r="J95" s="368" t="e">
        <f>IF(AND(Q95="",#REF!&gt;0,#REF!&lt;5),K95,)</f>
        <v>#REF!</v>
      </c>
      <c r="K95" s="369" t="str">
        <f>IF(D95="","ZZZ9",IF(AND(#REF!&gt;0,#REF!&lt;5),D95&amp;#REF!,D95&amp;"9"))</f>
        <v>ZZZ9</v>
      </c>
      <c r="L95" s="370">
        <f t="shared" si="0"/>
        <v>999</v>
      </c>
      <c r="M95" s="388">
        <f t="shared" si="1"/>
        <v>999</v>
      </c>
      <c r="N95" s="395"/>
      <c r="O95" s="387"/>
      <c r="P95" s="372">
        <f t="shared" si="2"/>
        <v>999</v>
      </c>
      <c r="Q95" s="387"/>
    </row>
    <row r="96" spans="1:17" s="374" customFormat="1" ht="18.899999999999999" customHeight="1" x14ac:dyDescent="0.25">
      <c r="A96" s="361">
        <v>90</v>
      </c>
      <c r="B96" s="363"/>
      <c r="C96" s="363"/>
      <c r="D96" s="364"/>
      <c r="E96" s="365"/>
      <c r="F96" s="387"/>
      <c r="G96" s="387"/>
      <c r="H96" s="379"/>
      <c r="I96" s="380"/>
      <c r="J96" s="368" t="e">
        <f>IF(AND(Q96="",#REF!&gt;0,#REF!&lt;5),K96,)</f>
        <v>#REF!</v>
      </c>
      <c r="K96" s="369" t="str">
        <f>IF(D96="","ZZZ9",IF(AND(#REF!&gt;0,#REF!&lt;5),D96&amp;#REF!,D96&amp;"9"))</f>
        <v>ZZZ9</v>
      </c>
      <c r="L96" s="370">
        <f t="shared" si="0"/>
        <v>999</v>
      </c>
      <c r="M96" s="388">
        <f t="shared" si="1"/>
        <v>999</v>
      </c>
      <c r="N96" s="395"/>
      <c r="O96" s="387"/>
      <c r="P96" s="372">
        <f t="shared" si="2"/>
        <v>999</v>
      </c>
      <c r="Q96" s="387"/>
    </row>
    <row r="97" spans="1:17" s="374" customFormat="1" ht="18.899999999999999" customHeight="1" x14ac:dyDescent="0.25">
      <c r="A97" s="361">
        <v>91</v>
      </c>
      <c r="B97" s="363"/>
      <c r="C97" s="363"/>
      <c r="D97" s="364"/>
      <c r="E97" s="365"/>
      <c r="F97" s="387"/>
      <c r="G97" s="387"/>
      <c r="H97" s="379"/>
      <c r="I97" s="380"/>
      <c r="J97" s="368" t="e">
        <f>IF(AND(Q97="",#REF!&gt;0,#REF!&lt;5),K97,)</f>
        <v>#REF!</v>
      </c>
      <c r="K97" s="369" t="str">
        <f>IF(D97="","ZZZ9",IF(AND(#REF!&gt;0,#REF!&lt;5),D97&amp;#REF!,D97&amp;"9"))</f>
        <v>ZZZ9</v>
      </c>
      <c r="L97" s="370">
        <f t="shared" si="0"/>
        <v>999</v>
      </c>
      <c r="M97" s="388">
        <f t="shared" si="1"/>
        <v>999</v>
      </c>
      <c r="N97" s="395"/>
      <c r="O97" s="387"/>
      <c r="P97" s="372">
        <f t="shared" si="2"/>
        <v>999</v>
      </c>
      <c r="Q97" s="387"/>
    </row>
    <row r="98" spans="1:17" s="374" customFormat="1" ht="18.899999999999999" customHeight="1" x14ac:dyDescent="0.25">
      <c r="A98" s="361">
        <v>92</v>
      </c>
      <c r="B98" s="363"/>
      <c r="C98" s="363"/>
      <c r="D98" s="364"/>
      <c r="E98" s="365"/>
      <c r="F98" s="387"/>
      <c r="G98" s="387"/>
      <c r="H98" s="379"/>
      <c r="I98" s="380"/>
      <c r="J98" s="368" t="e">
        <f>IF(AND(Q98="",#REF!&gt;0,#REF!&lt;5),K98,)</f>
        <v>#REF!</v>
      </c>
      <c r="K98" s="369" t="str">
        <f>IF(D98="","ZZZ9",IF(AND(#REF!&gt;0,#REF!&lt;5),D98&amp;#REF!,D98&amp;"9"))</f>
        <v>ZZZ9</v>
      </c>
      <c r="L98" s="370">
        <f t="shared" si="0"/>
        <v>999</v>
      </c>
      <c r="M98" s="388">
        <f t="shared" si="1"/>
        <v>999</v>
      </c>
      <c r="N98" s="395"/>
      <c r="O98" s="387"/>
      <c r="P98" s="372">
        <f t="shared" si="2"/>
        <v>999</v>
      </c>
      <c r="Q98" s="387"/>
    </row>
    <row r="99" spans="1:17" s="374" customFormat="1" ht="18.899999999999999" customHeight="1" x14ac:dyDescent="0.25">
      <c r="A99" s="361">
        <v>93</v>
      </c>
      <c r="B99" s="363"/>
      <c r="C99" s="363"/>
      <c r="D99" s="364"/>
      <c r="E99" s="365"/>
      <c r="F99" s="387"/>
      <c r="G99" s="387"/>
      <c r="H99" s="379"/>
      <c r="I99" s="380"/>
      <c r="J99" s="368" t="e">
        <f>IF(AND(Q99="",#REF!&gt;0,#REF!&lt;5),K99,)</f>
        <v>#REF!</v>
      </c>
      <c r="K99" s="369" t="str">
        <f>IF(D99="","ZZZ9",IF(AND(#REF!&gt;0,#REF!&lt;5),D99&amp;#REF!,D99&amp;"9"))</f>
        <v>ZZZ9</v>
      </c>
      <c r="L99" s="370">
        <f t="shared" si="0"/>
        <v>999</v>
      </c>
      <c r="M99" s="388">
        <f t="shared" si="1"/>
        <v>999</v>
      </c>
      <c r="N99" s="395"/>
      <c r="O99" s="387"/>
      <c r="P99" s="372">
        <f t="shared" si="2"/>
        <v>999</v>
      </c>
      <c r="Q99" s="387"/>
    </row>
    <row r="100" spans="1:17" s="374" customFormat="1" ht="18.899999999999999" customHeight="1" x14ac:dyDescent="0.25">
      <c r="A100" s="361">
        <v>94</v>
      </c>
      <c r="B100" s="363"/>
      <c r="C100" s="363"/>
      <c r="D100" s="364"/>
      <c r="E100" s="365"/>
      <c r="F100" s="387"/>
      <c r="G100" s="387"/>
      <c r="H100" s="379"/>
      <c r="I100" s="380"/>
      <c r="J100" s="368" t="e">
        <f>IF(AND(Q100="",#REF!&gt;0,#REF!&lt;5),K100,)</f>
        <v>#REF!</v>
      </c>
      <c r="K100" s="369" t="str">
        <f>IF(D100="","ZZZ9",IF(AND(#REF!&gt;0,#REF!&lt;5),D100&amp;#REF!,D100&amp;"9"))</f>
        <v>ZZZ9</v>
      </c>
      <c r="L100" s="370">
        <f t="shared" si="0"/>
        <v>999</v>
      </c>
      <c r="M100" s="388">
        <f t="shared" si="1"/>
        <v>999</v>
      </c>
      <c r="N100" s="395"/>
      <c r="O100" s="387"/>
      <c r="P100" s="372">
        <f t="shared" si="2"/>
        <v>999</v>
      </c>
      <c r="Q100" s="387"/>
    </row>
    <row r="101" spans="1:17" s="374" customFormat="1" ht="18.899999999999999" customHeight="1" x14ac:dyDescent="0.25">
      <c r="A101" s="361">
        <v>95</v>
      </c>
      <c r="B101" s="363"/>
      <c r="C101" s="363"/>
      <c r="D101" s="364"/>
      <c r="E101" s="365"/>
      <c r="F101" s="387"/>
      <c r="G101" s="387"/>
      <c r="H101" s="379"/>
      <c r="I101" s="380"/>
      <c r="J101" s="368" t="e">
        <f>IF(AND(Q101="",#REF!&gt;0,#REF!&lt;5),K101,)</f>
        <v>#REF!</v>
      </c>
      <c r="K101" s="369" t="str">
        <f>IF(D101="","ZZZ9",IF(AND(#REF!&gt;0,#REF!&lt;5),D101&amp;#REF!,D101&amp;"9"))</f>
        <v>ZZZ9</v>
      </c>
      <c r="L101" s="370">
        <f t="shared" si="0"/>
        <v>999</v>
      </c>
      <c r="M101" s="388">
        <f t="shared" si="1"/>
        <v>999</v>
      </c>
      <c r="N101" s="395"/>
      <c r="O101" s="387"/>
      <c r="P101" s="372">
        <f t="shared" si="2"/>
        <v>999</v>
      </c>
      <c r="Q101" s="387"/>
    </row>
    <row r="102" spans="1:17" s="374" customFormat="1" ht="18.899999999999999" customHeight="1" x14ac:dyDescent="0.25">
      <c r="A102" s="361">
        <v>96</v>
      </c>
      <c r="B102" s="363"/>
      <c r="C102" s="363"/>
      <c r="D102" s="364"/>
      <c r="E102" s="365"/>
      <c r="F102" s="387"/>
      <c r="G102" s="387"/>
      <c r="H102" s="379"/>
      <c r="I102" s="380"/>
      <c r="J102" s="368" t="e">
        <f>IF(AND(Q102="",#REF!&gt;0,#REF!&lt;5),K102,)</f>
        <v>#REF!</v>
      </c>
      <c r="K102" s="369" t="str">
        <f>IF(D102="","ZZZ9",IF(AND(#REF!&gt;0,#REF!&lt;5),D102&amp;#REF!,D102&amp;"9"))</f>
        <v>ZZZ9</v>
      </c>
      <c r="L102" s="370">
        <f t="shared" si="0"/>
        <v>999</v>
      </c>
      <c r="M102" s="388">
        <f t="shared" si="1"/>
        <v>999</v>
      </c>
      <c r="N102" s="395"/>
      <c r="O102" s="387"/>
      <c r="P102" s="372">
        <f t="shared" si="2"/>
        <v>999</v>
      </c>
      <c r="Q102" s="387"/>
    </row>
    <row r="103" spans="1:17" s="374" customFormat="1" ht="18.899999999999999" customHeight="1" x14ac:dyDescent="0.25">
      <c r="A103" s="361">
        <v>97</v>
      </c>
      <c r="B103" s="363"/>
      <c r="C103" s="363"/>
      <c r="D103" s="364"/>
      <c r="E103" s="365"/>
      <c r="F103" s="387"/>
      <c r="G103" s="387"/>
      <c r="H103" s="379"/>
      <c r="I103" s="380"/>
      <c r="J103" s="368" t="e">
        <f>IF(AND(Q103="",#REF!&gt;0,#REF!&lt;5),K103,)</f>
        <v>#REF!</v>
      </c>
      <c r="K103" s="369" t="str">
        <f>IF(D103="","ZZZ9",IF(AND(#REF!&gt;0,#REF!&lt;5),D103&amp;#REF!,D103&amp;"9"))</f>
        <v>ZZZ9</v>
      </c>
      <c r="L103" s="370">
        <f t="shared" si="0"/>
        <v>999</v>
      </c>
      <c r="M103" s="388">
        <f t="shared" si="1"/>
        <v>999</v>
      </c>
      <c r="N103" s="395"/>
      <c r="O103" s="387"/>
      <c r="P103" s="372">
        <f t="shared" si="2"/>
        <v>999</v>
      </c>
      <c r="Q103" s="387"/>
    </row>
    <row r="104" spans="1:17" s="374" customFormat="1" ht="18.899999999999999" customHeight="1" x14ac:dyDescent="0.25">
      <c r="A104" s="361">
        <v>98</v>
      </c>
      <c r="B104" s="363"/>
      <c r="C104" s="363"/>
      <c r="D104" s="364"/>
      <c r="E104" s="365"/>
      <c r="F104" s="387"/>
      <c r="G104" s="387"/>
      <c r="H104" s="379"/>
      <c r="I104" s="380"/>
      <c r="J104" s="368" t="e">
        <f>IF(AND(Q104="",#REF!&gt;0,#REF!&lt;5),K104,)</f>
        <v>#REF!</v>
      </c>
      <c r="K104" s="369" t="str">
        <f>IF(D104="","ZZZ9",IF(AND(#REF!&gt;0,#REF!&lt;5),D104&amp;#REF!,D104&amp;"9"))</f>
        <v>ZZZ9</v>
      </c>
      <c r="L104" s="370">
        <f t="shared" ref="L104:L156" si="3">IF(Q104="",999,Q104)</f>
        <v>999</v>
      </c>
      <c r="M104" s="388">
        <f t="shared" ref="M104:M156" si="4">IF(P104=999,999,1)</f>
        <v>999</v>
      </c>
      <c r="N104" s="395"/>
      <c r="O104" s="387"/>
      <c r="P104" s="372">
        <f t="shared" ref="P104:P156" si="5">IF(N104="DA",1,IF(N104="WC",2,IF(N104="SE",3,IF(N104="Q",4,IF(N104="LL",5,999)))))</f>
        <v>999</v>
      </c>
      <c r="Q104" s="387"/>
    </row>
    <row r="105" spans="1:17" s="374" customFormat="1" ht="18.899999999999999" customHeight="1" x14ac:dyDescent="0.25">
      <c r="A105" s="361">
        <v>99</v>
      </c>
      <c r="B105" s="363"/>
      <c r="C105" s="363"/>
      <c r="D105" s="364"/>
      <c r="E105" s="365"/>
      <c r="F105" s="387"/>
      <c r="G105" s="387"/>
      <c r="H105" s="379"/>
      <c r="I105" s="380"/>
      <c r="J105" s="368" t="e">
        <f>IF(AND(Q105="",#REF!&gt;0,#REF!&lt;5),K105,)</f>
        <v>#REF!</v>
      </c>
      <c r="K105" s="369" t="str">
        <f>IF(D105="","ZZZ9",IF(AND(#REF!&gt;0,#REF!&lt;5),D105&amp;#REF!,D105&amp;"9"))</f>
        <v>ZZZ9</v>
      </c>
      <c r="L105" s="370">
        <f t="shared" si="3"/>
        <v>999</v>
      </c>
      <c r="M105" s="388">
        <f t="shared" si="4"/>
        <v>999</v>
      </c>
      <c r="N105" s="395"/>
      <c r="O105" s="387"/>
      <c r="P105" s="372">
        <f t="shared" si="5"/>
        <v>999</v>
      </c>
      <c r="Q105" s="387"/>
    </row>
    <row r="106" spans="1:17" s="374" customFormat="1" ht="18.899999999999999" customHeight="1" x14ac:dyDescent="0.25">
      <c r="A106" s="361">
        <v>100</v>
      </c>
      <c r="B106" s="363"/>
      <c r="C106" s="363"/>
      <c r="D106" s="364"/>
      <c r="E106" s="365"/>
      <c r="F106" s="387"/>
      <c r="G106" s="387"/>
      <c r="H106" s="379"/>
      <c r="I106" s="380"/>
      <c r="J106" s="368" t="e">
        <f>IF(AND(Q106="",#REF!&gt;0,#REF!&lt;5),K106,)</f>
        <v>#REF!</v>
      </c>
      <c r="K106" s="369" t="str">
        <f>IF(D106="","ZZZ9",IF(AND(#REF!&gt;0,#REF!&lt;5),D106&amp;#REF!,D106&amp;"9"))</f>
        <v>ZZZ9</v>
      </c>
      <c r="L106" s="370">
        <f t="shared" si="3"/>
        <v>999</v>
      </c>
      <c r="M106" s="388">
        <f t="shared" si="4"/>
        <v>999</v>
      </c>
      <c r="N106" s="395"/>
      <c r="O106" s="387"/>
      <c r="P106" s="372">
        <f t="shared" si="5"/>
        <v>999</v>
      </c>
      <c r="Q106" s="387"/>
    </row>
    <row r="107" spans="1:17" s="374" customFormat="1" ht="18.899999999999999" customHeight="1" x14ac:dyDescent="0.25">
      <c r="A107" s="361">
        <v>101</v>
      </c>
      <c r="B107" s="363"/>
      <c r="C107" s="363"/>
      <c r="D107" s="364"/>
      <c r="E107" s="365"/>
      <c r="F107" s="387"/>
      <c r="G107" s="387"/>
      <c r="H107" s="379"/>
      <c r="I107" s="380"/>
      <c r="J107" s="368" t="e">
        <f>IF(AND(Q107="",#REF!&gt;0,#REF!&lt;5),K107,)</f>
        <v>#REF!</v>
      </c>
      <c r="K107" s="369" t="str">
        <f>IF(D107="","ZZZ9",IF(AND(#REF!&gt;0,#REF!&lt;5),D107&amp;#REF!,D107&amp;"9"))</f>
        <v>ZZZ9</v>
      </c>
      <c r="L107" s="370">
        <f t="shared" si="3"/>
        <v>999</v>
      </c>
      <c r="M107" s="388">
        <f t="shared" si="4"/>
        <v>999</v>
      </c>
      <c r="N107" s="395"/>
      <c r="O107" s="387"/>
      <c r="P107" s="372">
        <f t="shared" si="5"/>
        <v>999</v>
      </c>
      <c r="Q107" s="387"/>
    </row>
    <row r="108" spans="1:17" s="374" customFormat="1" ht="18.899999999999999" customHeight="1" x14ac:dyDescent="0.25">
      <c r="A108" s="361">
        <v>102</v>
      </c>
      <c r="B108" s="363"/>
      <c r="C108" s="363"/>
      <c r="D108" s="364"/>
      <c r="E108" s="365"/>
      <c r="F108" s="387"/>
      <c r="G108" s="387"/>
      <c r="H108" s="379"/>
      <c r="I108" s="380"/>
      <c r="J108" s="368" t="e">
        <f>IF(AND(Q108="",#REF!&gt;0,#REF!&lt;5),K108,)</f>
        <v>#REF!</v>
      </c>
      <c r="K108" s="369" t="str">
        <f>IF(D108="","ZZZ9",IF(AND(#REF!&gt;0,#REF!&lt;5),D108&amp;#REF!,D108&amp;"9"))</f>
        <v>ZZZ9</v>
      </c>
      <c r="L108" s="370">
        <f t="shared" si="3"/>
        <v>999</v>
      </c>
      <c r="M108" s="388">
        <f t="shared" si="4"/>
        <v>999</v>
      </c>
      <c r="N108" s="395"/>
      <c r="O108" s="387"/>
      <c r="P108" s="372">
        <f t="shared" si="5"/>
        <v>999</v>
      </c>
      <c r="Q108" s="387"/>
    </row>
    <row r="109" spans="1:17" s="374" customFormat="1" ht="18.899999999999999" customHeight="1" x14ac:dyDescent="0.25">
      <c r="A109" s="361">
        <v>103</v>
      </c>
      <c r="B109" s="363"/>
      <c r="C109" s="363"/>
      <c r="D109" s="364"/>
      <c r="E109" s="365"/>
      <c r="F109" s="387"/>
      <c r="G109" s="387"/>
      <c r="H109" s="379"/>
      <c r="I109" s="380"/>
      <c r="J109" s="368" t="e">
        <f>IF(AND(Q109="",#REF!&gt;0,#REF!&lt;5),K109,)</f>
        <v>#REF!</v>
      </c>
      <c r="K109" s="369" t="str">
        <f>IF(D109="","ZZZ9",IF(AND(#REF!&gt;0,#REF!&lt;5),D109&amp;#REF!,D109&amp;"9"))</f>
        <v>ZZZ9</v>
      </c>
      <c r="L109" s="370">
        <f t="shared" si="3"/>
        <v>999</v>
      </c>
      <c r="M109" s="388">
        <f t="shared" si="4"/>
        <v>999</v>
      </c>
      <c r="N109" s="395"/>
      <c r="O109" s="387"/>
      <c r="P109" s="372">
        <f t="shared" si="5"/>
        <v>999</v>
      </c>
      <c r="Q109" s="387"/>
    </row>
    <row r="110" spans="1:17" s="374" customFormat="1" ht="18.899999999999999" customHeight="1" x14ac:dyDescent="0.25">
      <c r="A110" s="361">
        <v>104</v>
      </c>
      <c r="B110" s="363"/>
      <c r="C110" s="363"/>
      <c r="D110" s="364"/>
      <c r="E110" s="365"/>
      <c r="F110" s="387"/>
      <c r="G110" s="387"/>
      <c r="H110" s="379"/>
      <c r="I110" s="380"/>
      <c r="J110" s="368" t="e">
        <f>IF(AND(Q110="",#REF!&gt;0,#REF!&lt;5),K110,)</f>
        <v>#REF!</v>
      </c>
      <c r="K110" s="369" t="str">
        <f>IF(D110="","ZZZ9",IF(AND(#REF!&gt;0,#REF!&lt;5),D110&amp;#REF!,D110&amp;"9"))</f>
        <v>ZZZ9</v>
      </c>
      <c r="L110" s="370">
        <f t="shared" si="3"/>
        <v>999</v>
      </c>
      <c r="M110" s="388">
        <f t="shared" si="4"/>
        <v>999</v>
      </c>
      <c r="N110" s="395"/>
      <c r="O110" s="387"/>
      <c r="P110" s="372">
        <f t="shared" si="5"/>
        <v>999</v>
      </c>
      <c r="Q110" s="387"/>
    </row>
    <row r="111" spans="1:17" s="374" customFormat="1" ht="18.899999999999999" customHeight="1" x14ac:dyDescent="0.25">
      <c r="A111" s="361">
        <v>105</v>
      </c>
      <c r="B111" s="363"/>
      <c r="C111" s="363"/>
      <c r="D111" s="364"/>
      <c r="E111" s="365"/>
      <c r="F111" s="387"/>
      <c r="G111" s="387"/>
      <c r="H111" s="379"/>
      <c r="I111" s="380"/>
      <c r="J111" s="368" t="e">
        <f>IF(AND(Q111="",#REF!&gt;0,#REF!&lt;5),K111,)</f>
        <v>#REF!</v>
      </c>
      <c r="K111" s="369" t="str">
        <f>IF(D111="","ZZZ9",IF(AND(#REF!&gt;0,#REF!&lt;5),D111&amp;#REF!,D111&amp;"9"))</f>
        <v>ZZZ9</v>
      </c>
      <c r="L111" s="370">
        <f t="shared" si="3"/>
        <v>999</v>
      </c>
      <c r="M111" s="388">
        <f t="shared" si="4"/>
        <v>999</v>
      </c>
      <c r="N111" s="395"/>
      <c r="O111" s="387"/>
      <c r="P111" s="372">
        <f t="shared" si="5"/>
        <v>999</v>
      </c>
      <c r="Q111" s="387"/>
    </row>
    <row r="112" spans="1:17" s="374" customFormat="1" ht="18.899999999999999" customHeight="1" x14ac:dyDescent="0.25">
      <c r="A112" s="361">
        <v>106</v>
      </c>
      <c r="B112" s="363"/>
      <c r="C112" s="363"/>
      <c r="D112" s="364"/>
      <c r="E112" s="365"/>
      <c r="F112" s="387"/>
      <c r="G112" s="387"/>
      <c r="H112" s="379"/>
      <c r="I112" s="380"/>
      <c r="J112" s="368" t="e">
        <f>IF(AND(Q112="",#REF!&gt;0,#REF!&lt;5),K112,)</f>
        <v>#REF!</v>
      </c>
      <c r="K112" s="369" t="str">
        <f>IF(D112="","ZZZ9",IF(AND(#REF!&gt;0,#REF!&lt;5),D112&amp;#REF!,D112&amp;"9"))</f>
        <v>ZZZ9</v>
      </c>
      <c r="L112" s="370">
        <f t="shared" si="3"/>
        <v>999</v>
      </c>
      <c r="M112" s="388">
        <f t="shared" si="4"/>
        <v>999</v>
      </c>
      <c r="N112" s="395"/>
      <c r="O112" s="387"/>
      <c r="P112" s="372">
        <f t="shared" si="5"/>
        <v>999</v>
      </c>
      <c r="Q112" s="387"/>
    </row>
    <row r="113" spans="1:17" s="374" customFormat="1" ht="18.899999999999999" customHeight="1" x14ac:dyDescent="0.25">
      <c r="A113" s="361">
        <v>107</v>
      </c>
      <c r="B113" s="363"/>
      <c r="C113" s="363"/>
      <c r="D113" s="364"/>
      <c r="E113" s="365"/>
      <c r="F113" s="387"/>
      <c r="G113" s="387"/>
      <c r="H113" s="379"/>
      <c r="I113" s="380"/>
      <c r="J113" s="368" t="e">
        <f>IF(AND(Q113="",#REF!&gt;0,#REF!&lt;5),K113,)</f>
        <v>#REF!</v>
      </c>
      <c r="K113" s="369" t="str">
        <f>IF(D113="","ZZZ9",IF(AND(#REF!&gt;0,#REF!&lt;5),D113&amp;#REF!,D113&amp;"9"))</f>
        <v>ZZZ9</v>
      </c>
      <c r="L113" s="370">
        <f t="shared" si="3"/>
        <v>999</v>
      </c>
      <c r="M113" s="388">
        <f t="shared" si="4"/>
        <v>999</v>
      </c>
      <c r="N113" s="395"/>
      <c r="O113" s="387"/>
      <c r="P113" s="372">
        <f t="shared" si="5"/>
        <v>999</v>
      </c>
      <c r="Q113" s="387"/>
    </row>
    <row r="114" spans="1:17" s="374" customFormat="1" ht="18.899999999999999" customHeight="1" x14ac:dyDescent="0.25">
      <c r="A114" s="361">
        <v>108</v>
      </c>
      <c r="B114" s="363"/>
      <c r="C114" s="363"/>
      <c r="D114" s="364"/>
      <c r="E114" s="365"/>
      <c r="F114" s="387"/>
      <c r="G114" s="387"/>
      <c r="H114" s="379"/>
      <c r="I114" s="380"/>
      <c r="J114" s="368" t="e">
        <f>IF(AND(Q114="",#REF!&gt;0,#REF!&lt;5),K114,)</f>
        <v>#REF!</v>
      </c>
      <c r="K114" s="369" t="str">
        <f>IF(D114="","ZZZ9",IF(AND(#REF!&gt;0,#REF!&lt;5),D114&amp;#REF!,D114&amp;"9"))</f>
        <v>ZZZ9</v>
      </c>
      <c r="L114" s="370">
        <f t="shared" si="3"/>
        <v>999</v>
      </c>
      <c r="M114" s="388">
        <f t="shared" si="4"/>
        <v>999</v>
      </c>
      <c r="N114" s="395"/>
      <c r="O114" s="387"/>
      <c r="P114" s="372">
        <f t="shared" si="5"/>
        <v>999</v>
      </c>
      <c r="Q114" s="387"/>
    </row>
    <row r="115" spans="1:17" s="374" customFormat="1" ht="18.899999999999999" customHeight="1" x14ac:dyDescent="0.25">
      <c r="A115" s="361">
        <v>109</v>
      </c>
      <c r="B115" s="363"/>
      <c r="C115" s="363"/>
      <c r="D115" s="364"/>
      <c r="E115" s="365"/>
      <c r="F115" s="387"/>
      <c r="G115" s="387"/>
      <c r="H115" s="379"/>
      <c r="I115" s="380"/>
      <c r="J115" s="368" t="e">
        <f>IF(AND(Q115="",#REF!&gt;0,#REF!&lt;5),K115,)</f>
        <v>#REF!</v>
      </c>
      <c r="K115" s="369" t="str">
        <f>IF(D115="","ZZZ9",IF(AND(#REF!&gt;0,#REF!&lt;5),D115&amp;#REF!,D115&amp;"9"))</f>
        <v>ZZZ9</v>
      </c>
      <c r="L115" s="370">
        <f t="shared" si="3"/>
        <v>999</v>
      </c>
      <c r="M115" s="388">
        <f t="shared" si="4"/>
        <v>999</v>
      </c>
      <c r="N115" s="395"/>
      <c r="O115" s="387"/>
      <c r="P115" s="372">
        <f t="shared" si="5"/>
        <v>999</v>
      </c>
      <c r="Q115" s="387"/>
    </row>
    <row r="116" spans="1:17" s="374" customFormat="1" ht="18.899999999999999" customHeight="1" x14ac:dyDescent="0.25">
      <c r="A116" s="361">
        <v>110</v>
      </c>
      <c r="B116" s="363"/>
      <c r="C116" s="363"/>
      <c r="D116" s="364"/>
      <c r="E116" s="365"/>
      <c r="F116" s="387"/>
      <c r="G116" s="387"/>
      <c r="H116" s="379"/>
      <c r="I116" s="380"/>
      <c r="J116" s="368" t="e">
        <f>IF(AND(Q116="",#REF!&gt;0,#REF!&lt;5),K116,)</f>
        <v>#REF!</v>
      </c>
      <c r="K116" s="369" t="str">
        <f>IF(D116="","ZZZ9",IF(AND(#REF!&gt;0,#REF!&lt;5),D116&amp;#REF!,D116&amp;"9"))</f>
        <v>ZZZ9</v>
      </c>
      <c r="L116" s="370">
        <f t="shared" si="3"/>
        <v>999</v>
      </c>
      <c r="M116" s="388">
        <f t="shared" si="4"/>
        <v>999</v>
      </c>
      <c r="N116" s="395"/>
      <c r="O116" s="387"/>
      <c r="P116" s="372">
        <f t="shared" si="5"/>
        <v>999</v>
      </c>
      <c r="Q116" s="387"/>
    </row>
    <row r="117" spans="1:17" s="374" customFormat="1" ht="18.899999999999999" customHeight="1" x14ac:dyDescent="0.25">
      <c r="A117" s="361">
        <v>111</v>
      </c>
      <c r="B117" s="363"/>
      <c r="C117" s="363"/>
      <c r="D117" s="364"/>
      <c r="E117" s="365"/>
      <c r="F117" s="387"/>
      <c r="G117" s="387"/>
      <c r="H117" s="379"/>
      <c r="I117" s="380"/>
      <c r="J117" s="368" t="e">
        <f>IF(AND(Q117="",#REF!&gt;0,#REF!&lt;5),K117,)</f>
        <v>#REF!</v>
      </c>
      <c r="K117" s="369" t="str">
        <f>IF(D117="","ZZZ9",IF(AND(#REF!&gt;0,#REF!&lt;5),D117&amp;#REF!,D117&amp;"9"))</f>
        <v>ZZZ9</v>
      </c>
      <c r="L117" s="370">
        <f t="shared" si="3"/>
        <v>999</v>
      </c>
      <c r="M117" s="388">
        <f t="shared" si="4"/>
        <v>999</v>
      </c>
      <c r="N117" s="395"/>
      <c r="O117" s="387"/>
      <c r="P117" s="372">
        <f t="shared" si="5"/>
        <v>999</v>
      </c>
      <c r="Q117" s="387"/>
    </row>
    <row r="118" spans="1:17" s="374" customFormat="1" ht="18.899999999999999" customHeight="1" x14ac:dyDescent="0.25">
      <c r="A118" s="361">
        <v>112</v>
      </c>
      <c r="B118" s="363"/>
      <c r="C118" s="363"/>
      <c r="D118" s="364"/>
      <c r="E118" s="365"/>
      <c r="F118" s="387"/>
      <c r="G118" s="387"/>
      <c r="H118" s="379"/>
      <c r="I118" s="380"/>
      <c r="J118" s="368" t="e">
        <f>IF(AND(Q118="",#REF!&gt;0,#REF!&lt;5),K118,)</f>
        <v>#REF!</v>
      </c>
      <c r="K118" s="369" t="str">
        <f>IF(D118="","ZZZ9",IF(AND(#REF!&gt;0,#REF!&lt;5),D118&amp;#REF!,D118&amp;"9"))</f>
        <v>ZZZ9</v>
      </c>
      <c r="L118" s="370">
        <f t="shared" si="3"/>
        <v>999</v>
      </c>
      <c r="M118" s="388">
        <f t="shared" si="4"/>
        <v>999</v>
      </c>
      <c r="N118" s="395"/>
      <c r="O118" s="387"/>
      <c r="P118" s="372">
        <f t="shared" si="5"/>
        <v>999</v>
      </c>
      <c r="Q118" s="387"/>
    </row>
    <row r="119" spans="1:17" s="374" customFormat="1" ht="18.899999999999999" customHeight="1" x14ac:dyDescent="0.25">
      <c r="A119" s="361">
        <v>113</v>
      </c>
      <c r="B119" s="363"/>
      <c r="C119" s="363"/>
      <c r="D119" s="364"/>
      <c r="E119" s="365"/>
      <c r="F119" s="387"/>
      <c r="G119" s="387"/>
      <c r="H119" s="379"/>
      <c r="I119" s="380"/>
      <c r="J119" s="368" t="e">
        <f>IF(AND(Q119="",#REF!&gt;0,#REF!&lt;5),K119,)</f>
        <v>#REF!</v>
      </c>
      <c r="K119" s="369" t="str">
        <f>IF(D119="","ZZZ9",IF(AND(#REF!&gt;0,#REF!&lt;5),D119&amp;#REF!,D119&amp;"9"))</f>
        <v>ZZZ9</v>
      </c>
      <c r="L119" s="370">
        <f t="shared" si="3"/>
        <v>999</v>
      </c>
      <c r="M119" s="388">
        <f t="shared" si="4"/>
        <v>999</v>
      </c>
      <c r="N119" s="395"/>
      <c r="O119" s="387"/>
      <c r="P119" s="372">
        <f t="shared" si="5"/>
        <v>999</v>
      </c>
      <c r="Q119" s="387"/>
    </row>
    <row r="120" spans="1:17" s="374" customFormat="1" ht="18.899999999999999" customHeight="1" x14ac:dyDescent="0.25">
      <c r="A120" s="361">
        <v>114</v>
      </c>
      <c r="B120" s="363"/>
      <c r="C120" s="363"/>
      <c r="D120" s="364"/>
      <c r="E120" s="365"/>
      <c r="F120" s="387"/>
      <c r="G120" s="387"/>
      <c r="H120" s="379"/>
      <c r="I120" s="380"/>
      <c r="J120" s="368" t="e">
        <f>IF(AND(Q120="",#REF!&gt;0,#REF!&lt;5),K120,)</f>
        <v>#REF!</v>
      </c>
      <c r="K120" s="369" t="str">
        <f>IF(D120="","ZZZ9",IF(AND(#REF!&gt;0,#REF!&lt;5),D120&amp;#REF!,D120&amp;"9"))</f>
        <v>ZZZ9</v>
      </c>
      <c r="L120" s="370">
        <f t="shared" si="3"/>
        <v>999</v>
      </c>
      <c r="M120" s="388">
        <f t="shared" si="4"/>
        <v>999</v>
      </c>
      <c r="N120" s="395"/>
      <c r="O120" s="387"/>
      <c r="P120" s="372">
        <f t="shared" si="5"/>
        <v>999</v>
      </c>
      <c r="Q120" s="387"/>
    </row>
    <row r="121" spans="1:17" s="374" customFormat="1" ht="18.899999999999999" customHeight="1" x14ac:dyDescent="0.25">
      <c r="A121" s="361">
        <v>115</v>
      </c>
      <c r="B121" s="363"/>
      <c r="C121" s="363"/>
      <c r="D121" s="364"/>
      <c r="E121" s="365"/>
      <c r="F121" s="387"/>
      <c r="G121" s="387"/>
      <c r="H121" s="379"/>
      <c r="I121" s="380"/>
      <c r="J121" s="368" t="e">
        <f>IF(AND(Q121="",#REF!&gt;0,#REF!&lt;5),K121,)</f>
        <v>#REF!</v>
      </c>
      <c r="K121" s="369" t="str">
        <f>IF(D121="","ZZZ9",IF(AND(#REF!&gt;0,#REF!&lt;5),D121&amp;#REF!,D121&amp;"9"))</f>
        <v>ZZZ9</v>
      </c>
      <c r="L121" s="370">
        <f t="shared" si="3"/>
        <v>999</v>
      </c>
      <c r="M121" s="388">
        <f t="shared" si="4"/>
        <v>999</v>
      </c>
      <c r="N121" s="395"/>
      <c r="O121" s="387"/>
      <c r="P121" s="372">
        <f t="shared" si="5"/>
        <v>999</v>
      </c>
      <c r="Q121" s="387"/>
    </row>
    <row r="122" spans="1:17" s="374" customFormat="1" ht="18.899999999999999" customHeight="1" x14ac:dyDescent="0.25">
      <c r="A122" s="361">
        <v>116</v>
      </c>
      <c r="B122" s="363"/>
      <c r="C122" s="363"/>
      <c r="D122" s="364"/>
      <c r="E122" s="365"/>
      <c r="F122" s="387"/>
      <c r="G122" s="387"/>
      <c r="H122" s="379"/>
      <c r="I122" s="380"/>
      <c r="J122" s="368" t="e">
        <f>IF(AND(Q122="",#REF!&gt;0,#REF!&lt;5),K122,)</f>
        <v>#REF!</v>
      </c>
      <c r="K122" s="369" t="str">
        <f>IF(D122="","ZZZ9",IF(AND(#REF!&gt;0,#REF!&lt;5),D122&amp;#REF!,D122&amp;"9"))</f>
        <v>ZZZ9</v>
      </c>
      <c r="L122" s="370">
        <f t="shared" si="3"/>
        <v>999</v>
      </c>
      <c r="M122" s="388">
        <f t="shared" si="4"/>
        <v>999</v>
      </c>
      <c r="N122" s="395"/>
      <c r="O122" s="387"/>
      <c r="P122" s="372">
        <f t="shared" si="5"/>
        <v>999</v>
      </c>
      <c r="Q122" s="387"/>
    </row>
    <row r="123" spans="1:17" s="374" customFormat="1" ht="18.899999999999999" customHeight="1" x14ac:dyDescent="0.25">
      <c r="A123" s="361">
        <v>117</v>
      </c>
      <c r="B123" s="363"/>
      <c r="C123" s="363"/>
      <c r="D123" s="364"/>
      <c r="E123" s="365"/>
      <c r="F123" s="387"/>
      <c r="G123" s="387"/>
      <c r="H123" s="379"/>
      <c r="I123" s="380"/>
      <c r="J123" s="368" t="e">
        <f>IF(AND(Q123="",#REF!&gt;0,#REF!&lt;5),K123,)</f>
        <v>#REF!</v>
      </c>
      <c r="K123" s="369" t="str">
        <f>IF(D123="","ZZZ9",IF(AND(#REF!&gt;0,#REF!&lt;5),D123&amp;#REF!,D123&amp;"9"))</f>
        <v>ZZZ9</v>
      </c>
      <c r="L123" s="370">
        <f t="shared" si="3"/>
        <v>999</v>
      </c>
      <c r="M123" s="388">
        <f t="shared" si="4"/>
        <v>999</v>
      </c>
      <c r="N123" s="395"/>
      <c r="O123" s="387"/>
      <c r="P123" s="372">
        <f t="shared" si="5"/>
        <v>999</v>
      </c>
      <c r="Q123" s="387"/>
    </row>
    <row r="124" spans="1:17" s="374" customFormat="1" ht="18.899999999999999" customHeight="1" x14ac:dyDescent="0.25">
      <c r="A124" s="361">
        <v>118</v>
      </c>
      <c r="B124" s="363"/>
      <c r="C124" s="363"/>
      <c r="D124" s="364"/>
      <c r="E124" s="365"/>
      <c r="F124" s="387"/>
      <c r="G124" s="387"/>
      <c r="H124" s="379"/>
      <c r="I124" s="380"/>
      <c r="J124" s="368" t="e">
        <f>IF(AND(Q124="",#REF!&gt;0,#REF!&lt;5),K124,)</f>
        <v>#REF!</v>
      </c>
      <c r="K124" s="369" t="str">
        <f>IF(D124="","ZZZ9",IF(AND(#REF!&gt;0,#REF!&lt;5),D124&amp;#REF!,D124&amp;"9"))</f>
        <v>ZZZ9</v>
      </c>
      <c r="L124" s="370">
        <f t="shared" si="3"/>
        <v>999</v>
      </c>
      <c r="M124" s="388">
        <f t="shared" si="4"/>
        <v>999</v>
      </c>
      <c r="N124" s="395"/>
      <c r="O124" s="387"/>
      <c r="P124" s="372">
        <f t="shared" si="5"/>
        <v>999</v>
      </c>
      <c r="Q124" s="387"/>
    </row>
    <row r="125" spans="1:17" s="374" customFormat="1" ht="18.899999999999999" customHeight="1" x14ac:dyDescent="0.25">
      <c r="A125" s="361">
        <v>119</v>
      </c>
      <c r="B125" s="363"/>
      <c r="C125" s="363"/>
      <c r="D125" s="364"/>
      <c r="E125" s="365"/>
      <c r="F125" s="387"/>
      <c r="G125" s="387"/>
      <c r="H125" s="379"/>
      <c r="I125" s="380"/>
      <c r="J125" s="368" t="e">
        <f>IF(AND(Q125="",#REF!&gt;0,#REF!&lt;5),K125,)</f>
        <v>#REF!</v>
      </c>
      <c r="K125" s="369" t="str">
        <f>IF(D125="","ZZZ9",IF(AND(#REF!&gt;0,#REF!&lt;5),D125&amp;#REF!,D125&amp;"9"))</f>
        <v>ZZZ9</v>
      </c>
      <c r="L125" s="370">
        <f t="shared" si="3"/>
        <v>999</v>
      </c>
      <c r="M125" s="388">
        <f t="shared" si="4"/>
        <v>999</v>
      </c>
      <c r="N125" s="395"/>
      <c r="O125" s="387"/>
      <c r="P125" s="372">
        <f t="shared" si="5"/>
        <v>999</v>
      </c>
      <c r="Q125" s="387"/>
    </row>
    <row r="126" spans="1:17" s="374" customFormat="1" ht="18.899999999999999" customHeight="1" x14ac:dyDescent="0.25">
      <c r="A126" s="361">
        <v>120</v>
      </c>
      <c r="B126" s="363"/>
      <c r="C126" s="363"/>
      <c r="D126" s="364"/>
      <c r="E126" s="365"/>
      <c r="F126" s="387"/>
      <c r="G126" s="387"/>
      <c r="H126" s="379"/>
      <c r="I126" s="380"/>
      <c r="J126" s="368" t="e">
        <f>IF(AND(Q126="",#REF!&gt;0,#REF!&lt;5),K126,)</f>
        <v>#REF!</v>
      </c>
      <c r="K126" s="369" t="str">
        <f>IF(D126="","ZZZ9",IF(AND(#REF!&gt;0,#REF!&lt;5),D126&amp;#REF!,D126&amp;"9"))</f>
        <v>ZZZ9</v>
      </c>
      <c r="L126" s="370">
        <f t="shared" si="3"/>
        <v>999</v>
      </c>
      <c r="M126" s="388">
        <f t="shared" si="4"/>
        <v>999</v>
      </c>
      <c r="N126" s="395"/>
      <c r="O126" s="387"/>
      <c r="P126" s="372">
        <f t="shared" si="5"/>
        <v>999</v>
      </c>
      <c r="Q126" s="387"/>
    </row>
    <row r="127" spans="1:17" s="374" customFormat="1" ht="18.899999999999999" customHeight="1" x14ac:dyDescent="0.25">
      <c r="A127" s="361">
        <v>121</v>
      </c>
      <c r="B127" s="363"/>
      <c r="C127" s="363"/>
      <c r="D127" s="364"/>
      <c r="E127" s="365"/>
      <c r="F127" s="387"/>
      <c r="G127" s="387"/>
      <c r="H127" s="379"/>
      <c r="I127" s="380"/>
      <c r="J127" s="368" t="e">
        <f>IF(AND(Q127="",#REF!&gt;0,#REF!&lt;5),K127,)</f>
        <v>#REF!</v>
      </c>
      <c r="K127" s="369" t="str">
        <f>IF(D127="","ZZZ9",IF(AND(#REF!&gt;0,#REF!&lt;5),D127&amp;#REF!,D127&amp;"9"))</f>
        <v>ZZZ9</v>
      </c>
      <c r="L127" s="370">
        <f t="shared" si="3"/>
        <v>999</v>
      </c>
      <c r="M127" s="388">
        <f t="shared" si="4"/>
        <v>999</v>
      </c>
      <c r="N127" s="395"/>
      <c r="O127" s="387"/>
      <c r="P127" s="372">
        <f t="shared" si="5"/>
        <v>999</v>
      </c>
      <c r="Q127" s="387"/>
    </row>
    <row r="128" spans="1:17" s="374" customFormat="1" ht="18.899999999999999" customHeight="1" x14ac:dyDescent="0.25">
      <c r="A128" s="361">
        <v>122</v>
      </c>
      <c r="B128" s="363"/>
      <c r="C128" s="363"/>
      <c r="D128" s="364"/>
      <c r="E128" s="365"/>
      <c r="F128" s="387"/>
      <c r="G128" s="387"/>
      <c r="H128" s="379"/>
      <c r="I128" s="380"/>
      <c r="J128" s="368" t="e">
        <f>IF(AND(Q128="",#REF!&gt;0,#REF!&lt;5),K128,)</f>
        <v>#REF!</v>
      </c>
      <c r="K128" s="369" t="str">
        <f>IF(D128="","ZZZ9",IF(AND(#REF!&gt;0,#REF!&lt;5),D128&amp;#REF!,D128&amp;"9"))</f>
        <v>ZZZ9</v>
      </c>
      <c r="L128" s="370">
        <f t="shared" si="3"/>
        <v>999</v>
      </c>
      <c r="M128" s="388">
        <f t="shared" si="4"/>
        <v>999</v>
      </c>
      <c r="N128" s="395"/>
      <c r="O128" s="387"/>
      <c r="P128" s="372">
        <f t="shared" si="5"/>
        <v>999</v>
      </c>
      <c r="Q128" s="387"/>
    </row>
    <row r="129" spans="1:17" s="374" customFormat="1" ht="18.899999999999999" customHeight="1" x14ac:dyDescent="0.25">
      <c r="A129" s="361">
        <v>123</v>
      </c>
      <c r="B129" s="363"/>
      <c r="C129" s="363"/>
      <c r="D129" s="364"/>
      <c r="E129" s="365"/>
      <c r="F129" s="387"/>
      <c r="G129" s="387"/>
      <c r="H129" s="379"/>
      <c r="I129" s="380"/>
      <c r="J129" s="368" t="e">
        <f>IF(AND(Q129="",#REF!&gt;0,#REF!&lt;5),K129,)</f>
        <v>#REF!</v>
      </c>
      <c r="K129" s="369" t="str">
        <f>IF(D129="","ZZZ9",IF(AND(#REF!&gt;0,#REF!&lt;5),D129&amp;#REF!,D129&amp;"9"))</f>
        <v>ZZZ9</v>
      </c>
      <c r="L129" s="370">
        <f t="shared" si="3"/>
        <v>999</v>
      </c>
      <c r="M129" s="388">
        <f t="shared" si="4"/>
        <v>999</v>
      </c>
      <c r="N129" s="395"/>
      <c r="O129" s="387"/>
      <c r="P129" s="372">
        <f t="shared" si="5"/>
        <v>999</v>
      </c>
      <c r="Q129" s="387"/>
    </row>
    <row r="130" spans="1:17" s="374" customFormat="1" ht="18.899999999999999" customHeight="1" x14ac:dyDescent="0.25">
      <c r="A130" s="361">
        <v>124</v>
      </c>
      <c r="B130" s="363"/>
      <c r="C130" s="363"/>
      <c r="D130" s="364"/>
      <c r="E130" s="365"/>
      <c r="F130" s="387"/>
      <c r="G130" s="387"/>
      <c r="H130" s="379"/>
      <c r="I130" s="380"/>
      <c r="J130" s="368" t="e">
        <f>IF(AND(Q130="",#REF!&gt;0,#REF!&lt;5),K130,)</f>
        <v>#REF!</v>
      </c>
      <c r="K130" s="369" t="str">
        <f>IF(D130="","ZZZ9",IF(AND(#REF!&gt;0,#REF!&lt;5),D130&amp;#REF!,D130&amp;"9"))</f>
        <v>ZZZ9</v>
      </c>
      <c r="L130" s="370">
        <f t="shared" si="3"/>
        <v>999</v>
      </c>
      <c r="M130" s="388">
        <f t="shared" si="4"/>
        <v>999</v>
      </c>
      <c r="N130" s="395"/>
      <c r="O130" s="387"/>
      <c r="P130" s="372">
        <f t="shared" si="5"/>
        <v>999</v>
      </c>
      <c r="Q130" s="387"/>
    </row>
    <row r="131" spans="1:17" s="374" customFormat="1" ht="18.899999999999999" customHeight="1" x14ac:dyDescent="0.25">
      <c r="A131" s="361">
        <v>125</v>
      </c>
      <c r="B131" s="363"/>
      <c r="C131" s="363"/>
      <c r="D131" s="364"/>
      <c r="E131" s="365"/>
      <c r="F131" s="387"/>
      <c r="G131" s="387"/>
      <c r="H131" s="379"/>
      <c r="I131" s="380"/>
      <c r="J131" s="368" t="e">
        <f>IF(AND(Q131="",#REF!&gt;0,#REF!&lt;5),K131,)</f>
        <v>#REF!</v>
      </c>
      <c r="K131" s="369" t="str">
        <f>IF(D131="","ZZZ9",IF(AND(#REF!&gt;0,#REF!&lt;5),D131&amp;#REF!,D131&amp;"9"))</f>
        <v>ZZZ9</v>
      </c>
      <c r="L131" s="370">
        <f t="shared" si="3"/>
        <v>999</v>
      </c>
      <c r="M131" s="388">
        <f t="shared" si="4"/>
        <v>999</v>
      </c>
      <c r="N131" s="395"/>
      <c r="O131" s="387"/>
      <c r="P131" s="372">
        <f t="shared" si="5"/>
        <v>999</v>
      </c>
      <c r="Q131" s="387"/>
    </row>
    <row r="132" spans="1:17" s="374" customFormat="1" ht="18.899999999999999" customHeight="1" x14ac:dyDescent="0.25">
      <c r="A132" s="361">
        <v>126</v>
      </c>
      <c r="B132" s="363"/>
      <c r="C132" s="363"/>
      <c r="D132" s="364"/>
      <c r="E132" s="365"/>
      <c r="F132" s="387"/>
      <c r="G132" s="387"/>
      <c r="H132" s="379"/>
      <c r="I132" s="380"/>
      <c r="J132" s="368" t="e">
        <f>IF(AND(Q132="",#REF!&gt;0,#REF!&lt;5),K132,)</f>
        <v>#REF!</v>
      </c>
      <c r="K132" s="369" t="str">
        <f>IF(D132="","ZZZ9",IF(AND(#REF!&gt;0,#REF!&lt;5),D132&amp;#REF!,D132&amp;"9"))</f>
        <v>ZZZ9</v>
      </c>
      <c r="L132" s="370">
        <f t="shared" si="3"/>
        <v>999</v>
      </c>
      <c r="M132" s="388">
        <f t="shared" si="4"/>
        <v>999</v>
      </c>
      <c r="N132" s="395"/>
      <c r="O132" s="387"/>
      <c r="P132" s="372">
        <f t="shared" si="5"/>
        <v>999</v>
      </c>
      <c r="Q132" s="387"/>
    </row>
    <row r="133" spans="1:17" s="374" customFormat="1" ht="18.899999999999999" customHeight="1" x14ac:dyDescent="0.25">
      <c r="A133" s="361">
        <v>127</v>
      </c>
      <c r="B133" s="363"/>
      <c r="C133" s="363"/>
      <c r="D133" s="364"/>
      <c r="E133" s="365"/>
      <c r="F133" s="387"/>
      <c r="G133" s="387"/>
      <c r="H133" s="379"/>
      <c r="I133" s="380"/>
      <c r="J133" s="368" t="e">
        <f>IF(AND(Q133="",#REF!&gt;0,#REF!&lt;5),K133,)</f>
        <v>#REF!</v>
      </c>
      <c r="K133" s="369" t="str">
        <f>IF(D133="","ZZZ9",IF(AND(#REF!&gt;0,#REF!&lt;5),D133&amp;#REF!,D133&amp;"9"))</f>
        <v>ZZZ9</v>
      </c>
      <c r="L133" s="370">
        <f t="shared" si="3"/>
        <v>999</v>
      </c>
      <c r="M133" s="388">
        <f t="shared" si="4"/>
        <v>999</v>
      </c>
      <c r="N133" s="395"/>
      <c r="O133" s="387"/>
      <c r="P133" s="372">
        <f t="shared" si="5"/>
        <v>999</v>
      </c>
      <c r="Q133" s="387"/>
    </row>
    <row r="134" spans="1:17" s="374" customFormat="1" ht="18.899999999999999" customHeight="1" x14ac:dyDescent="0.25">
      <c r="A134" s="361">
        <v>128</v>
      </c>
      <c r="B134" s="363"/>
      <c r="C134" s="363"/>
      <c r="D134" s="364"/>
      <c r="E134" s="365"/>
      <c r="F134" s="387"/>
      <c r="G134" s="387"/>
      <c r="H134" s="379"/>
      <c r="I134" s="380"/>
      <c r="J134" s="368" t="e">
        <f>IF(AND(Q134="",#REF!&gt;0,#REF!&lt;5),K134,)</f>
        <v>#REF!</v>
      </c>
      <c r="K134" s="369" t="str">
        <f>IF(D134="","ZZZ9",IF(AND(#REF!&gt;0,#REF!&lt;5),D134&amp;#REF!,D134&amp;"9"))</f>
        <v>ZZZ9</v>
      </c>
      <c r="L134" s="370">
        <f t="shared" si="3"/>
        <v>999</v>
      </c>
      <c r="M134" s="388">
        <f t="shared" si="4"/>
        <v>999</v>
      </c>
      <c r="N134" s="395"/>
      <c r="O134" s="380"/>
      <c r="P134" s="398">
        <f t="shared" si="5"/>
        <v>999</v>
      </c>
      <c r="Q134" s="380"/>
    </row>
    <row r="135" spans="1:17" x14ac:dyDescent="0.25">
      <c r="A135" s="361">
        <v>129</v>
      </c>
      <c r="B135" s="363"/>
      <c r="C135" s="363"/>
      <c r="D135" s="364"/>
      <c r="E135" s="365"/>
      <c r="F135" s="387"/>
      <c r="G135" s="387"/>
      <c r="H135" s="379"/>
      <c r="I135" s="380"/>
      <c r="J135" s="368" t="e">
        <f>IF(AND(Q135="",#REF!&gt;0,#REF!&lt;5),K135,)</f>
        <v>#REF!</v>
      </c>
      <c r="K135" s="369" t="str">
        <f>IF(D135="","ZZZ9",IF(AND(#REF!&gt;0,#REF!&lt;5),D135&amp;#REF!,D135&amp;"9"))</f>
        <v>ZZZ9</v>
      </c>
      <c r="L135" s="370">
        <f t="shared" si="3"/>
        <v>999</v>
      </c>
      <c r="M135" s="388">
        <f t="shared" si="4"/>
        <v>999</v>
      </c>
      <c r="N135" s="395"/>
      <c r="O135" s="387"/>
      <c r="P135" s="372">
        <f t="shared" si="5"/>
        <v>999</v>
      </c>
      <c r="Q135" s="387"/>
    </row>
    <row r="136" spans="1:17" x14ac:dyDescent="0.25">
      <c r="A136" s="361">
        <v>130</v>
      </c>
      <c r="B136" s="363"/>
      <c r="C136" s="363"/>
      <c r="D136" s="364"/>
      <c r="E136" s="365"/>
      <c r="F136" s="387"/>
      <c r="G136" s="387"/>
      <c r="H136" s="379"/>
      <c r="I136" s="380"/>
      <c r="J136" s="368" t="e">
        <f>IF(AND(Q136="",#REF!&gt;0,#REF!&lt;5),K136,)</f>
        <v>#REF!</v>
      </c>
      <c r="K136" s="369" t="str">
        <f>IF(D136="","ZZZ9",IF(AND(#REF!&gt;0,#REF!&lt;5),D136&amp;#REF!,D136&amp;"9"))</f>
        <v>ZZZ9</v>
      </c>
      <c r="L136" s="370">
        <f t="shared" si="3"/>
        <v>999</v>
      </c>
      <c r="M136" s="388">
        <f t="shared" si="4"/>
        <v>999</v>
      </c>
      <c r="N136" s="395"/>
      <c r="O136" s="387"/>
      <c r="P136" s="372">
        <f t="shared" si="5"/>
        <v>999</v>
      </c>
      <c r="Q136" s="387"/>
    </row>
    <row r="137" spans="1:17" x14ac:dyDescent="0.25">
      <c r="A137" s="361">
        <v>131</v>
      </c>
      <c r="B137" s="363"/>
      <c r="C137" s="363"/>
      <c r="D137" s="364"/>
      <c r="E137" s="365"/>
      <c r="F137" s="387"/>
      <c r="G137" s="387"/>
      <c r="H137" s="379"/>
      <c r="I137" s="380"/>
      <c r="J137" s="368" t="e">
        <f>IF(AND(Q137="",#REF!&gt;0,#REF!&lt;5),K137,)</f>
        <v>#REF!</v>
      </c>
      <c r="K137" s="369" t="str">
        <f>IF(D137="","ZZZ9",IF(AND(#REF!&gt;0,#REF!&lt;5),D137&amp;#REF!,D137&amp;"9"))</f>
        <v>ZZZ9</v>
      </c>
      <c r="L137" s="370">
        <f t="shared" si="3"/>
        <v>999</v>
      </c>
      <c r="M137" s="388">
        <f t="shared" si="4"/>
        <v>999</v>
      </c>
      <c r="N137" s="395"/>
      <c r="O137" s="387"/>
      <c r="P137" s="372">
        <f t="shared" si="5"/>
        <v>999</v>
      </c>
      <c r="Q137" s="387"/>
    </row>
    <row r="138" spans="1:17" x14ac:dyDescent="0.25">
      <c r="A138" s="361">
        <v>132</v>
      </c>
      <c r="B138" s="363"/>
      <c r="C138" s="363"/>
      <c r="D138" s="364"/>
      <c r="E138" s="365"/>
      <c r="F138" s="387"/>
      <c r="G138" s="387"/>
      <c r="H138" s="379"/>
      <c r="I138" s="380"/>
      <c r="J138" s="368" t="e">
        <f>IF(AND(Q138="",#REF!&gt;0,#REF!&lt;5),K138,)</f>
        <v>#REF!</v>
      </c>
      <c r="K138" s="369" t="str">
        <f>IF(D138="","ZZZ9",IF(AND(#REF!&gt;0,#REF!&lt;5),D138&amp;#REF!,D138&amp;"9"))</f>
        <v>ZZZ9</v>
      </c>
      <c r="L138" s="370">
        <f t="shared" si="3"/>
        <v>999</v>
      </c>
      <c r="M138" s="388">
        <f t="shared" si="4"/>
        <v>999</v>
      </c>
      <c r="N138" s="395"/>
      <c r="O138" s="387"/>
      <c r="P138" s="372">
        <f t="shared" si="5"/>
        <v>999</v>
      </c>
      <c r="Q138" s="387"/>
    </row>
    <row r="139" spans="1:17" x14ac:dyDescent="0.25">
      <c r="A139" s="361">
        <v>133</v>
      </c>
      <c r="B139" s="363"/>
      <c r="C139" s="363"/>
      <c r="D139" s="364"/>
      <c r="E139" s="365"/>
      <c r="F139" s="387"/>
      <c r="G139" s="387"/>
      <c r="H139" s="379"/>
      <c r="I139" s="380"/>
      <c r="J139" s="368" t="e">
        <f>IF(AND(Q139="",#REF!&gt;0,#REF!&lt;5),K139,)</f>
        <v>#REF!</v>
      </c>
      <c r="K139" s="369" t="str">
        <f>IF(D139="","ZZZ9",IF(AND(#REF!&gt;0,#REF!&lt;5),D139&amp;#REF!,D139&amp;"9"))</f>
        <v>ZZZ9</v>
      </c>
      <c r="L139" s="370">
        <f t="shared" si="3"/>
        <v>999</v>
      </c>
      <c r="M139" s="388">
        <f t="shared" si="4"/>
        <v>999</v>
      </c>
      <c r="N139" s="395"/>
      <c r="O139" s="387"/>
      <c r="P139" s="372">
        <f t="shared" si="5"/>
        <v>999</v>
      </c>
      <c r="Q139" s="387"/>
    </row>
    <row r="140" spans="1:17" x14ac:dyDescent="0.25">
      <c r="A140" s="361">
        <v>134</v>
      </c>
      <c r="B140" s="363"/>
      <c r="C140" s="363"/>
      <c r="D140" s="364"/>
      <c r="E140" s="365"/>
      <c r="F140" s="387"/>
      <c r="G140" s="387"/>
      <c r="H140" s="379"/>
      <c r="I140" s="380"/>
      <c r="J140" s="368" t="e">
        <f>IF(AND(Q140="",#REF!&gt;0,#REF!&lt;5),K140,)</f>
        <v>#REF!</v>
      </c>
      <c r="K140" s="369" t="str">
        <f>IF(D140="","ZZZ9",IF(AND(#REF!&gt;0,#REF!&lt;5),D140&amp;#REF!,D140&amp;"9"))</f>
        <v>ZZZ9</v>
      </c>
      <c r="L140" s="370">
        <f t="shared" si="3"/>
        <v>999</v>
      </c>
      <c r="M140" s="388">
        <f t="shared" si="4"/>
        <v>999</v>
      </c>
      <c r="N140" s="395"/>
      <c r="O140" s="387"/>
      <c r="P140" s="372">
        <f t="shared" si="5"/>
        <v>999</v>
      </c>
      <c r="Q140" s="387"/>
    </row>
    <row r="141" spans="1:17" x14ac:dyDescent="0.25">
      <c r="A141" s="361">
        <v>135</v>
      </c>
      <c r="B141" s="363"/>
      <c r="C141" s="363"/>
      <c r="D141" s="364"/>
      <c r="E141" s="365"/>
      <c r="F141" s="387"/>
      <c r="G141" s="387"/>
      <c r="H141" s="379"/>
      <c r="I141" s="380"/>
      <c r="J141" s="368" t="e">
        <f>IF(AND(Q141="",#REF!&gt;0,#REF!&lt;5),K141,)</f>
        <v>#REF!</v>
      </c>
      <c r="K141" s="369" t="str">
        <f>IF(D141="","ZZZ9",IF(AND(#REF!&gt;0,#REF!&lt;5),D141&amp;#REF!,D141&amp;"9"))</f>
        <v>ZZZ9</v>
      </c>
      <c r="L141" s="370">
        <f t="shared" si="3"/>
        <v>999</v>
      </c>
      <c r="M141" s="388">
        <f t="shared" si="4"/>
        <v>999</v>
      </c>
      <c r="N141" s="395"/>
      <c r="O141" s="380"/>
      <c r="P141" s="398">
        <f t="shared" si="5"/>
        <v>999</v>
      </c>
      <c r="Q141" s="380"/>
    </row>
    <row r="142" spans="1:17" x14ac:dyDescent="0.25">
      <c r="A142" s="361">
        <v>136</v>
      </c>
      <c r="B142" s="363"/>
      <c r="C142" s="363"/>
      <c r="D142" s="364"/>
      <c r="E142" s="365"/>
      <c r="F142" s="387"/>
      <c r="G142" s="387"/>
      <c r="H142" s="379"/>
      <c r="I142" s="380"/>
      <c r="J142" s="368" t="e">
        <f>IF(AND(Q142="",#REF!&gt;0,#REF!&lt;5),K142,)</f>
        <v>#REF!</v>
      </c>
      <c r="K142" s="369" t="str">
        <f>IF(D142="","ZZZ9",IF(AND(#REF!&gt;0,#REF!&lt;5),D142&amp;#REF!,D142&amp;"9"))</f>
        <v>ZZZ9</v>
      </c>
      <c r="L142" s="370">
        <f t="shared" si="3"/>
        <v>999</v>
      </c>
      <c r="M142" s="388">
        <f t="shared" si="4"/>
        <v>999</v>
      </c>
      <c r="N142" s="395"/>
      <c r="O142" s="387"/>
      <c r="P142" s="372">
        <f t="shared" si="5"/>
        <v>999</v>
      </c>
      <c r="Q142" s="387"/>
    </row>
    <row r="143" spans="1:17" x14ac:dyDescent="0.25">
      <c r="A143" s="361">
        <v>137</v>
      </c>
      <c r="B143" s="363"/>
      <c r="C143" s="363"/>
      <c r="D143" s="364"/>
      <c r="E143" s="365"/>
      <c r="F143" s="387"/>
      <c r="G143" s="387"/>
      <c r="H143" s="379"/>
      <c r="I143" s="380"/>
      <c r="J143" s="368" t="e">
        <f>IF(AND(Q143="",#REF!&gt;0,#REF!&lt;5),K143,)</f>
        <v>#REF!</v>
      </c>
      <c r="K143" s="369" t="str">
        <f>IF(D143="","ZZZ9",IF(AND(#REF!&gt;0,#REF!&lt;5),D143&amp;#REF!,D143&amp;"9"))</f>
        <v>ZZZ9</v>
      </c>
      <c r="L143" s="370">
        <f t="shared" si="3"/>
        <v>999</v>
      </c>
      <c r="M143" s="388">
        <f t="shared" si="4"/>
        <v>999</v>
      </c>
      <c r="N143" s="395"/>
      <c r="O143" s="387"/>
      <c r="P143" s="372">
        <f t="shared" si="5"/>
        <v>999</v>
      </c>
      <c r="Q143" s="387"/>
    </row>
    <row r="144" spans="1:17" x14ac:dyDescent="0.25">
      <c r="A144" s="361">
        <v>138</v>
      </c>
      <c r="B144" s="363"/>
      <c r="C144" s="363"/>
      <c r="D144" s="364"/>
      <c r="E144" s="365"/>
      <c r="F144" s="387"/>
      <c r="G144" s="387"/>
      <c r="H144" s="379"/>
      <c r="I144" s="380"/>
      <c r="J144" s="368" t="e">
        <f>IF(AND(Q144="",#REF!&gt;0,#REF!&lt;5),K144,)</f>
        <v>#REF!</v>
      </c>
      <c r="K144" s="369" t="str">
        <f>IF(D144="","ZZZ9",IF(AND(#REF!&gt;0,#REF!&lt;5),D144&amp;#REF!,D144&amp;"9"))</f>
        <v>ZZZ9</v>
      </c>
      <c r="L144" s="370">
        <f t="shared" si="3"/>
        <v>999</v>
      </c>
      <c r="M144" s="388">
        <f t="shared" si="4"/>
        <v>999</v>
      </c>
      <c r="N144" s="395"/>
      <c r="O144" s="387"/>
      <c r="P144" s="372">
        <f t="shared" si="5"/>
        <v>999</v>
      </c>
      <c r="Q144" s="387"/>
    </row>
    <row r="145" spans="1:17" x14ac:dyDescent="0.25">
      <c r="A145" s="361">
        <v>139</v>
      </c>
      <c r="B145" s="363"/>
      <c r="C145" s="363"/>
      <c r="D145" s="364"/>
      <c r="E145" s="365"/>
      <c r="F145" s="387"/>
      <c r="G145" s="387"/>
      <c r="H145" s="379"/>
      <c r="I145" s="380"/>
      <c r="J145" s="368" t="e">
        <f>IF(AND(Q145="",#REF!&gt;0,#REF!&lt;5),K145,)</f>
        <v>#REF!</v>
      </c>
      <c r="K145" s="369" t="str">
        <f>IF(D145="","ZZZ9",IF(AND(#REF!&gt;0,#REF!&lt;5),D145&amp;#REF!,D145&amp;"9"))</f>
        <v>ZZZ9</v>
      </c>
      <c r="L145" s="370">
        <f t="shared" si="3"/>
        <v>999</v>
      </c>
      <c r="M145" s="388">
        <f t="shared" si="4"/>
        <v>999</v>
      </c>
      <c r="N145" s="395"/>
      <c r="O145" s="387"/>
      <c r="P145" s="372">
        <f t="shared" si="5"/>
        <v>999</v>
      </c>
      <c r="Q145" s="387"/>
    </row>
    <row r="146" spans="1:17" x14ac:dyDescent="0.25">
      <c r="A146" s="361">
        <v>140</v>
      </c>
      <c r="B146" s="363"/>
      <c r="C146" s="363"/>
      <c r="D146" s="364"/>
      <c r="E146" s="365"/>
      <c r="F146" s="387"/>
      <c r="G146" s="387"/>
      <c r="H146" s="379"/>
      <c r="I146" s="380"/>
      <c r="J146" s="368" t="e">
        <f>IF(AND(Q146="",#REF!&gt;0,#REF!&lt;5),K146,)</f>
        <v>#REF!</v>
      </c>
      <c r="K146" s="369" t="str">
        <f>IF(D146="","ZZZ9",IF(AND(#REF!&gt;0,#REF!&lt;5),D146&amp;#REF!,D146&amp;"9"))</f>
        <v>ZZZ9</v>
      </c>
      <c r="L146" s="370">
        <f t="shared" si="3"/>
        <v>999</v>
      </c>
      <c r="M146" s="388">
        <f t="shared" si="4"/>
        <v>999</v>
      </c>
      <c r="N146" s="395"/>
      <c r="O146" s="387"/>
      <c r="P146" s="372">
        <f t="shared" si="5"/>
        <v>999</v>
      </c>
      <c r="Q146" s="387"/>
    </row>
    <row r="147" spans="1:17" x14ac:dyDescent="0.25">
      <c r="A147" s="361">
        <v>141</v>
      </c>
      <c r="B147" s="363"/>
      <c r="C147" s="363"/>
      <c r="D147" s="364"/>
      <c r="E147" s="365"/>
      <c r="F147" s="387"/>
      <c r="G147" s="387"/>
      <c r="H147" s="379"/>
      <c r="I147" s="380"/>
      <c r="J147" s="368" t="e">
        <f>IF(AND(Q147="",#REF!&gt;0,#REF!&lt;5),K147,)</f>
        <v>#REF!</v>
      </c>
      <c r="K147" s="369" t="str">
        <f>IF(D147="","ZZZ9",IF(AND(#REF!&gt;0,#REF!&lt;5),D147&amp;#REF!,D147&amp;"9"))</f>
        <v>ZZZ9</v>
      </c>
      <c r="L147" s="370">
        <f t="shared" si="3"/>
        <v>999</v>
      </c>
      <c r="M147" s="388">
        <f t="shared" si="4"/>
        <v>999</v>
      </c>
      <c r="N147" s="395"/>
      <c r="O147" s="387"/>
      <c r="P147" s="372">
        <f t="shared" si="5"/>
        <v>999</v>
      </c>
      <c r="Q147" s="387"/>
    </row>
    <row r="148" spans="1:17" x14ac:dyDescent="0.25">
      <c r="A148" s="361">
        <v>142</v>
      </c>
      <c r="B148" s="363"/>
      <c r="C148" s="363"/>
      <c r="D148" s="364"/>
      <c r="E148" s="365"/>
      <c r="F148" s="387"/>
      <c r="G148" s="387"/>
      <c r="H148" s="379"/>
      <c r="I148" s="380"/>
      <c r="J148" s="368" t="e">
        <f>IF(AND(Q148="",#REF!&gt;0,#REF!&lt;5),K148,)</f>
        <v>#REF!</v>
      </c>
      <c r="K148" s="369" t="str">
        <f>IF(D148="","ZZZ9",IF(AND(#REF!&gt;0,#REF!&lt;5),D148&amp;#REF!,D148&amp;"9"))</f>
        <v>ZZZ9</v>
      </c>
      <c r="L148" s="370">
        <f t="shared" si="3"/>
        <v>999</v>
      </c>
      <c r="M148" s="388">
        <f t="shared" si="4"/>
        <v>999</v>
      </c>
      <c r="N148" s="395"/>
      <c r="O148" s="380"/>
      <c r="P148" s="398">
        <f t="shared" si="5"/>
        <v>999</v>
      </c>
      <c r="Q148" s="380"/>
    </row>
    <row r="149" spans="1:17" x14ac:dyDescent="0.25">
      <c r="A149" s="361">
        <v>143</v>
      </c>
      <c r="B149" s="363"/>
      <c r="C149" s="363"/>
      <c r="D149" s="364"/>
      <c r="E149" s="365"/>
      <c r="F149" s="387"/>
      <c r="G149" s="387"/>
      <c r="H149" s="379"/>
      <c r="I149" s="380"/>
      <c r="J149" s="368" t="e">
        <f>IF(AND(Q149="",#REF!&gt;0,#REF!&lt;5),K149,)</f>
        <v>#REF!</v>
      </c>
      <c r="K149" s="369" t="str">
        <f>IF(D149="","ZZZ9",IF(AND(#REF!&gt;0,#REF!&lt;5),D149&amp;#REF!,D149&amp;"9"))</f>
        <v>ZZZ9</v>
      </c>
      <c r="L149" s="370">
        <f t="shared" si="3"/>
        <v>999</v>
      </c>
      <c r="M149" s="388">
        <f t="shared" si="4"/>
        <v>999</v>
      </c>
      <c r="N149" s="395"/>
      <c r="O149" s="387"/>
      <c r="P149" s="372">
        <f t="shared" si="5"/>
        <v>999</v>
      </c>
      <c r="Q149" s="387"/>
    </row>
    <row r="150" spans="1:17" x14ac:dyDescent="0.25">
      <c r="A150" s="361">
        <v>144</v>
      </c>
      <c r="B150" s="363"/>
      <c r="C150" s="363"/>
      <c r="D150" s="364"/>
      <c r="E150" s="365"/>
      <c r="F150" s="387"/>
      <c r="G150" s="387"/>
      <c r="H150" s="379"/>
      <c r="I150" s="380"/>
      <c r="J150" s="368" t="e">
        <f>IF(AND(Q150="",#REF!&gt;0,#REF!&lt;5),K150,)</f>
        <v>#REF!</v>
      </c>
      <c r="K150" s="369" t="str">
        <f>IF(D150="","ZZZ9",IF(AND(#REF!&gt;0,#REF!&lt;5),D150&amp;#REF!,D150&amp;"9"))</f>
        <v>ZZZ9</v>
      </c>
      <c r="L150" s="370">
        <f t="shared" si="3"/>
        <v>999</v>
      </c>
      <c r="M150" s="388">
        <f t="shared" si="4"/>
        <v>999</v>
      </c>
      <c r="N150" s="395"/>
      <c r="O150" s="387"/>
      <c r="P150" s="372">
        <f t="shared" si="5"/>
        <v>999</v>
      </c>
      <c r="Q150" s="387"/>
    </row>
    <row r="151" spans="1:17" x14ac:dyDescent="0.25">
      <c r="A151" s="361">
        <v>145</v>
      </c>
      <c r="B151" s="363"/>
      <c r="C151" s="363"/>
      <c r="D151" s="364"/>
      <c r="E151" s="365"/>
      <c r="F151" s="387"/>
      <c r="G151" s="387"/>
      <c r="H151" s="379"/>
      <c r="I151" s="380"/>
      <c r="J151" s="368" t="e">
        <f>IF(AND(Q151="",#REF!&gt;0,#REF!&lt;5),K151,)</f>
        <v>#REF!</v>
      </c>
      <c r="K151" s="369" t="str">
        <f>IF(D151="","ZZZ9",IF(AND(#REF!&gt;0,#REF!&lt;5),D151&amp;#REF!,D151&amp;"9"))</f>
        <v>ZZZ9</v>
      </c>
      <c r="L151" s="370">
        <f t="shared" si="3"/>
        <v>999</v>
      </c>
      <c r="M151" s="388">
        <f t="shared" si="4"/>
        <v>999</v>
      </c>
      <c r="N151" s="395"/>
      <c r="O151" s="387"/>
      <c r="P151" s="372">
        <f t="shared" si="5"/>
        <v>999</v>
      </c>
      <c r="Q151" s="387"/>
    </row>
    <row r="152" spans="1:17" x14ac:dyDescent="0.25">
      <c r="A152" s="361">
        <v>146</v>
      </c>
      <c r="B152" s="363"/>
      <c r="C152" s="363"/>
      <c r="D152" s="364"/>
      <c r="E152" s="365"/>
      <c r="F152" s="387"/>
      <c r="G152" s="387"/>
      <c r="H152" s="379"/>
      <c r="I152" s="380"/>
      <c r="J152" s="368" t="e">
        <f>IF(AND(Q152="",#REF!&gt;0,#REF!&lt;5),K152,)</f>
        <v>#REF!</v>
      </c>
      <c r="K152" s="369" t="str">
        <f>IF(D152="","ZZZ9",IF(AND(#REF!&gt;0,#REF!&lt;5),D152&amp;#REF!,D152&amp;"9"))</f>
        <v>ZZZ9</v>
      </c>
      <c r="L152" s="370">
        <f t="shared" si="3"/>
        <v>999</v>
      </c>
      <c r="M152" s="388">
        <f t="shared" si="4"/>
        <v>999</v>
      </c>
      <c r="N152" s="395"/>
      <c r="O152" s="387"/>
      <c r="P152" s="372">
        <f t="shared" si="5"/>
        <v>999</v>
      </c>
      <c r="Q152" s="387"/>
    </row>
    <row r="153" spans="1:17" x14ac:dyDescent="0.25">
      <c r="A153" s="361">
        <v>147</v>
      </c>
      <c r="B153" s="363"/>
      <c r="C153" s="363"/>
      <c r="D153" s="364"/>
      <c r="E153" s="365"/>
      <c r="F153" s="387"/>
      <c r="G153" s="387"/>
      <c r="H153" s="379"/>
      <c r="I153" s="380"/>
      <c r="J153" s="368" t="e">
        <f>IF(AND(Q153="",#REF!&gt;0,#REF!&lt;5),K153,)</f>
        <v>#REF!</v>
      </c>
      <c r="K153" s="369" t="str">
        <f>IF(D153="","ZZZ9",IF(AND(#REF!&gt;0,#REF!&lt;5),D153&amp;#REF!,D153&amp;"9"))</f>
        <v>ZZZ9</v>
      </c>
      <c r="L153" s="370">
        <f t="shared" si="3"/>
        <v>999</v>
      </c>
      <c r="M153" s="388">
        <f t="shared" si="4"/>
        <v>999</v>
      </c>
      <c r="N153" s="395"/>
      <c r="O153" s="387"/>
      <c r="P153" s="372">
        <f t="shared" si="5"/>
        <v>999</v>
      </c>
      <c r="Q153" s="387"/>
    </row>
    <row r="154" spans="1:17" x14ac:dyDescent="0.25">
      <c r="A154" s="361">
        <v>148</v>
      </c>
      <c r="B154" s="363"/>
      <c r="C154" s="363"/>
      <c r="D154" s="364"/>
      <c r="E154" s="365"/>
      <c r="F154" s="387"/>
      <c r="G154" s="387"/>
      <c r="H154" s="379"/>
      <c r="I154" s="380"/>
      <c r="J154" s="368" t="e">
        <f>IF(AND(Q154="",#REF!&gt;0,#REF!&lt;5),K154,)</f>
        <v>#REF!</v>
      </c>
      <c r="K154" s="369" t="str">
        <f>IF(D154="","ZZZ9",IF(AND(#REF!&gt;0,#REF!&lt;5),D154&amp;#REF!,D154&amp;"9"))</f>
        <v>ZZZ9</v>
      </c>
      <c r="L154" s="370">
        <f t="shared" si="3"/>
        <v>999</v>
      </c>
      <c r="M154" s="388">
        <f t="shared" si="4"/>
        <v>999</v>
      </c>
      <c r="N154" s="395"/>
      <c r="O154" s="387"/>
      <c r="P154" s="372">
        <f t="shared" si="5"/>
        <v>999</v>
      </c>
      <c r="Q154" s="387"/>
    </row>
    <row r="155" spans="1:17" x14ac:dyDescent="0.25">
      <c r="A155" s="361">
        <v>149</v>
      </c>
      <c r="B155" s="363"/>
      <c r="C155" s="363"/>
      <c r="D155" s="364"/>
      <c r="E155" s="365"/>
      <c r="F155" s="387"/>
      <c r="G155" s="387"/>
      <c r="H155" s="379"/>
      <c r="I155" s="380"/>
      <c r="J155" s="368" t="e">
        <f>IF(AND(Q155="",#REF!&gt;0,#REF!&lt;5),K155,)</f>
        <v>#REF!</v>
      </c>
      <c r="K155" s="369" t="str">
        <f>IF(D155="","ZZZ9",IF(AND(#REF!&gt;0,#REF!&lt;5),D155&amp;#REF!,D155&amp;"9"))</f>
        <v>ZZZ9</v>
      </c>
      <c r="L155" s="370">
        <f t="shared" si="3"/>
        <v>999</v>
      </c>
      <c r="M155" s="388">
        <f t="shared" si="4"/>
        <v>999</v>
      </c>
      <c r="N155" s="395"/>
      <c r="O155" s="387"/>
      <c r="P155" s="372">
        <f t="shared" si="5"/>
        <v>999</v>
      </c>
      <c r="Q155" s="387"/>
    </row>
    <row r="156" spans="1:17" x14ac:dyDescent="0.25">
      <c r="A156" s="361">
        <v>150</v>
      </c>
      <c r="B156" s="363"/>
      <c r="C156" s="363"/>
      <c r="D156" s="364"/>
      <c r="E156" s="365"/>
      <c r="F156" s="387"/>
      <c r="G156" s="387"/>
      <c r="H156" s="379"/>
      <c r="I156" s="380"/>
      <c r="J156" s="368" t="e">
        <f>IF(AND(Q156="",#REF!&gt;0,#REF!&lt;5),K156,)</f>
        <v>#REF!</v>
      </c>
      <c r="K156" s="369" t="str">
        <f>IF(D156="","ZZZ9",IF(AND(#REF!&gt;0,#REF!&lt;5),D156&amp;#REF!,D156&amp;"9"))</f>
        <v>ZZZ9</v>
      </c>
      <c r="L156" s="370">
        <f t="shared" si="3"/>
        <v>999</v>
      </c>
      <c r="M156" s="388">
        <f t="shared" si="4"/>
        <v>999</v>
      </c>
      <c r="N156" s="395"/>
      <c r="O156" s="387"/>
      <c r="P156" s="372">
        <f t="shared" si="5"/>
        <v>999</v>
      </c>
      <c r="Q156" s="387"/>
    </row>
  </sheetData>
  <conditionalFormatting sqref="A7:A9 A10:D156">
    <cfRule type="expression" dxfId="28" priority="30" stopIfTrue="1">
      <formula>$Q7&gt;=1</formula>
    </cfRule>
  </conditionalFormatting>
  <conditionalFormatting sqref="B7:D37">
    <cfRule type="expression" dxfId="27" priority="1" stopIfTrue="1">
      <formula>$Q7&gt;=1</formula>
    </cfRule>
  </conditionalFormatting>
  <conditionalFormatting sqref="E7:E9">
    <cfRule type="expression" dxfId="26" priority="2" stopIfTrue="1">
      <formula>AND(ROUNDDOWN(($A$4-E7)/365.25,0)&lt;=13,G7&lt;&gt;"OK")</formula>
    </cfRule>
    <cfRule type="expression" dxfId="25" priority="3" stopIfTrue="1">
      <formula>AND(ROUNDDOWN(($A$4-E7)/365.25,0)&lt;=14,G7&lt;&gt;"OK")</formula>
    </cfRule>
    <cfRule type="expression" dxfId="24" priority="4" stopIfTrue="1">
      <formula>AND(ROUNDDOWN(($A$4-E7)/365.25,0)&lt;=17,G7&lt;&gt;"OK")</formula>
    </cfRule>
    <cfRule type="expression" dxfId="23" priority="6" stopIfTrue="1">
      <formula>AND(ROUNDDOWN(($A$4-E7)/365.25,0)&lt;=13,G7&lt;&gt;"OK")</formula>
    </cfRule>
    <cfRule type="expression" dxfId="22" priority="7" stopIfTrue="1">
      <formula>AND(ROUNDDOWN(($A$4-E7)/365.25,0)&lt;=14,G7&lt;&gt;"OK")</formula>
    </cfRule>
    <cfRule type="expression" dxfId="21" priority="8" stopIfTrue="1">
      <formula>AND(ROUNDDOWN(($A$4-E7)/365.25,0)&lt;=17,G7&lt;&gt;"OK")</formula>
    </cfRule>
    <cfRule type="expression" dxfId="20" priority="10" stopIfTrue="1">
      <formula>AND(ROUNDDOWN(($A$4-E7)/365.25,0)&lt;=13,G7&lt;&gt;"OK")</formula>
    </cfRule>
    <cfRule type="expression" dxfId="19" priority="11" stopIfTrue="1">
      <formula>AND(ROUNDDOWN(($A$4-E7)/365.25,0)&lt;=14,G7&lt;&gt;"OK")</formula>
    </cfRule>
    <cfRule type="expression" dxfId="18" priority="12" stopIfTrue="1">
      <formula>AND(ROUNDDOWN(($A$4-E7)/365.25,0)&lt;=17,G7&lt;&gt;"OK")</formula>
    </cfRule>
  </conditionalFormatting>
  <conditionalFormatting sqref="E7:E27">
    <cfRule type="expression" dxfId="17" priority="14" stopIfTrue="1">
      <formula>AND(ROUNDDOWN(($A$4-E7)/365.25,0)&lt;=13,G7&lt;&gt;"OK")</formula>
    </cfRule>
    <cfRule type="expression" dxfId="16" priority="15" stopIfTrue="1">
      <formula>AND(ROUNDDOWN(($A$4-E7)/365.25,0)&lt;=14,G7&lt;&gt;"OK")</formula>
    </cfRule>
    <cfRule type="expression" dxfId="15" priority="16" stopIfTrue="1">
      <formula>AND(ROUNDDOWN(($A$4-E7)/365.25,0)&lt;=17,G7&lt;&gt;"OK")</formula>
    </cfRule>
  </conditionalFormatting>
  <conditionalFormatting sqref="E10:E14">
    <cfRule type="expression" dxfId="14" priority="27" stopIfTrue="1">
      <formula>AND(ROUNDDOWN(($A$4-E10)/365.25,0)&lt;=13,G10&lt;&gt;"OK")</formula>
    </cfRule>
    <cfRule type="expression" dxfId="13" priority="24" stopIfTrue="1">
      <formula>AND(ROUNDDOWN(($A$4-E10)/365.25,0)&lt;=17,G10&lt;&gt;"OK")</formula>
    </cfRule>
    <cfRule type="expression" dxfId="12" priority="23" stopIfTrue="1">
      <formula>AND(ROUNDDOWN(($A$4-E10)/365.25,0)&lt;=14,G10&lt;&gt;"OK")</formula>
    </cfRule>
    <cfRule type="expression" dxfId="11" priority="22" stopIfTrue="1">
      <formula>AND(ROUNDDOWN(($A$4-E10)/365.25,0)&lt;=13,G10&lt;&gt;"OK")</formula>
    </cfRule>
    <cfRule type="expression" dxfId="10" priority="28" stopIfTrue="1">
      <formula>AND(ROUNDDOWN(($A$4-E10)/365.25,0)&lt;=14,G10&lt;&gt;"OK")</formula>
    </cfRule>
    <cfRule type="expression" dxfId="9" priority="29" stopIfTrue="1">
      <formula>AND(ROUNDDOWN(($A$4-E10)/365.25,0)&lt;=17,G10&lt;&gt;"OK")</formula>
    </cfRule>
  </conditionalFormatting>
  <conditionalFormatting sqref="E10:E156">
    <cfRule type="expression" dxfId="8" priority="34" stopIfTrue="1">
      <formula>AND(ROUNDDOWN(($A$4-E10)/365.25,0)&lt;=17,G10&lt;&gt;"OK")</formula>
    </cfRule>
    <cfRule type="expression" dxfId="7" priority="32" stopIfTrue="1">
      <formula>AND(ROUNDDOWN(($A$4-E10)/365.25,0)&lt;=13,G10&lt;&gt;"OK")</formula>
    </cfRule>
    <cfRule type="expression" dxfId="6" priority="33" stopIfTrue="1">
      <formula>AND(ROUNDDOWN(($A$4-E10)/365.25,0)&lt;=14,G10&lt;&gt;"OK")</formula>
    </cfRule>
  </conditionalFormatting>
  <conditionalFormatting sqref="E29:E37">
    <cfRule type="expression" dxfId="5" priority="19" stopIfTrue="1">
      <formula>AND(ROUNDDOWN(($A$4-E29)/365.25,0)&lt;=14,G29&lt;&gt;"OK")</formula>
    </cfRule>
    <cfRule type="expression" dxfId="4" priority="20" stopIfTrue="1">
      <formula>AND(ROUNDDOWN(($A$4-E29)/365.25,0)&lt;=17,G29&lt;&gt;"OK")</formula>
    </cfRule>
    <cfRule type="expression" dxfId="3" priority="18" stopIfTrue="1">
      <formula>AND(ROUNDDOWN(($A$4-E29)/365.25,0)&lt;=13,G29&lt;&gt;"OK")</formula>
    </cfRule>
  </conditionalFormatting>
  <conditionalFormatting sqref="J7:J156">
    <cfRule type="cellIs" dxfId="2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1553" r:id="rId4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7DDB-8ED9-49A4-8676-0EE15D15161F}">
  <sheetPr codeName="Munka47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5.44140625" style="314" customWidth="1"/>
    <col min="2" max="2" width="4.44140625" style="314" customWidth="1"/>
    <col min="3" max="3" width="8.33203125" style="314" customWidth="1"/>
    <col min="4" max="4" width="7.109375" style="314" customWidth="1"/>
    <col min="5" max="5" width="9.33203125" style="314" customWidth="1"/>
    <col min="6" max="6" width="7.109375" style="314" customWidth="1"/>
    <col min="7" max="7" width="9.33203125" style="314" customWidth="1"/>
    <col min="8" max="8" width="7.109375" style="314" customWidth="1"/>
    <col min="9" max="9" width="9.33203125" style="314" customWidth="1"/>
    <col min="10" max="10" width="8.44140625" style="314" customWidth="1"/>
    <col min="11" max="13" width="8.5546875" style="314" customWidth="1"/>
    <col min="14" max="14" width="8.88671875" style="314"/>
    <col min="15" max="15" width="5.5546875" style="314" customWidth="1"/>
    <col min="16" max="16" width="4.5546875" style="314" customWidth="1"/>
    <col min="17" max="17" width="11.6640625" style="314" customWidth="1"/>
    <col min="18" max="24" width="8.88671875" style="314"/>
    <col min="25" max="25" width="10.33203125" style="314" hidden="1" customWidth="1"/>
    <col min="26" max="37" width="0" style="314" hidden="1" customWidth="1"/>
    <col min="38" max="16384" width="8.88671875" style="314"/>
  </cols>
  <sheetData>
    <row r="1" spans="1:37" ht="24.6" x14ac:dyDescent="0.25">
      <c r="A1" s="815" t="s">
        <v>727</v>
      </c>
      <c r="B1" s="815"/>
      <c r="C1" s="815"/>
      <c r="D1" s="815"/>
      <c r="E1" s="815"/>
      <c r="F1" s="815"/>
      <c r="G1" s="402"/>
      <c r="H1" s="403" t="s">
        <v>47</v>
      </c>
      <c r="I1" s="404"/>
      <c r="J1" s="405"/>
      <c r="L1" s="406"/>
      <c r="M1" s="407"/>
      <c r="N1" s="408"/>
      <c r="O1" s="408" t="s">
        <v>11</v>
      </c>
      <c r="P1" s="408"/>
      <c r="Q1" s="409"/>
      <c r="R1" s="408"/>
      <c r="AB1" s="410" t="e">
        <f>IF(Y5=1,CONCATENATE(VLOOKUP(Y3,AA16:AH27,2)),CONCATENATE(VLOOKUP(Y3,AA2:AK13,2)))</f>
        <v>#N/A</v>
      </c>
      <c r="AC1" s="410" t="e">
        <f>IF(Y5=1,CONCATENATE(VLOOKUP(Y3,AA16:AK27,3)),CONCATENATE(VLOOKUP(Y3,AA2:AK13,3)))</f>
        <v>#N/A</v>
      </c>
      <c r="AD1" s="410" t="e">
        <f>IF(Y5=1,CONCATENATE(VLOOKUP(Y3,AA16:AK27,4)),CONCATENATE(VLOOKUP(Y3,AA2:AK13,4)))</f>
        <v>#N/A</v>
      </c>
      <c r="AE1" s="410" t="e">
        <f>IF(Y5=1,CONCATENATE(VLOOKUP(Y3,AA16:AK27,5)),CONCATENATE(VLOOKUP(Y3,AA2:AK13,5)))</f>
        <v>#N/A</v>
      </c>
      <c r="AF1" s="410" t="e">
        <f>IF(Y5=1,CONCATENATE(VLOOKUP(Y3,AA16:AK27,6)),CONCATENATE(VLOOKUP(Y3,AA2:AK13,6)))</f>
        <v>#N/A</v>
      </c>
      <c r="AG1" s="410" t="e">
        <f>IF(Y5=1,CONCATENATE(VLOOKUP(Y3,AA16:AK27,7)),CONCATENATE(VLOOKUP(Y3,AA2:AK13,7)))</f>
        <v>#N/A</v>
      </c>
      <c r="AH1" s="410" t="e">
        <f>IF(Y5=1,CONCATENATE(VLOOKUP(Y3,AA16:AK27,8)),CONCATENATE(VLOOKUP(Y3,AA2:AK13,8)))</f>
        <v>#N/A</v>
      </c>
      <c r="AI1" s="410" t="e">
        <f>IF(Y5=1,CONCATENATE(VLOOKUP(Y3,AA16:AK27,9)),CONCATENATE(VLOOKUP(Y3,AA2:AK13,9)))</f>
        <v>#N/A</v>
      </c>
      <c r="AJ1" s="410" t="e">
        <f>IF(Y5=1,CONCATENATE(VLOOKUP(Y3,AA16:AK27,10)),CONCATENATE(VLOOKUP(Y3,AA2:AK13,10)))</f>
        <v>#N/A</v>
      </c>
      <c r="AK1" s="410" t="e">
        <f>IF(Y5=1,CONCATENATE(VLOOKUP(Y3,AA16:AK27,11)),CONCATENATE(VLOOKUP(Y3,AA2:AK13,11)))</f>
        <v>#N/A</v>
      </c>
    </row>
    <row r="2" spans="1:37" x14ac:dyDescent="0.25">
      <c r="A2" s="411" t="s">
        <v>46</v>
      </c>
      <c r="B2" s="412"/>
      <c r="C2" s="412"/>
      <c r="D2" s="412"/>
      <c r="E2" s="523" t="s">
        <v>741</v>
      </c>
      <c r="F2" s="412"/>
      <c r="G2" s="413"/>
      <c r="H2" s="414"/>
      <c r="I2" s="414"/>
      <c r="J2" s="415"/>
      <c r="K2" s="406"/>
      <c r="L2" s="406"/>
      <c r="M2" s="406"/>
      <c r="N2" s="416"/>
      <c r="O2" s="417"/>
      <c r="P2" s="416"/>
      <c r="Q2" s="417"/>
      <c r="R2" s="416"/>
      <c r="Y2" s="418"/>
      <c r="Z2" s="419"/>
      <c r="AA2" s="419" t="s">
        <v>57</v>
      </c>
      <c r="AB2" s="420">
        <v>150</v>
      </c>
      <c r="AC2" s="420">
        <v>120</v>
      </c>
      <c r="AD2" s="420">
        <v>100</v>
      </c>
      <c r="AE2" s="420">
        <v>80</v>
      </c>
      <c r="AF2" s="420">
        <v>70</v>
      </c>
      <c r="AG2" s="420">
        <v>60</v>
      </c>
      <c r="AH2" s="420">
        <v>55</v>
      </c>
      <c r="AI2" s="420">
        <v>50</v>
      </c>
      <c r="AJ2" s="420">
        <v>45</v>
      </c>
      <c r="AK2" s="420">
        <v>40</v>
      </c>
    </row>
    <row r="3" spans="1:37" x14ac:dyDescent="0.25">
      <c r="A3" s="330" t="s">
        <v>22</v>
      </c>
      <c r="B3" s="330"/>
      <c r="C3" s="330"/>
      <c r="D3" s="330"/>
      <c r="E3" s="330" t="s">
        <v>19</v>
      </c>
      <c r="F3" s="330"/>
      <c r="G3" s="330"/>
      <c r="H3" s="330" t="s">
        <v>27</v>
      </c>
      <c r="I3" s="330"/>
      <c r="J3" s="421"/>
      <c r="K3" s="330"/>
      <c r="L3" s="422" t="s">
        <v>28</v>
      </c>
      <c r="M3" s="330"/>
      <c r="N3" s="423"/>
      <c r="O3" s="424"/>
      <c r="P3" s="423"/>
      <c r="Q3" s="432" t="s">
        <v>65</v>
      </c>
      <c r="R3" s="420" t="s">
        <v>71</v>
      </c>
      <c r="Y3" s="419">
        <f>IF(H4="OB","A",IF(H4="IX","W",H4))</f>
        <v>0</v>
      </c>
      <c r="Z3" s="419"/>
      <c r="AA3" s="419" t="s">
        <v>74</v>
      </c>
      <c r="AB3" s="420">
        <v>120</v>
      </c>
      <c r="AC3" s="420">
        <v>90</v>
      </c>
      <c r="AD3" s="420">
        <v>65</v>
      </c>
      <c r="AE3" s="420">
        <v>55</v>
      </c>
      <c r="AF3" s="420">
        <v>50</v>
      </c>
      <c r="AG3" s="420">
        <v>45</v>
      </c>
      <c r="AH3" s="420">
        <v>40</v>
      </c>
      <c r="AI3" s="420">
        <v>35</v>
      </c>
      <c r="AJ3" s="420">
        <v>25</v>
      </c>
      <c r="AK3" s="420">
        <v>20</v>
      </c>
    </row>
    <row r="4" spans="1:37" ht="13.8" thickBot="1" x14ac:dyDescent="0.3">
      <c r="A4" s="816" t="s">
        <v>95</v>
      </c>
      <c r="B4" s="816"/>
      <c r="C4" s="816"/>
      <c r="D4" s="426"/>
      <c r="E4" s="427" t="s">
        <v>96</v>
      </c>
      <c r="F4" s="427"/>
      <c r="G4" s="427"/>
      <c r="H4" s="183"/>
      <c r="I4" s="427"/>
      <c r="J4" s="428"/>
      <c r="K4" s="183"/>
      <c r="L4" s="429" t="s">
        <v>97</v>
      </c>
      <c r="M4" s="183"/>
      <c r="N4" s="430"/>
      <c r="O4" s="431"/>
      <c r="P4" s="430"/>
      <c r="Q4" s="435" t="s">
        <v>72</v>
      </c>
      <c r="R4" s="436" t="s">
        <v>67</v>
      </c>
      <c r="Y4" s="419"/>
      <c r="Z4" s="419"/>
      <c r="AA4" s="419" t="s">
        <v>75</v>
      </c>
      <c r="AB4" s="420">
        <v>90</v>
      </c>
      <c r="AC4" s="420">
        <v>60</v>
      </c>
      <c r="AD4" s="420">
        <v>45</v>
      </c>
      <c r="AE4" s="420">
        <v>34</v>
      </c>
      <c r="AF4" s="420">
        <v>27</v>
      </c>
      <c r="AG4" s="420">
        <v>22</v>
      </c>
      <c r="AH4" s="420">
        <v>18</v>
      </c>
      <c r="AI4" s="420">
        <v>15</v>
      </c>
      <c r="AJ4" s="420">
        <v>12</v>
      </c>
      <c r="AK4" s="420">
        <v>9</v>
      </c>
    </row>
    <row r="5" spans="1:37" x14ac:dyDescent="0.25">
      <c r="A5" s="433"/>
      <c r="B5" s="433" t="s">
        <v>44</v>
      </c>
      <c r="C5" s="433" t="s">
        <v>55</v>
      </c>
      <c r="D5" s="433" t="s">
        <v>38</v>
      </c>
      <c r="E5" s="433" t="s">
        <v>60</v>
      </c>
      <c r="F5" s="433"/>
      <c r="G5" s="433" t="s">
        <v>26</v>
      </c>
      <c r="H5" s="433"/>
      <c r="I5" s="433" t="s">
        <v>29</v>
      </c>
      <c r="J5" s="433"/>
      <c r="K5" s="434" t="s">
        <v>61</v>
      </c>
      <c r="L5" s="434" t="s">
        <v>62</v>
      </c>
      <c r="M5" s="434" t="s">
        <v>63</v>
      </c>
      <c r="Q5" s="438" t="s">
        <v>73</v>
      </c>
      <c r="R5" s="439" t="s">
        <v>69</v>
      </c>
      <c r="Y5" s="419">
        <f>IF(OR([2]Altalanos!$A$8="F1",[2]Altalanos!$A$8="F2",[2]Altalanos!$A$8="N1",[2]Altalanos!$A$8="N2"),1,2)</f>
        <v>2</v>
      </c>
      <c r="Z5" s="419"/>
      <c r="AA5" s="419" t="s">
        <v>76</v>
      </c>
      <c r="AB5" s="420">
        <v>60</v>
      </c>
      <c r="AC5" s="420">
        <v>40</v>
      </c>
      <c r="AD5" s="420">
        <v>30</v>
      </c>
      <c r="AE5" s="420">
        <v>20</v>
      </c>
      <c r="AF5" s="420">
        <v>18</v>
      </c>
      <c r="AG5" s="420">
        <v>15</v>
      </c>
      <c r="AH5" s="420">
        <v>12</v>
      </c>
      <c r="AI5" s="420">
        <v>10</v>
      </c>
      <c r="AJ5" s="420">
        <v>8</v>
      </c>
      <c r="AK5" s="420">
        <v>6</v>
      </c>
    </row>
    <row r="6" spans="1:37" x14ac:dyDescent="0.2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Y6" s="419"/>
      <c r="Z6" s="419"/>
      <c r="AA6" s="419" t="s">
        <v>77</v>
      </c>
      <c r="AB6" s="420">
        <v>40</v>
      </c>
      <c r="AC6" s="420">
        <v>25</v>
      </c>
      <c r="AD6" s="420">
        <v>18</v>
      </c>
      <c r="AE6" s="420">
        <v>13</v>
      </c>
      <c r="AF6" s="420">
        <v>10</v>
      </c>
      <c r="AG6" s="420">
        <v>8</v>
      </c>
      <c r="AH6" s="420">
        <v>6</v>
      </c>
      <c r="AI6" s="420">
        <v>5</v>
      </c>
      <c r="AJ6" s="420">
        <v>4</v>
      </c>
      <c r="AK6" s="420">
        <v>3</v>
      </c>
    </row>
    <row r="7" spans="1:37" s="725" customFormat="1" x14ac:dyDescent="0.25">
      <c r="A7" s="524" t="s">
        <v>57</v>
      </c>
      <c r="B7" s="719">
        <v>3</v>
      </c>
      <c r="C7" s="535" t="str">
        <f>IF($B7="","",VLOOKUP($B7,'B-U18+-F-VIII.kcs elo'!$A$7:$O$22,5))</f>
        <v>070625</v>
      </c>
      <c r="D7" s="535">
        <f>IF($B7="","",VLOOKUP($B7,'B-U18+-F-VIII.kcs elo'!$A$7:$O$22,15))</f>
        <v>0</v>
      </c>
      <c r="E7" s="525" t="str">
        <f>UPPER(IF($B7="","",VLOOKUP($B7,'B-U18+-F-VIII.kcs elo'!$A$7:$O$22,2)))</f>
        <v xml:space="preserve">SZUNDI </v>
      </c>
      <c r="F7" s="526"/>
      <c r="G7" s="525" t="str">
        <f>IF($B7="","",VLOOKUP($B7,'B-U18+-F-VIII.kcs elo'!$A$7:$O$22,3))</f>
        <v>Endre György</v>
      </c>
      <c r="H7" s="526"/>
      <c r="I7" s="525" t="str">
        <f>IF($B7="","",VLOOKUP($B7,'B-U18+-F-VIII.kcs elo'!$A$7:$O$22,4))</f>
        <v>PTE Babits - Pécs</v>
      </c>
      <c r="J7" s="722"/>
      <c r="K7" s="723" t="s">
        <v>648</v>
      </c>
      <c r="L7" s="724"/>
      <c r="M7" s="446"/>
      <c r="Y7" s="726"/>
      <c r="Z7" s="726"/>
      <c r="AA7" s="726" t="s">
        <v>78</v>
      </c>
      <c r="AB7" s="728">
        <v>25</v>
      </c>
      <c r="AC7" s="728">
        <v>15</v>
      </c>
      <c r="AD7" s="728">
        <v>13</v>
      </c>
      <c r="AE7" s="728">
        <v>8</v>
      </c>
      <c r="AF7" s="728">
        <v>6</v>
      </c>
      <c r="AG7" s="728">
        <v>4</v>
      </c>
      <c r="AH7" s="728">
        <v>3</v>
      </c>
      <c r="AI7" s="728">
        <v>2</v>
      </c>
      <c r="AJ7" s="728">
        <v>1</v>
      </c>
      <c r="AK7" s="728">
        <v>0</v>
      </c>
    </row>
    <row r="8" spans="1:37" x14ac:dyDescent="0.25">
      <c r="A8" s="440"/>
      <c r="B8" s="447"/>
      <c r="C8" s="437"/>
      <c r="D8" s="437"/>
      <c r="E8" s="437"/>
      <c r="F8" s="437"/>
      <c r="G8" s="437"/>
      <c r="H8" s="437"/>
      <c r="I8" s="437"/>
      <c r="J8" s="437"/>
      <c r="K8" s="440"/>
      <c r="L8" s="440"/>
      <c r="M8" s="449"/>
      <c r="Y8" s="419"/>
      <c r="Z8" s="419"/>
      <c r="AA8" s="419" t="s">
        <v>79</v>
      </c>
      <c r="AB8" s="420">
        <v>15</v>
      </c>
      <c r="AC8" s="420">
        <v>10</v>
      </c>
      <c r="AD8" s="420">
        <v>7</v>
      </c>
      <c r="AE8" s="420">
        <v>5</v>
      </c>
      <c r="AF8" s="420">
        <v>4</v>
      </c>
      <c r="AG8" s="420">
        <v>3</v>
      </c>
      <c r="AH8" s="420">
        <v>2</v>
      </c>
      <c r="AI8" s="420">
        <v>1</v>
      </c>
      <c r="AJ8" s="420">
        <v>0</v>
      </c>
      <c r="AK8" s="420">
        <v>0</v>
      </c>
    </row>
    <row r="9" spans="1:37" x14ac:dyDescent="0.25">
      <c r="A9" s="440" t="s">
        <v>58</v>
      </c>
      <c r="B9" s="441">
        <v>1</v>
      </c>
      <c r="C9" s="519" t="str">
        <f>IF($B9="","",VLOOKUP($B9,'B-U18+-F-VIII.kcs elo'!$A$7:$O$22,5))</f>
        <v>060205</v>
      </c>
      <c r="D9" s="519">
        <f>IF($B9="","",VLOOKUP($B9,'B-U18+-F-VIII.kcs elo'!$A$7:$O$22,15))</f>
        <v>0</v>
      </c>
      <c r="E9" s="520" t="str">
        <f>UPPER(IF($B9="","",VLOOKUP($B9,'B-U18+-F-VIII.kcs elo'!$A$7:$O$22,2)))</f>
        <v xml:space="preserve">GYENIS </v>
      </c>
      <c r="F9" s="452"/>
      <c r="G9" s="520" t="str">
        <f>IF($B9="","",VLOOKUP($B9,'B-U18+-F-VIII.kcs elo'!$A$7:$O$22,3))</f>
        <v>Máté</v>
      </c>
      <c r="H9" s="452"/>
      <c r="I9" s="520" t="str">
        <f>IF($B9="","",VLOOKUP($B9,'B-U18+-F-VIII.kcs elo'!$A$7:$O$22,4))</f>
        <v>Janus - Pécs</v>
      </c>
      <c r="J9" s="437"/>
      <c r="K9" s="444" t="s">
        <v>665</v>
      </c>
      <c r="L9" s="445"/>
      <c r="M9" s="446"/>
      <c r="Y9" s="419"/>
      <c r="Z9" s="419"/>
      <c r="AA9" s="419" t="s">
        <v>80</v>
      </c>
      <c r="AB9" s="420">
        <v>10</v>
      </c>
      <c r="AC9" s="420">
        <v>6</v>
      </c>
      <c r="AD9" s="420">
        <v>4</v>
      </c>
      <c r="AE9" s="420">
        <v>2</v>
      </c>
      <c r="AF9" s="420">
        <v>1</v>
      </c>
      <c r="AG9" s="420">
        <v>0</v>
      </c>
      <c r="AH9" s="420">
        <v>0</v>
      </c>
      <c r="AI9" s="420">
        <v>0</v>
      </c>
      <c r="AJ9" s="420">
        <v>0</v>
      </c>
      <c r="AK9" s="420">
        <v>0</v>
      </c>
    </row>
    <row r="10" spans="1:37" x14ac:dyDescent="0.25">
      <c r="A10" s="440"/>
      <c r="B10" s="447"/>
      <c r="C10" s="437"/>
      <c r="D10" s="437"/>
      <c r="E10" s="437"/>
      <c r="F10" s="437"/>
      <c r="G10" s="437"/>
      <c r="H10" s="437"/>
      <c r="I10" s="437"/>
      <c r="J10" s="437"/>
      <c r="K10" s="440"/>
      <c r="L10" s="440"/>
      <c r="M10" s="449"/>
      <c r="Y10" s="419"/>
      <c r="Z10" s="419"/>
      <c r="AA10" s="419" t="s">
        <v>81</v>
      </c>
      <c r="AB10" s="420">
        <v>6</v>
      </c>
      <c r="AC10" s="420">
        <v>3</v>
      </c>
      <c r="AD10" s="420">
        <v>2</v>
      </c>
      <c r="AE10" s="420">
        <v>1</v>
      </c>
      <c r="AF10" s="420">
        <v>0</v>
      </c>
      <c r="AG10" s="420">
        <v>0</v>
      </c>
      <c r="AH10" s="420">
        <v>0</v>
      </c>
      <c r="AI10" s="420">
        <v>0</v>
      </c>
      <c r="AJ10" s="420">
        <v>0</v>
      </c>
      <c r="AK10" s="420">
        <v>0</v>
      </c>
    </row>
    <row r="11" spans="1:37" x14ac:dyDescent="0.25">
      <c r="A11" s="440" t="s">
        <v>59</v>
      </c>
      <c r="B11" s="441">
        <v>2</v>
      </c>
      <c r="C11" s="519" t="str">
        <f>IF($B11="","",VLOOKUP($B11,'B-U18+-F-VIII.kcs elo'!$A$7:$O$22,5))</f>
        <v>060621</v>
      </c>
      <c r="D11" s="519">
        <f>IF($B11="","",VLOOKUP($B11,'B-U18+-F-VIII.kcs elo'!$A$7:$O$22,15))</f>
        <v>0</v>
      </c>
      <c r="E11" s="520" t="str">
        <f>UPPER(IF($B11="","",VLOOKUP($B11,'B-U18+-F-VIII.kcs elo'!$A$7:$O$22,2)))</f>
        <v xml:space="preserve">JAUCK </v>
      </c>
      <c r="F11" s="452"/>
      <c r="G11" s="520" t="str">
        <f>IF($B11="","",VLOOKUP($B11,'B-U18+-F-VIII.kcs elo'!$A$7:$O$22,3))</f>
        <v>Péter</v>
      </c>
      <c r="H11" s="452"/>
      <c r="I11" s="520" t="str">
        <f>IF($B11="","",VLOOKUP($B11,'B-U18+-F-VIII.kcs elo'!$A$7:$O$22,4))</f>
        <v>Janus - Pécs</v>
      </c>
      <c r="J11" s="437"/>
      <c r="K11" s="444" t="s">
        <v>665</v>
      </c>
      <c r="L11" s="445"/>
      <c r="M11" s="446"/>
      <c r="Y11" s="419"/>
      <c r="Z11" s="419"/>
      <c r="AA11" s="419" t="s">
        <v>86</v>
      </c>
      <c r="AB11" s="420">
        <v>3</v>
      </c>
      <c r="AC11" s="420">
        <v>2</v>
      </c>
      <c r="AD11" s="420">
        <v>1</v>
      </c>
      <c r="AE11" s="420">
        <v>0</v>
      </c>
      <c r="AF11" s="420">
        <v>0</v>
      </c>
      <c r="AG11" s="420">
        <v>0</v>
      </c>
      <c r="AH11" s="420">
        <v>0</v>
      </c>
      <c r="AI11" s="420">
        <v>0</v>
      </c>
      <c r="AJ11" s="420">
        <v>0</v>
      </c>
      <c r="AK11" s="420">
        <v>0</v>
      </c>
    </row>
    <row r="12" spans="1:37" x14ac:dyDescent="0.2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Y12" s="419"/>
      <c r="Z12" s="419"/>
      <c r="AA12" s="419" t="s">
        <v>82</v>
      </c>
      <c r="AB12" s="450">
        <v>0</v>
      </c>
      <c r="AC12" s="450">
        <v>0</v>
      </c>
      <c r="AD12" s="450">
        <v>0</v>
      </c>
      <c r="AE12" s="450">
        <v>0</v>
      </c>
      <c r="AF12" s="450">
        <v>0</v>
      </c>
      <c r="AG12" s="450">
        <v>0</v>
      </c>
      <c r="AH12" s="450">
        <v>0</v>
      </c>
      <c r="AI12" s="450">
        <v>0</v>
      </c>
      <c r="AJ12" s="450">
        <v>0</v>
      </c>
      <c r="AK12" s="450">
        <v>0</v>
      </c>
    </row>
    <row r="13" spans="1:37" x14ac:dyDescent="0.25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Y13" s="419"/>
      <c r="Z13" s="419"/>
      <c r="AA13" s="419" t="s">
        <v>83</v>
      </c>
      <c r="AB13" s="450">
        <v>0</v>
      </c>
      <c r="AC13" s="450">
        <v>0</v>
      </c>
      <c r="AD13" s="450">
        <v>0</v>
      </c>
      <c r="AE13" s="450">
        <v>0</v>
      </c>
      <c r="AF13" s="450">
        <v>0</v>
      </c>
      <c r="AG13" s="450">
        <v>0</v>
      </c>
      <c r="AH13" s="450">
        <v>0</v>
      </c>
      <c r="AI13" s="450">
        <v>0</v>
      </c>
      <c r="AJ13" s="450">
        <v>0</v>
      </c>
      <c r="AK13" s="450">
        <v>0</v>
      </c>
    </row>
    <row r="14" spans="1:37" x14ac:dyDescent="0.25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</row>
    <row r="15" spans="1:37" x14ac:dyDescent="0.25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Y16" s="419"/>
      <c r="Z16" s="419"/>
      <c r="AA16" s="419" t="s">
        <v>57</v>
      </c>
      <c r="AB16" s="419">
        <v>300</v>
      </c>
      <c r="AC16" s="419">
        <v>250</v>
      </c>
      <c r="AD16" s="419">
        <v>220</v>
      </c>
      <c r="AE16" s="419">
        <v>180</v>
      </c>
      <c r="AF16" s="419">
        <v>160</v>
      </c>
      <c r="AG16" s="419">
        <v>150</v>
      </c>
      <c r="AH16" s="419">
        <v>140</v>
      </c>
      <c r="AI16" s="419">
        <v>130</v>
      </c>
      <c r="AJ16" s="419">
        <v>120</v>
      </c>
      <c r="AK16" s="419">
        <v>110</v>
      </c>
    </row>
    <row r="17" spans="1:37" x14ac:dyDescent="0.25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Y17" s="419"/>
      <c r="Z17" s="419"/>
      <c r="AA17" s="419" t="s">
        <v>74</v>
      </c>
      <c r="AB17" s="419">
        <v>250</v>
      </c>
      <c r="AC17" s="419">
        <v>200</v>
      </c>
      <c r="AD17" s="419">
        <v>160</v>
      </c>
      <c r="AE17" s="419">
        <v>140</v>
      </c>
      <c r="AF17" s="419">
        <v>120</v>
      </c>
      <c r="AG17" s="419">
        <v>110</v>
      </c>
      <c r="AH17" s="419">
        <v>100</v>
      </c>
      <c r="AI17" s="419">
        <v>90</v>
      </c>
      <c r="AJ17" s="419">
        <v>80</v>
      </c>
      <c r="AK17" s="419">
        <v>70</v>
      </c>
    </row>
    <row r="18" spans="1:37" ht="18.75" customHeight="1" x14ac:dyDescent="0.25">
      <c r="A18" s="437"/>
      <c r="B18" s="812"/>
      <c r="C18" s="812"/>
      <c r="D18" s="813" t="str">
        <f>E7</f>
        <v xml:space="preserve">SZUNDI </v>
      </c>
      <c r="E18" s="813"/>
      <c r="F18" s="813" t="str">
        <f>E9</f>
        <v xml:space="preserve">GYENIS </v>
      </c>
      <c r="G18" s="813"/>
      <c r="H18" s="813" t="str">
        <f>E11</f>
        <v xml:space="preserve">JAUCK </v>
      </c>
      <c r="I18" s="813"/>
      <c r="J18" s="437"/>
      <c r="K18" s="437"/>
      <c r="L18" s="437"/>
      <c r="M18" s="437"/>
      <c r="Y18" s="419"/>
      <c r="Z18" s="419"/>
      <c r="AA18" s="419" t="s">
        <v>75</v>
      </c>
      <c r="AB18" s="419">
        <v>200</v>
      </c>
      <c r="AC18" s="419">
        <v>150</v>
      </c>
      <c r="AD18" s="419">
        <v>130</v>
      </c>
      <c r="AE18" s="419">
        <v>110</v>
      </c>
      <c r="AF18" s="419">
        <v>95</v>
      </c>
      <c r="AG18" s="419">
        <v>80</v>
      </c>
      <c r="AH18" s="419">
        <v>70</v>
      </c>
      <c r="AI18" s="419">
        <v>60</v>
      </c>
      <c r="AJ18" s="419">
        <v>55</v>
      </c>
      <c r="AK18" s="419">
        <v>50</v>
      </c>
    </row>
    <row r="19" spans="1:37" ht="18.75" customHeight="1" x14ac:dyDescent="0.25">
      <c r="A19" s="451" t="s">
        <v>57</v>
      </c>
      <c r="B19" s="806" t="str">
        <f>E7</f>
        <v xml:space="preserve">SZUNDI </v>
      </c>
      <c r="C19" s="806"/>
      <c r="D19" s="818"/>
      <c r="E19" s="818"/>
      <c r="F19" s="819" t="s">
        <v>664</v>
      </c>
      <c r="G19" s="819"/>
      <c r="H19" s="819" t="s">
        <v>664</v>
      </c>
      <c r="I19" s="819"/>
      <c r="J19" s="437"/>
      <c r="K19" s="437"/>
      <c r="L19" s="437"/>
      <c r="M19" s="437"/>
      <c r="Y19" s="419"/>
      <c r="Z19" s="419"/>
      <c r="AA19" s="419" t="s">
        <v>76</v>
      </c>
      <c r="AB19" s="419">
        <v>150</v>
      </c>
      <c r="AC19" s="419">
        <v>120</v>
      </c>
      <c r="AD19" s="419">
        <v>100</v>
      </c>
      <c r="AE19" s="419">
        <v>80</v>
      </c>
      <c r="AF19" s="419">
        <v>70</v>
      </c>
      <c r="AG19" s="419">
        <v>60</v>
      </c>
      <c r="AH19" s="419">
        <v>55</v>
      </c>
      <c r="AI19" s="419">
        <v>50</v>
      </c>
      <c r="AJ19" s="419">
        <v>45</v>
      </c>
      <c r="AK19" s="419">
        <v>40</v>
      </c>
    </row>
    <row r="20" spans="1:37" ht="18.75" customHeight="1" x14ac:dyDescent="0.25">
      <c r="A20" s="451" t="s">
        <v>58</v>
      </c>
      <c r="B20" s="806" t="str">
        <f>E9</f>
        <v xml:space="preserve">GYENIS </v>
      </c>
      <c r="C20" s="806"/>
      <c r="D20" s="819" t="s">
        <v>665</v>
      </c>
      <c r="E20" s="819"/>
      <c r="F20" s="818"/>
      <c r="G20" s="818"/>
      <c r="H20" s="819" t="s">
        <v>665</v>
      </c>
      <c r="I20" s="819"/>
      <c r="J20" s="437"/>
      <c r="K20" s="437"/>
      <c r="L20" s="437"/>
      <c r="M20" s="437"/>
      <c r="Y20" s="419"/>
      <c r="Z20" s="419"/>
      <c r="AA20" s="419" t="s">
        <v>77</v>
      </c>
      <c r="AB20" s="419">
        <v>120</v>
      </c>
      <c r="AC20" s="419">
        <v>90</v>
      </c>
      <c r="AD20" s="419">
        <v>65</v>
      </c>
      <c r="AE20" s="419">
        <v>55</v>
      </c>
      <c r="AF20" s="419">
        <v>50</v>
      </c>
      <c r="AG20" s="419">
        <v>45</v>
      </c>
      <c r="AH20" s="419">
        <v>40</v>
      </c>
      <c r="AI20" s="419">
        <v>35</v>
      </c>
      <c r="AJ20" s="419">
        <v>25</v>
      </c>
      <c r="AK20" s="419">
        <v>20</v>
      </c>
    </row>
    <row r="21" spans="1:37" ht="18.75" customHeight="1" x14ac:dyDescent="0.25">
      <c r="A21" s="451" t="s">
        <v>59</v>
      </c>
      <c r="B21" s="806" t="str">
        <f>E11</f>
        <v xml:space="preserve">JAUCK </v>
      </c>
      <c r="C21" s="806"/>
      <c r="D21" s="819" t="s">
        <v>665</v>
      </c>
      <c r="E21" s="819"/>
      <c r="F21" s="819" t="s">
        <v>665</v>
      </c>
      <c r="G21" s="819"/>
      <c r="H21" s="818"/>
      <c r="I21" s="818"/>
      <c r="J21" s="437"/>
      <c r="K21" s="437"/>
      <c r="L21" s="437"/>
      <c r="M21" s="437"/>
      <c r="Y21" s="419"/>
      <c r="Z21" s="419"/>
      <c r="AA21" s="419" t="s">
        <v>78</v>
      </c>
      <c r="AB21" s="419">
        <v>90</v>
      </c>
      <c r="AC21" s="419">
        <v>60</v>
      </c>
      <c r="AD21" s="419">
        <v>45</v>
      </c>
      <c r="AE21" s="419">
        <v>34</v>
      </c>
      <c r="AF21" s="419">
        <v>27</v>
      </c>
      <c r="AG21" s="419">
        <v>22</v>
      </c>
      <c r="AH21" s="419">
        <v>18</v>
      </c>
      <c r="AI21" s="419">
        <v>15</v>
      </c>
      <c r="AJ21" s="419">
        <v>12</v>
      </c>
      <c r="AK21" s="419">
        <v>9</v>
      </c>
    </row>
    <row r="22" spans="1:37" x14ac:dyDescent="0.25">
      <c r="A22" s="437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Y22" s="419"/>
      <c r="Z22" s="419"/>
      <c r="AA22" s="419" t="s">
        <v>79</v>
      </c>
      <c r="AB22" s="419">
        <v>60</v>
      </c>
      <c r="AC22" s="419">
        <v>40</v>
      </c>
      <c r="AD22" s="419">
        <v>30</v>
      </c>
      <c r="AE22" s="419">
        <v>20</v>
      </c>
      <c r="AF22" s="419">
        <v>18</v>
      </c>
      <c r="AG22" s="419">
        <v>15</v>
      </c>
      <c r="AH22" s="419">
        <v>12</v>
      </c>
      <c r="AI22" s="419">
        <v>10</v>
      </c>
      <c r="AJ22" s="419">
        <v>8</v>
      </c>
      <c r="AK22" s="419">
        <v>6</v>
      </c>
    </row>
    <row r="23" spans="1:37" x14ac:dyDescent="0.25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Y23" s="419"/>
      <c r="Z23" s="419"/>
      <c r="AA23" s="419" t="s">
        <v>80</v>
      </c>
      <c r="AB23" s="419">
        <v>40</v>
      </c>
      <c r="AC23" s="419">
        <v>25</v>
      </c>
      <c r="AD23" s="419">
        <v>18</v>
      </c>
      <c r="AE23" s="419">
        <v>13</v>
      </c>
      <c r="AF23" s="419">
        <v>8</v>
      </c>
      <c r="AG23" s="419">
        <v>7</v>
      </c>
      <c r="AH23" s="419">
        <v>6</v>
      </c>
      <c r="AI23" s="419">
        <v>5</v>
      </c>
      <c r="AJ23" s="419">
        <v>4</v>
      </c>
      <c r="AK23" s="419">
        <v>3</v>
      </c>
    </row>
    <row r="24" spans="1:37" x14ac:dyDescent="0.25">
      <c r="A24" s="437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Y24" s="419"/>
      <c r="Z24" s="419"/>
      <c r="AA24" s="419" t="s">
        <v>81</v>
      </c>
      <c r="AB24" s="419">
        <v>25</v>
      </c>
      <c r="AC24" s="419">
        <v>15</v>
      </c>
      <c r="AD24" s="419">
        <v>13</v>
      </c>
      <c r="AE24" s="419">
        <v>7</v>
      </c>
      <c r="AF24" s="419">
        <v>6</v>
      </c>
      <c r="AG24" s="419">
        <v>5</v>
      </c>
      <c r="AH24" s="419">
        <v>4</v>
      </c>
      <c r="AI24" s="419">
        <v>3</v>
      </c>
      <c r="AJ24" s="419">
        <v>2</v>
      </c>
      <c r="AK24" s="419">
        <v>1</v>
      </c>
    </row>
    <row r="25" spans="1:37" x14ac:dyDescent="0.25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Y25" s="419"/>
      <c r="Z25" s="419"/>
      <c r="AA25" s="419" t="s">
        <v>86</v>
      </c>
      <c r="AB25" s="419">
        <v>15</v>
      </c>
      <c r="AC25" s="419">
        <v>10</v>
      </c>
      <c r="AD25" s="419">
        <v>8</v>
      </c>
      <c r="AE25" s="419">
        <v>4</v>
      </c>
      <c r="AF25" s="419">
        <v>3</v>
      </c>
      <c r="AG25" s="419">
        <v>2</v>
      </c>
      <c r="AH25" s="419">
        <v>1</v>
      </c>
      <c r="AI25" s="419">
        <v>0</v>
      </c>
      <c r="AJ25" s="419">
        <v>0</v>
      </c>
      <c r="AK25" s="419">
        <v>0</v>
      </c>
    </row>
    <row r="26" spans="1:37" x14ac:dyDescent="0.25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Y26" s="419"/>
      <c r="Z26" s="419"/>
      <c r="AA26" s="419" t="s">
        <v>82</v>
      </c>
      <c r="AB26" s="419">
        <v>10</v>
      </c>
      <c r="AC26" s="419">
        <v>6</v>
      </c>
      <c r="AD26" s="419">
        <v>4</v>
      </c>
      <c r="AE26" s="419">
        <v>2</v>
      </c>
      <c r="AF26" s="419">
        <v>1</v>
      </c>
      <c r="AG26" s="419">
        <v>0</v>
      </c>
      <c r="AH26" s="419">
        <v>0</v>
      </c>
      <c r="AI26" s="419">
        <v>0</v>
      </c>
      <c r="AJ26" s="419">
        <v>0</v>
      </c>
      <c r="AK26" s="419">
        <v>0</v>
      </c>
    </row>
    <row r="27" spans="1:37" x14ac:dyDescent="0.25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Y27" s="419"/>
      <c r="Z27" s="419"/>
      <c r="AA27" s="419" t="s">
        <v>83</v>
      </c>
      <c r="AB27" s="419">
        <v>3</v>
      </c>
      <c r="AC27" s="419">
        <v>2</v>
      </c>
      <c r="AD27" s="419">
        <v>1</v>
      </c>
      <c r="AE27" s="419">
        <v>0</v>
      </c>
      <c r="AF27" s="419">
        <v>0</v>
      </c>
      <c r="AG27" s="419">
        <v>0</v>
      </c>
      <c r="AH27" s="419">
        <v>0</v>
      </c>
      <c r="AI27" s="419">
        <v>0</v>
      </c>
      <c r="AJ27" s="419">
        <v>0</v>
      </c>
      <c r="AK27" s="419">
        <v>0</v>
      </c>
    </row>
    <row r="28" spans="1:37" x14ac:dyDescent="0.25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</row>
    <row r="29" spans="1:37" x14ac:dyDescent="0.25">
      <c r="A29" s="437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37" x14ac:dyDescent="0.25">
      <c r="A30" s="437"/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37" x14ac:dyDescent="0.25">
      <c r="A31" s="437"/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37" x14ac:dyDescent="0.25">
      <c r="A32" s="437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52"/>
      <c r="M32" s="452"/>
    </row>
    <row r="33" spans="1:18" x14ac:dyDescent="0.25">
      <c r="A33" s="453" t="s">
        <v>38</v>
      </c>
      <c r="B33" s="454"/>
      <c r="C33" s="455"/>
      <c r="D33" s="456" t="s">
        <v>2</v>
      </c>
      <c r="E33" s="457" t="s">
        <v>40</v>
      </c>
      <c r="F33" s="458"/>
      <c r="G33" s="456" t="s">
        <v>2</v>
      </c>
      <c r="H33" s="457" t="s">
        <v>49</v>
      </c>
      <c r="I33" s="459"/>
      <c r="J33" s="457" t="s">
        <v>50</v>
      </c>
      <c r="K33" s="460" t="s">
        <v>51</v>
      </c>
      <c r="L33" s="433"/>
      <c r="M33" s="521"/>
      <c r="N33" s="522"/>
      <c r="P33" s="461"/>
      <c r="Q33" s="461"/>
      <c r="R33" s="462"/>
    </row>
    <row r="34" spans="1:18" x14ac:dyDescent="0.25">
      <c r="A34" s="463" t="s">
        <v>39</v>
      </c>
      <c r="B34" s="464"/>
      <c r="C34" s="465"/>
      <c r="D34" s="466"/>
      <c r="E34" s="804"/>
      <c r="F34" s="804"/>
      <c r="G34" s="467" t="s">
        <v>3</v>
      </c>
      <c r="H34" s="464"/>
      <c r="I34" s="468"/>
      <c r="J34" s="469"/>
      <c r="K34" s="470" t="s">
        <v>41</v>
      </c>
      <c r="L34" s="471"/>
      <c r="M34" s="494"/>
      <c r="P34" s="473"/>
      <c r="Q34" s="473"/>
      <c r="R34" s="474"/>
    </row>
    <row r="35" spans="1:18" x14ac:dyDescent="0.25">
      <c r="A35" s="475" t="s">
        <v>48</v>
      </c>
      <c r="B35" s="476"/>
      <c r="C35" s="477"/>
      <c r="D35" s="478"/>
      <c r="E35" s="805"/>
      <c r="F35" s="805"/>
      <c r="G35" s="479" t="s">
        <v>4</v>
      </c>
      <c r="H35" s="480"/>
      <c r="I35" s="481"/>
      <c r="J35" s="482"/>
      <c r="K35" s="483"/>
      <c r="L35" s="452"/>
      <c r="M35" s="484"/>
      <c r="P35" s="474"/>
      <c r="Q35" s="485"/>
      <c r="R35" s="474"/>
    </row>
    <row r="36" spans="1:18" x14ac:dyDescent="0.25">
      <c r="A36" s="486"/>
      <c r="B36" s="487"/>
      <c r="C36" s="488"/>
      <c r="D36" s="478"/>
      <c r="E36" s="489"/>
      <c r="F36" s="437"/>
      <c r="G36" s="479" t="s">
        <v>5</v>
      </c>
      <c r="H36" s="480"/>
      <c r="I36" s="481"/>
      <c r="J36" s="482"/>
      <c r="K36" s="470" t="s">
        <v>42</v>
      </c>
      <c r="L36" s="471"/>
      <c r="M36" s="472"/>
      <c r="P36" s="473"/>
      <c r="Q36" s="473"/>
      <c r="R36" s="474"/>
    </row>
    <row r="37" spans="1:18" x14ac:dyDescent="0.25">
      <c r="A37" s="490"/>
      <c r="B37" s="491"/>
      <c r="C37" s="492"/>
      <c r="D37" s="478"/>
      <c r="E37" s="489"/>
      <c r="F37" s="437"/>
      <c r="G37" s="479" t="s">
        <v>6</v>
      </c>
      <c r="H37" s="480"/>
      <c r="I37" s="481"/>
      <c r="J37" s="482"/>
      <c r="K37" s="493"/>
      <c r="L37" s="437"/>
      <c r="M37" s="494"/>
      <c r="P37" s="474"/>
      <c r="Q37" s="485"/>
      <c r="R37" s="474"/>
    </row>
    <row r="38" spans="1:18" x14ac:dyDescent="0.25">
      <c r="A38" s="495"/>
      <c r="B38" s="496"/>
      <c r="C38" s="497"/>
      <c r="D38" s="478"/>
      <c r="E38" s="489"/>
      <c r="F38" s="437"/>
      <c r="G38" s="479" t="s">
        <v>7</v>
      </c>
      <c r="H38" s="480"/>
      <c r="I38" s="481"/>
      <c r="J38" s="482"/>
      <c r="K38" s="475"/>
      <c r="L38" s="452"/>
      <c r="M38" s="484"/>
      <c r="P38" s="474"/>
      <c r="Q38" s="485"/>
      <c r="R38" s="474"/>
    </row>
    <row r="39" spans="1:18" x14ac:dyDescent="0.25">
      <c r="A39" s="498"/>
      <c r="B39" s="499"/>
      <c r="C39" s="492"/>
      <c r="D39" s="478"/>
      <c r="E39" s="489"/>
      <c r="F39" s="437"/>
      <c r="G39" s="479" t="s">
        <v>8</v>
      </c>
      <c r="H39" s="480"/>
      <c r="I39" s="481"/>
      <c r="J39" s="482"/>
      <c r="K39" s="470" t="s">
        <v>31</v>
      </c>
      <c r="L39" s="471"/>
      <c r="M39" s="472"/>
      <c r="P39" s="473"/>
      <c r="Q39" s="473"/>
      <c r="R39" s="474"/>
    </row>
    <row r="40" spans="1:18" x14ac:dyDescent="0.25">
      <c r="A40" s="498"/>
      <c r="B40" s="499"/>
      <c r="C40" s="500"/>
      <c r="D40" s="478"/>
      <c r="E40" s="489"/>
      <c r="F40" s="437"/>
      <c r="G40" s="479" t="s">
        <v>9</v>
      </c>
      <c r="H40" s="480"/>
      <c r="I40" s="481"/>
      <c r="J40" s="482"/>
      <c r="K40" s="493"/>
      <c r="L40" s="437"/>
      <c r="M40" s="494"/>
      <c r="P40" s="474"/>
      <c r="Q40" s="485"/>
      <c r="R40" s="474"/>
    </row>
    <row r="41" spans="1:18" x14ac:dyDescent="0.25">
      <c r="A41" s="501"/>
      <c r="B41" s="502"/>
      <c r="C41" s="503"/>
      <c r="D41" s="504"/>
      <c r="E41" s="505"/>
      <c r="F41" s="452"/>
      <c r="G41" s="506" t="s">
        <v>10</v>
      </c>
      <c r="H41" s="476"/>
      <c r="I41" s="507"/>
      <c r="J41" s="508"/>
      <c r="K41" s="475" t="str">
        <f>L4</f>
        <v>Nagyistók-Nádasi Judit</v>
      </c>
      <c r="L41" s="452"/>
      <c r="M41" s="484"/>
      <c r="P41" s="474"/>
      <c r="Q41" s="485"/>
      <c r="R41" s="50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4294967294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3801-3B74-4435-9121-35C551671AD2}">
  <sheetPr codeName="Munka34">
    <tabColor indexed="11"/>
  </sheetPr>
  <dimension ref="A1:AK41"/>
  <sheetViews>
    <sheetView tabSelected="1" workbookViewId="0">
      <selection activeCell="L22" sqref="L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287" t="str">
        <f>Altalanos!$D$8</f>
        <v>A-U11-F-III.kcs-Zöld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4"/>
      <c r="O3" s="203"/>
      <c r="P3" s="204"/>
      <c r="Q3" s="243" t="s">
        <v>65</v>
      </c>
      <c r="R3" s="244" t="s">
        <v>71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184" t="str">
        <f>Altalanos!$E$10</f>
        <v>Nagyistók-Nádasi Judit</v>
      </c>
      <c r="M4" s="183"/>
      <c r="N4" s="205"/>
      <c r="O4" s="206"/>
      <c r="P4" s="205"/>
      <c r="Q4" s="245" t="s">
        <v>72</v>
      </c>
      <c r="R4" s="246" t="s">
        <v>67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s="737" customFormat="1" x14ac:dyDescent="0.25">
      <c r="A7" s="729" t="s">
        <v>57</v>
      </c>
      <c r="B7" s="730">
        <v>1</v>
      </c>
      <c r="C7" s="731" t="str">
        <f>IF($B7="","",VLOOKUP($B7,'A-U11-F-III.kcs elo'!$A$7:$O$22,5))</f>
        <v>150824</v>
      </c>
      <c r="D7" s="731">
        <f>IF($B7="","",VLOOKUP($B7,'A-U11-F-III.kcs elo'!$A$7:$O$22,15))</f>
        <v>0</v>
      </c>
      <c r="E7" s="732" t="str">
        <f>UPPER(IF($B7="","",VLOOKUP($B7,'A-U11-F-III.kcs elo'!$A$7:$O$22,2)))</f>
        <v xml:space="preserve">VARGA </v>
      </c>
      <c r="F7" s="733"/>
      <c r="G7" s="732" t="str">
        <f>IF($B7="","",VLOOKUP($B7,'A-U11-F-III.kcs elo'!$A$7:$O$22,3))</f>
        <v>Áron</v>
      </c>
      <c r="H7" s="733"/>
      <c r="I7" s="732" t="str">
        <f>IF($B7="","",VLOOKUP($B7,'A-U11-F-III.kcs elo'!$A$7:$O$22,4))</f>
        <v>Koch V. - Pécs</v>
      </c>
      <c r="J7" s="734"/>
      <c r="K7" s="735" t="s">
        <v>648</v>
      </c>
      <c r="L7" s="736"/>
      <c r="M7" s="258"/>
      <c r="Y7" s="738"/>
      <c r="Z7" s="738"/>
      <c r="AA7" s="738" t="s">
        <v>78</v>
      </c>
      <c r="AB7" s="739">
        <v>25</v>
      </c>
      <c r="AC7" s="739">
        <v>15</v>
      </c>
      <c r="AD7" s="739">
        <v>13</v>
      </c>
      <c r="AE7" s="739">
        <v>8</v>
      </c>
      <c r="AF7" s="739">
        <v>6</v>
      </c>
      <c r="AG7" s="739">
        <v>4</v>
      </c>
      <c r="AH7" s="739">
        <v>3</v>
      </c>
      <c r="AI7" s="739">
        <v>2</v>
      </c>
      <c r="AJ7" s="739">
        <v>1</v>
      </c>
      <c r="AK7" s="739">
        <v>0</v>
      </c>
    </row>
    <row r="8" spans="1:37" s="737" customFormat="1" x14ac:dyDescent="0.25">
      <c r="A8" s="729"/>
      <c r="B8" s="740"/>
      <c r="C8" s="734"/>
      <c r="D8" s="734"/>
      <c r="E8" s="734"/>
      <c r="F8" s="734"/>
      <c r="G8" s="734"/>
      <c r="H8" s="734"/>
      <c r="I8" s="734"/>
      <c r="J8" s="734"/>
      <c r="K8" s="729"/>
      <c r="L8" s="729"/>
      <c r="M8" s="259"/>
      <c r="Y8" s="738"/>
      <c r="Z8" s="738"/>
      <c r="AA8" s="738" t="s">
        <v>79</v>
      </c>
      <c r="AB8" s="739">
        <v>15</v>
      </c>
      <c r="AC8" s="739">
        <v>10</v>
      </c>
      <c r="AD8" s="739">
        <v>7</v>
      </c>
      <c r="AE8" s="739">
        <v>5</v>
      </c>
      <c r="AF8" s="739">
        <v>4</v>
      </c>
      <c r="AG8" s="739">
        <v>3</v>
      </c>
      <c r="AH8" s="739">
        <v>2</v>
      </c>
      <c r="AI8" s="739">
        <v>1</v>
      </c>
      <c r="AJ8" s="739">
        <v>0</v>
      </c>
      <c r="AK8" s="739">
        <v>0</v>
      </c>
    </row>
    <row r="9" spans="1:37" s="737" customFormat="1" x14ac:dyDescent="0.25">
      <c r="A9" s="729" t="s">
        <v>58</v>
      </c>
      <c r="B9" s="730">
        <v>2</v>
      </c>
      <c r="C9" s="731" t="str">
        <f>IF($B9="","",VLOOKUP($B9,'A-U11-F-III.kcs elo'!$A$7:$O$22,5))</f>
        <v>150508</v>
      </c>
      <c r="D9" s="731">
        <f>IF($B9="","",VLOOKUP($B9,'A-U11-F-III.kcs elo'!$A$7:$O$22,15))</f>
        <v>0</v>
      </c>
      <c r="E9" s="732" t="str">
        <f>UPPER(IF($B9="","",VLOOKUP($B9,'A-U11-F-III.kcs elo'!$A$7:$O$22,2)))</f>
        <v xml:space="preserve">MAJÁK </v>
      </c>
      <c r="F9" s="733"/>
      <c r="G9" s="732" t="str">
        <f>IF($B9="","",VLOOKUP($B9,'A-U11-F-III.kcs elo'!$A$7:$O$22,3))</f>
        <v>Miklós</v>
      </c>
      <c r="H9" s="733"/>
      <c r="I9" s="732" t="str">
        <f>IF($B9="","",VLOOKUP($B9,'A-U11-F-III.kcs elo'!$A$7:$O$22,4))</f>
        <v>Pécsi Illyés Gyula</v>
      </c>
      <c r="J9" s="734"/>
      <c r="K9" s="735" t="s">
        <v>649</v>
      </c>
      <c r="L9" s="736"/>
      <c r="M9" s="258"/>
      <c r="Y9" s="738"/>
      <c r="Z9" s="738"/>
      <c r="AA9" s="738" t="s">
        <v>80</v>
      </c>
      <c r="AB9" s="739">
        <v>10</v>
      </c>
      <c r="AC9" s="739">
        <v>6</v>
      </c>
      <c r="AD9" s="739">
        <v>4</v>
      </c>
      <c r="AE9" s="739">
        <v>2</v>
      </c>
      <c r="AF9" s="739">
        <v>1</v>
      </c>
      <c r="AG9" s="739">
        <v>0</v>
      </c>
      <c r="AH9" s="739">
        <v>0</v>
      </c>
      <c r="AI9" s="739">
        <v>0</v>
      </c>
      <c r="AJ9" s="739">
        <v>0</v>
      </c>
      <c r="AK9" s="739">
        <v>0</v>
      </c>
    </row>
    <row r="10" spans="1:37" x14ac:dyDescent="0.25">
      <c r="A10" s="207"/>
      <c r="B10" s="238"/>
      <c r="C10" s="208"/>
      <c r="D10" s="208"/>
      <c r="E10" s="208"/>
      <c r="F10" s="208"/>
      <c r="G10" s="208"/>
      <c r="H10" s="208"/>
      <c r="I10" s="208"/>
      <c r="J10" s="186"/>
      <c r="K10" s="207"/>
      <c r="L10" s="207"/>
      <c r="M10" s="259"/>
      <c r="Y10" s="250"/>
      <c r="Z10" s="250"/>
      <c r="AA10" s="250" t="s">
        <v>81</v>
      </c>
      <c r="AB10" s="244">
        <v>6</v>
      </c>
      <c r="AC10" s="244">
        <v>3</v>
      </c>
      <c r="AD10" s="244">
        <v>2</v>
      </c>
      <c r="AE10" s="244">
        <v>1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</row>
    <row r="11" spans="1:37" x14ac:dyDescent="0.25">
      <c r="A11" s="207" t="s">
        <v>59</v>
      </c>
      <c r="B11" s="237"/>
      <c r="C11" s="196" t="str">
        <f>IF($B11="","",VLOOKUP($B11,'A-U11-F-III.kcs elo'!$A$7:$O$22,5))</f>
        <v/>
      </c>
      <c r="D11" s="196" t="str">
        <f>IF($B11="","",VLOOKUP($B11,'A-U11-F-III.kcs elo'!$A$7:$O$22,15))</f>
        <v/>
      </c>
      <c r="E11" s="194" t="str">
        <f>UPPER(IF($B11="","",VLOOKUP($B11,'A-U11-F-III.kcs elo'!$A$7:$O$22,2)))</f>
        <v/>
      </c>
      <c r="F11" s="197"/>
      <c r="G11" s="194" t="str">
        <f>IF($B11="","",VLOOKUP($B11,'A-U11-F-III.kcs elo'!$A$7:$O$22,3))</f>
        <v/>
      </c>
      <c r="H11" s="197"/>
      <c r="I11" s="194" t="str">
        <f>IF($B11="","",VLOOKUP($B11,'A-U11-F-III.kcs elo'!$A$7:$O$22,4))</f>
        <v/>
      </c>
      <c r="J11" s="186"/>
      <c r="K11" s="257"/>
      <c r="L11" s="252" t="str">
        <f>IF(K11="","",CONCATENATE(VLOOKUP($Y$3,$AB$1:$AK$1,K11)," pont"))</f>
        <v/>
      </c>
      <c r="M11" s="258"/>
      <c r="Y11" s="250"/>
      <c r="Z11" s="250"/>
      <c r="AA11" s="250" t="s">
        <v>86</v>
      </c>
      <c r="AB11" s="244">
        <v>3</v>
      </c>
      <c r="AC11" s="244">
        <v>2</v>
      </c>
      <c r="AD11" s="244">
        <v>1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</row>
    <row r="12" spans="1:3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 xml:space="preserve">VARGA </v>
      </c>
      <c r="E18" s="794"/>
      <c r="F18" s="794" t="str">
        <f>E9</f>
        <v xml:space="preserve">MAJÁK </v>
      </c>
      <c r="G18" s="794"/>
      <c r="H18" s="794" t="str">
        <f>E11</f>
        <v/>
      </c>
      <c r="I18" s="794"/>
      <c r="J18" s="186"/>
      <c r="K18" s="186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 xml:space="preserve">VARGA </v>
      </c>
      <c r="C19" s="787"/>
      <c r="D19" s="788"/>
      <c r="E19" s="788"/>
      <c r="F19" s="789" t="s">
        <v>647</v>
      </c>
      <c r="G19" s="789"/>
      <c r="H19" s="790"/>
      <c r="I19" s="790"/>
      <c r="J19" s="186"/>
      <c r="K19" s="186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MAJÁK </v>
      </c>
      <c r="C20" s="787"/>
      <c r="D20" s="791" t="s">
        <v>655</v>
      </c>
      <c r="E20" s="792"/>
      <c r="F20" s="788"/>
      <c r="G20" s="788"/>
      <c r="H20" s="790"/>
      <c r="I20" s="790"/>
      <c r="J20" s="186"/>
      <c r="K20" s="186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/>
      </c>
      <c r="C21" s="787"/>
      <c r="D21" s="790"/>
      <c r="E21" s="790"/>
      <c r="F21" s="790"/>
      <c r="G21" s="790"/>
      <c r="H21" s="788"/>
      <c r="I21" s="788"/>
      <c r="J21" s="186"/>
      <c r="K21" s="186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82"/>
      <c r="N33" s="281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23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L4</f>
        <v>Nagyistók-Nádasi Judit</v>
      </c>
      <c r="L41" s="185"/>
      <c r="M41" s="226"/>
      <c r="P41" s="212"/>
      <c r="Q41" s="213"/>
      <c r="R41" s="21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531" priority="2" stopIfTrue="1" operator="equal">
      <formula>"Bye"</formula>
    </cfRule>
  </conditionalFormatting>
  <conditionalFormatting sqref="R41">
    <cfRule type="expression" dxfId="53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E0BC-7E2D-40E5-BDBF-AFBA40AD10AA}">
  <sheetPr codeName="Sheet15">
    <tabColor indexed="42"/>
  </sheetPr>
  <dimension ref="A1:Q156"/>
  <sheetViews>
    <sheetView showGridLines="0" showZeros="0" zoomScale="122" zoomScaleNormal="122" workbookViewId="0">
      <pane ySplit="6" topLeftCell="A7" activePane="bottomLeft" state="frozen"/>
      <selection activeCell="E7" sqref="E7"/>
      <selection pane="bottomLeft" activeCell="E7" sqref="E7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20" style="38" bestFit="1" customWidth="1"/>
    <col min="5" max="5" width="10.5546875" style="275" customWidth="1"/>
    <col min="6" max="6" width="6.109375" style="87" hidden="1" customWidth="1"/>
    <col min="7" max="7" width="28.664062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9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84" t="s">
        <v>99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291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292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93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294" t="s">
        <v>37</v>
      </c>
    </row>
    <row r="7" spans="1:17" s="11" customFormat="1" ht="18.899999999999999" customHeight="1" x14ac:dyDescent="0.25">
      <c r="A7" s="142">
        <v>1</v>
      </c>
      <c r="B7" s="300" t="s">
        <v>101</v>
      </c>
      <c r="C7" s="89" t="s">
        <v>102</v>
      </c>
      <c r="D7" s="90" t="s">
        <v>107</v>
      </c>
      <c r="E7" s="155" t="s">
        <v>141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295"/>
    </row>
    <row r="8" spans="1:17" s="11" customFormat="1" ht="18.899999999999999" customHeight="1" x14ac:dyDescent="0.25">
      <c r="A8" s="142">
        <v>2</v>
      </c>
      <c r="B8" s="301" t="s">
        <v>103</v>
      </c>
      <c r="C8" s="89" t="s">
        <v>104</v>
      </c>
      <c r="D8" s="90" t="s">
        <v>108</v>
      </c>
      <c r="E8" s="155" t="s">
        <v>140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295"/>
    </row>
    <row r="9" spans="1:17" s="11" customFormat="1" ht="18.899999999999999" customHeight="1" x14ac:dyDescent="0.25">
      <c r="A9" s="142">
        <v>3</v>
      </c>
      <c r="B9" s="301" t="s">
        <v>105</v>
      </c>
      <c r="C9" s="89" t="s">
        <v>106</v>
      </c>
      <c r="D9" s="90" t="s">
        <v>109</v>
      </c>
      <c r="E9" s="155" t="s">
        <v>139</v>
      </c>
      <c r="F9" s="265"/>
      <c r="G9" s="164"/>
      <c r="H9" s="90"/>
      <c r="I9" s="90"/>
      <c r="J9" s="139"/>
      <c r="K9" s="137"/>
      <c r="L9" s="141"/>
      <c r="M9" s="137"/>
      <c r="N9" s="135"/>
      <c r="O9" s="289"/>
      <c r="P9" s="274"/>
      <c r="Q9" s="296"/>
    </row>
    <row r="10" spans="1:17" s="11" customFormat="1" ht="18.899999999999999" customHeight="1" x14ac:dyDescent="0.25">
      <c r="A10" s="142">
        <v>4</v>
      </c>
      <c r="B10" s="89"/>
      <c r="C10" s="89"/>
      <c r="D10" s="90"/>
      <c r="E10" s="155"/>
      <c r="F10" s="265"/>
      <c r="G10" s="164"/>
      <c r="H10" s="90"/>
      <c r="I10" s="90"/>
      <c r="J10" s="139"/>
      <c r="K10" s="137"/>
      <c r="L10" s="141"/>
      <c r="M10" s="137"/>
      <c r="N10" s="135"/>
      <c r="O10" s="290"/>
      <c r="P10" s="273"/>
      <c r="Q10" s="297"/>
    </row>
    <row r="11" spans="1:17" s="11" customFormat="1" ht="18.899999999999999" customHeight="1" x14ac:dyDescent="0.25">
      <c r="A11" s="142">
        <v>5</v>
      </c>
      <c r="B11" s="89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290"/>
      <c r="P11" s="273"/>
      <c r="Q11" s="297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290"/>
      <c r="P12" s="273"/>
      <c r="Q12" s="297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290"/>
      <c r="P13" s="273"/>
      <c r="Q13" s="297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290"/>
      <c r="P14" s="273"/>
      <c r="Q14" s="297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295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295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295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295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295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295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295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295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295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295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295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295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71" si="0">IF(Q40="",999,Q40)</f>
        <v>999</v>
      </c>
      <c r="M40" s="163">
        <f t="shared" ref="M40:M71" si="1">IF(P40=999,999,1)</f>
        <v>999</v>
      </c>
      <c r="N40" s="160"/>
      <c r="O40" s="91"/>
      <c r="P40" s="106">
        <f t="shared" ref="P40:P71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ref="L72:L100" si="3">IF(Q72="",999,Q72)</f>
        <v>999</v>
      </c>
      <c r="M72" s="163">
        <f t="shared" ref="M72:M100" si="4">IF(P72=999,999,1)</f>
        <v>999</v>
      </c>
      <c r="N72" s="160"/>
      <c r="O72" s="91"/>
      <c r="P72" s="106">
        <f t="shared" ref="P72:P100" si="5">IF(N72="DA",1,IF(N72="WC",2,IF(N72="SE",3,IF(N72="Q",4,IF(N72="LL",5,999)))))</f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3"/>
        <v>999</v>
      </c>
      <c r="M73" s="163">
        <f t="shared" si="4"/>
        <v>999</v>
      </c>
      <c r="N73" s="160"/>
      <c r="O73" s="91"/>
      <c r="P73" s="106">
        <f t="shared" si="5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3"/>
        <v>999</v>
      </c>
      <c r="M74" s="163">
        <f t="shared" si="4"/>
        <v>999</v>
      </c>
      <c r="N74" s="160"/>
      <c r="O74" s="91"/>
      <c r="P74" s="106">
        <f t="shared" si="5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3"/>
        <v>999</v>
      </c>
      <c r="M75" s="163">
        <f t="shared" si="4"/>
        <v>999</v>
      </c>
      <c r="N75" s="160"/>
      <c r="O75" s="91"/>
      <c r="P75" s="106">
        <f t="shared" si="5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3"/>
        <v>999</v>
      </c>
      <c r="M76" s="163">
        <f t="shared" si="4"/>
        <v>999</v>
      </c>
      <c r="N76" s="160"/>
      <c r="O76" s="91"/>
      <c r="P76" s="106">
        <f t="shared" si="5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3"/>
        <v>999</v>
      </c>
      <c r="M77" s="163">
        <f t="shared" si="4"/>
        <v>999</v>
      </c>
      <c r="N77" s="160"/>
      <c r="O77" s="91"/>
      <c r="P77" s="106">
        <f t="shared" si="5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3"/>
        <v>999</v>
      </c>
      <c r="M78" s="163">
        <f t="shared" si="4"/>
        <v>999</v>
      </c>
      <c r="N78" s="160"/>
      <c r="O78" s="91"/>
      <c r="P78" s="106">
        <f t="shared" si="5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3"/>
        <v>999</v>
      </c>
      <c r="M79" s="163">
        <f t="shared" si="4"/>
        <v>999</v>
      </c>
      <c r="N79" s="160"/>
      <c r="O79" s="91"/>
      <c r="P79" s="106">
        <f t="shared" si="5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3"/>
        <v>999</v>
      </c>
      <c r="M80" s="163">
        <f t="shared" si="4"/>
        <v>999</v>
      </c>
      <c r="N80" s="160"/>
      <c r="O80" s="91"/>
      <c r="P80" s="106">
        <f t="shared" si="5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3"/>
        <v>999</v>
      </c>
      <c r="M81" s="163">
        <f t="shared" si="4"/>
        <v>999</v>
      </c>
      <c r="N81" s="160"/>
      <c r="O81" s="91"/>
      <c r="P81" s="106">
        <f t="shared" si="5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3"/>
        <v>999</v>
      </c>
      <c r="M82" s="163">
        <f t="shared" si="4"/>
        <v>999</v>
      </c>
      <c r="N82" s="160"/>
      <c r="O82" s="91"/>
      <c r="P82" s="106">
        <f t="shared" si="5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3"/>
        <v>999</v>
      </c>
      <c r="M83" s="163">
        <f t="shared" si="4"/>
        <v>999</v>
      </c>
      <c r="N83" s="160"/>
      <c r="O83" s="91"/>
      <c r="P83" s="106">
        <f t="shared" si="5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3"/>
        <v>999</v>
      </c>
      <c r="M84" s="163">
        <f t="shared" si="4"/>
        <v>999</v>
      </c>
      <c r="N84" s="160"/>
      <c r="O84" s="91"/>
      <c r="P84" s="106">
        <f t="shared" si="5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3"/>
        <v>999</v>
      </c>
      <c r="M85" s="163">
        <f t="shared" si="4"/>
        <v>999</v>
      </c>
      <c r="N85" s="160"/>
      <c r="O85" s="91"/>
      <c r="P85" s="106">
        <f t="shared" si="5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3"/>
        <v>999</v>
      </c>
      <c r="M86" s="163">
        <f t="shared" si="4"/>
        <v>999</v>
      </c>
      <c r="N86" s="160"/>
      <c r="O86" s="91"/>
      <c r="P86" s="106">
        <f t="shared" si="5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3"/>
        <v>999</v>
      </c>
      <c r="M87" s="163">
        <f t="shared" si="4"/>
        <v>999</v>
      </c>
      <c r="N87" s="160"/>
      <c r="O87" s="91"/>
      <c r="P87" s="106">
        <f t="shared" si="5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3"/>
        <v>999</v>
      </c>
      <c r="M88" s="163">
        <f t="shared" si="4"/>
        <v>999</v>
      </c>
      <c r="N88" s="160"/>
      <c r="O88" s="91"/>
      <c r="P88" s="106">
        <f t="shared" si="5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3"/>
        <v>999</v>
      </c>
      <c r="M89" s="163">
        <f t="shared" si="4"/>
        <v>999</v>
      </c>
      <c r="N89" s="160"/>
      <c r="O89" s="91"/>
      <c r="P89" s="106">
        <f t="shared" si="5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3"/>
        <v>999</v>
      </c>
      <c r="M90" s="163">
        <f t="shared" si="4"/>
        <v>999</v>
      </c>
      <c r="N90" s="160"/>
      <c r="O90" s="91"/>
      <c r="P90" s="106">
        <f t="shared" si="5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3"/>
        <v>999</v>
      </c>
      <c r="M91" s="163">
        <f t="shared" si="4"/>
        <v>999</v>
      </c>
      <c r="N91" s="160"/>
      <c r="O91" s="91"/>
      <c r="P91" s="106">
        <f t="shared" si="5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3"/>
        <v>999</v>
      </c>
      <c r="M92" s="163">
        <f t="shared" si="4"/>
        <v>999</v>
      </c>
      <c r="N92" s="160"/>
      <c r="O92" s="91"/>
      <c r="P92" s="106">
        <f t="shared" si="5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3"/>
        <v>999</v>
      </c>
      <c r="M93" s="163">
        <f t="shared" si="4"/>
        <v>999</v>
      </c>
      <c r="N93" s="160"/>
      <c r="O93" s="91"/>
      <c r="P93" s="106">
        <f t="shared" si="5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3"/>
        <v>999</v>
      </c>
      <c r="M94" s="163">
        <f t="shared" si="4"/>
        <v>999</v>
      </c>
      <c r="N94" s="160"/>
      <c r="O94" s="91"/>
      <c r="P94" s="106">
        <f t="shared" si="5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3"/>
        <v>999</v>
      </c>
      <c r="M95" s="163">
        <f t="shared" si="4"/>
        <v>999</v>
      </c>
      <c r="N95" s="160"/>
      <c r="O95" s="91"/>
      <c r="P95" s="106">
        <f t="shared" si="5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3"/>
        <v>999</v>
      </c>
      <c r="M96" s="163">
        <f t="shared" si="4"/>
        <v>999</v>
      </c>
      <c r="N96" s="160"/>
      <c r="O96" s="91"/>
      <c r="P96" s="106">
        <f t="shared" si="5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3"/>
        <v>999</v>
      </c>
      <c r="M97" s="163">
        <f t="shared" si="4"/>
        <v>999</v>
      </c>
      <c r="N97" s="160"/>
      <c r="O97" s="91"/>
      <c r="P97" s="106">
        <f t="shared" si="5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3"/>
        <v>999</v>
      </c>
      <c r="M98" s="163">
        <f t="shared" si="4"/>
        <v>999</v>
      </c>
      <c r="N98" s="160"/>
      <c r="O98" s="91"/>
      <c r="P98" s="106">
        <f t="shared" si="5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3"/>
        <v>999</v>
      </c>
      <c r="M99" s="163">
        <f t="shared" si="4"/>
        <v>999</v>
      </c>
      <c r="N99" s="160"/>
      <c r="O99" s="91"/>
      <c r="P99" s="106">
        <f t="shared" si="5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3"/>
        <v>999</v>
      </c>
      <c r="M100" s="163">
        <f t="shared" si="4"/>
        <v>999</v>
      </c>
      <c r="N100" s="160"/>
      <c r="O100" s="91"/>
      <c r="P100" s="106">
        <f t="shared" si="5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ref="L101:L134" si="6">IF(Q101="",999,Q101)</f>
        <v>999</v>
      </c>
      <c r="M101" s="163">
        <f t="shared" ref="M101:M134" si="7">IF(P101=999,999,1)</f>
        <v>999</v>
      </c>
      <c r="N101" s="160"/>
      <c r="O101" s="91"/>
      <c r="P101" s="106">
        <f t="shared" ref="P101:P134" si="8">IF(N101="DA",1,IF(N101="WC",2,IF(N101="SE",3,IF(N101="Q",4,IF(N101="LL",5,999)))))</f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6"/>
        <v>999</v>
      </c>
      <c r="M102" s="163">
        <f t="shared" si="7"/>
        <v>999</v>
      </c>
      <c r="N102" s="160"/>
      <c r="O102" s="91"/>
      <c r="P102" s="106">
        <f t="shared" si="8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6"/>
        <v>999</v>
      </c>
      <c r="M103" s="163">
        <f t="shared" si="7"/>
        <v>999</v>
      </c>
      <c r="N103" s="160"/>
      <c r="O103" s="91"/>
      <c r="P103" s="106">
        <f t="shared" si="8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si="6"/>
        <v>999</v>
      </c>
      <c r="M104" s="163">
        <f t="shared" si="7"/>
        <v>999</v>
      </c>
      <c r="N104" s="160"/>
      <c r="O104" s="91"/>
      <c r="P104" s="106">
        <f t="shared" si="8"/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6"/>
        <v>999</v>
      </c>
      <c r="M105" s="163">
        <f t="shared" si="7"/>
        <v>999</v>
      </c>
      <c r="N105" s="160"/>
      <c r="O105" s="91"/>
      <c r="P105" s="106">
        <f t="shared" si="8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6"/>
        <v>999</v>
      </c>
      <c r="M106" s="163">
        <f t="shared" si="7"/>
        <v>999</v>
      </c>
      <c r="N106" s="160"/>
      <c r="O106" s="91"/>
      <c r="P106" s="106">
        <f t="shared" si="8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6"/>
        <v>999</v>
      </c>
      <c r="M107" s="163">
        <f t="shared" si="7"/>
        <v>999</v>
      </c>
      <c r="N107" s="160"/>
      <c r="O107" s="91"/>
      <c r="P107" s="106">
        <f t="shared" si="8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6"/>
        <v>999</v>
      </c>
      <c r="M108" s="163">
        <f t="shared" si="7"/>
        <v>999</v>
      </c>
      <c r="N108" s="160"/>
      <c r="O108" s="91"/>
      <c r="P108" s="106">
        <f t="shared" si="8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6"/>
        <v>999</v>
      </c>
      <c r="M109" s="163">
        <f t="shared" si="7"/>
        <v>999</v>
      </c>
      <c r="N109" s="160"/>
      <c r="O109" s="91"/>
      <c r="P109" s="106">
        <f t="shared" si="8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6"/>
        <v>999</v>
      </c>
      <c r="M110" s="163">
        <f t="shared" si="7"/>
        <v>999</v>
      </c>
      <c r="N110" s="160"/>
      <c r="O110" s="91"/>
      <c r="P110" s="106">
        <f t="shared" si="8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6"/>
        <v>999</v>
      </c>
      <c r="M111" s="163">
        <f t="shared" si="7"/>
        <v>999</v>
      </c>
      <c r="N111" s="160"/>
      <c r="O111" s="91"/>
      <c r="P111" s="106">
        <f t="shared" si="8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6"/>
        <v>999</v>
      </c>
      <c r="M112" s="163">
        <f t="shared" si="7"/>
        <v>999</v>
      </c>
      <c r="N112" s="160"/>
      <c r="O112" s="91"/>
      <c r="P112" s="106">
        <f t="shared" si="8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6"/>
        <v>999</v>
      </c>
      <c r="M113" s="163">
        <f t="shared" si="7"/>
        <v>999</v>
      </c>
      <c r="N113" s="160"/>
      <c r="O113" s="91"/>
      <c r="P113" s="106">
        <f t="shared" si="8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6"/>
        <v>999</v>
      </c>
      <c r="M114" s="163">
        <f t="shared" si="7"/>
        <v>999</v>
      </c>
      <c r="N114" s="160"/>
      <c r="O114" s="91"/>
      <c r="P114" s="106">
        <f t="shared" si="8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6"/>
        <v>999</v>
      </c>
      <c r="M115" s="163">
        <f t="shared" si="7"/>
        <v>999</v>
      </c>
      <c r="N115" s="160"/>
      <c r="O115" s="91"/>
      <c r="P115" s="106">
        <f t="shared" si="8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6"/>
        <v>999</v>
      </c>
      <c r="M116" s="163">
        <f t="shared" si="7"/>
        <v>999</v>
      </c>
      <c r="N116" s="160"/>
      <c r="O116" s="91"/>
      <c r="P116" s="106">
        <f t="shared" si="8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6"/>
        <v>999</v>
      </c>
      <c r="M117" s="163">
        <f t="shared" si="7"/>
        <v>999</v>
      </c>
      <c r="N117" s="160"/>
      <c r="O117" s="91"/>
      <c r="P117" s="106">
        <f t="shared" si="8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6"/>
        <v>999</v>
      </c>
      <c r="M118" s="163">
        <f t="shared" si="7"/>
        <v>999</v>
      </c>
      <c r="N118" s="160"/>
      <c r="O118" s="91"/>
      <c r="P118" s="106">
        <f t="shared" si="8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6"/>
        <v>999</v>
      </c>
      <c r="M119" s="163">
        <f t="shared" si="7"/>
        <v>999</v>
      </c>
      <c r="N119" s="160"/>
      <c r="O119" s="91"/>
      <c r="P119" s="106">
        <f t="shared" si="8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6"/>
        <v>999</v>
      </c>
      <c r="M120" s="163">
        <f t="shared" si="7"/>
        <v>999</v>
      </c>
      <c r="N120" s="160"/>
      <c r="O120" s="91"/>
      <c r="P120" s="106">
        <f t="shared" si="8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6"/>
        <v>999</v>
      </c>
      <c r="M121" s="163">
        <f t="shared" si="7"/>
        <v>999</v>
      </c>
      <c r="N121" s="160"/>
      <c r="O121" s="91"/>
      <c r="P121" s="106">
        <f t="shared" si="8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6"/>
        <v>999</v>
      </c>
      <c r="M122" s="163">
        <f t="shared" si="7"/>
        <v>999</v>
      </c>
      <c r="N122" s="160"/>
      <c r="O122" s="91"/>
      <c r="P122" s="106">
        <f t="shared" si="8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6"/>
        <v>999</v>
      </c>
      <c r="M123" s="163">
        <f t="shared" si="7"/>
        <v>999</v>
      </c>
      <c r="N123" s="160"/>
      <c r="O123" s="91"/>
      <c r="P123" s="106">
        <f t="shared" si="8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6"/>
        <v>999</v>
      </c>
      <c r="M124" s="163">
        <f t="shared" si="7"/>
        <v>999</v>
      </c>
      <c r="N124" s="160"/>
      <c r="O124" s="91"/>
      <c r="P124" s="106">
        <f t="shared" si="8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6"/>
        <v>999</v>
      </c>
      <c r="M125" s="163">
        <f t="shared" si="7"/>
        <v>999</v>
      </c>
      <c r="N125" s="160"/>
      <c r="O125" s="91"/>
      <c r="P125" s="106">
        <f t="shared" si="8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6"/>
        <v>999</v>
      </c>
      <c r="M126" s="163">
        <f t="shared" si="7"/>
        <v>999</v>
      </c>
      <c r="N126" s="160"/>
      <c r="O126" s="91"/>
      <c r="P126" s="106">
        <f t="shared" si="8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6"/>
        <v>999</v>
      </c>
      <c r="M127" s="163">
        <f t="shared" si="7"/>
        <v>999</v>
      </c>
      <c r="N127" s="160"/>
      <c r="O127" s="91"/>
      <c r="P127" s="106">
        <f t="shared" si="8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6"/>
        <v>999</v>
      </c>
      <c r="M128" s="163">
        <f t="shared" si="7"/>
        <v>999</v>
      </c>
      <c r="N128" s="160"/>
      <c r="O128" s="91"/>
      <c r="P128" s="106">
        <f t="shared" si="8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6"/>
        <v>999</v>
      </c>
      <c r="M129" s="163">
        <f t="shared" si="7"/>
        <v>999</v>
      </c>
      <c r="N129" s="160"/>
      <c r="O129" s="91"/>
      <c r="P129" s="106">
        <f t="shared" si="8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6"/>
        <v>999</v>
      </c>
      <c r="M130" s="163">
        <f t="shared" si="7"/>
        <v>999</v>
      </c>
      <c r="N130" s="160"/>
      <c r="O130" s="91"/>
      <c r="P130" s="106">
        <f t="shared" si="8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6"/>
        <v>999</v>
      </c>
      <c r="M131" s="163">
        <f t="shared" si="7"/>
        <v>999</v>
      </c>
      <c r="N131" s="160"/>
      <c r="O131" s="91"/>
      <c r="P131" s="106">
        <f t="shared" si="8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6"/>
        <v>999</v>
      </c>
      <c r="M132" s="163">
        <f t="shared" si="7"/>
        <v>999</v>
      </c>
      <c r="N132" s="160"/>
      <c r="O132" s="91"/>
      <c r="P132" s="106">
        <f t="shared" si="8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6"/>
        <v>999</v>
      </c>
      <c r="M133" s="163">
        <f t="shared" si="7"/>
        <v>999</v>
      </c>
      <c r="N133" s="160"/>
      <c r="O133" s="91"/>
      <c r="P133" s="106">
        <f t="shared" si="8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6"/>
        <v>999</v>
      </c>
      <c r="M134" s="163">
        <f t="shared" si="7"/>
        <v>999</v>
      </c>
      <c r="N134" s="160"/>
      <c r="O134" s="164"/>
      <c r="P134" s="165">
        <f t="shared" si="8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ref="L135:L156" si="9">IF(Q135="",999,Q135)</f>
        <v>999</v>
      </c>
      <c r="M135" s="163">
        <f t="shared" ref="M135:M156" si="10">IF(P135=999,999,1)</f>
        <v>999</v>
      </c>
      <c r="N135" s="160"/>
      <c r="O135" s="91"/>
      <c r="P135" s="106">
        <f t="shared" ref="P135:P156" si="11">IF(N135="DA",1,IF(N135="WC",2,IF(N135="SE",3,IF(N135="Q",4,IF(N135="LL",5,999)))))</f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9"/>
        <v>999</v>
      </c>
      <c r="M136" s="163">
        <f t="shared" si="10"/>
        <v>999</v>
      </c>
      <c r="N136" s="160"/>
      <c r="O136" s="91"/>
      <c r="P136" s="106">
        <f t="shared" si="11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9"/>
        <v>999</v>
      </c>
      <c r="M137" s="163">
        <f t="shared" si="10"/>
        <v>999</v>
      </c>
      <c r="N137" s="160"/>
      <c r="O137" s="91"/>
      <c r="P137" s="106">
        <f t="shared" si="11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9"/>
        <v>999</v>
      </c>
      <c r="M138" s="163">
        <f t="shared" si="10"/>
        <v>999</v>
      </c>
      <c r="N138" s="160"/>
      <c r="O138" s="91"/>
      <c r="P138" s="106">
        <f t="shared" si="11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9"/>
        <v>999</v>
      </c>
      <c r="M139" s="163">
        <f t="shared" si="10"/>
        <v>999</v>
      </c>
      <c r="N139" s="160"/>
      <c r="O139" s="91"/>
      <c r="P139" s="106">
        <f t="shared" si="11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9"/>
        <v>999</v>
      </c>
      <c r="M140" s="163">
        <f t="shared" si="10"/>
        <v>999</v>
      </c>
      <c r="N140" s="160"/>
      <c r="O140" s="91"/>
      <c r="P140" s="106">
        <f t="shared" si="11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9"/>
        <v>999</v>
      </c>
      <c r="M141" s="163">
        <f t="shared" si="10"/>
        <v>999</v>
      </c>
      <c r="N141" s="160"/>
      <c r="O141" s="164"/>
      <c r="P141" s="165">
        <f t="shared" si="11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9"/>
        <v>999</v>
      </c>
      <c r="M142" s="163">
        <f t="shared" si="10"/>
        <v>999</v>
      </c>
      <c r="N142" s="160"/>
      <c r="O142" s="91"/>
      <c r="P142" s="106">
        <f t="shared" si="11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9"/>
        <v>999</v>
      </c>
      <c r="M143" s="163">
        <f t="shared" si="10"/>
        <v>999</v>
      </c>
      <c r="N143" s="160"/>
      <c r="O143" s="91"/>
      <c r="P143" s="106">
        <f t="shared" si="11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9"/>
        <v>999</v>
      </c>
      <c r="M144" s="163">
        <f t="shared" si="10"/>
        <v>999</v>
      </c>
      <c r="N144" s="160"/>
      <c r="O144" s="91"/>
      <c r="P144" s="106">
        <f t="shared" si="11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9"/>
        <v>999</v>
      </c>
      <c r="M145" s="163">
        <f t="shared" si="10"/>
        <v>999</v>
      </c>
      <c r="N145" s="160"/>
      <c r="O145" s="91"/>
      <c r="P145" s="106">
        <f t="shared" si="11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9"/>
        <v>999</v>
      </c>
      <c r="M146" s="163">
        <f t="shared" si="10"/>
        <v>999</v>
      </c>
      <c r="N146" s="160"/>
      <c r="O146" s="91"/>
      <c r="P146" s="106">
        <f t="shared" si="11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9"/>
        <v>999</v>
      </c>
      <c r="M147" s="163">
        <f t="shared" si="10"/>
        <v>999</v>
      </c>
      <c r="N147" s="160"/>
      <c r="O147" s="91"/>
      <c r="P147" s="106">
        <f t="shared" si="11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9"/>
        <v>999</v>
      </c>
      <c r="M148" s="163">
        <f t="shared" si="10"/>
        <v>999</v>
      </c>
      <c r="N148" s="160"/>
      <c r="O148" s="164"/>
      <c r="P148" s="165">
        <f t="shared" si="11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9"/>
        <v>999</v>
      </c>
      <c r="M149" s="163">
        <f t="shared" si="10"/>
        <v>999</v>
      </c>
      <c r="N149" s="160"/>
      <c r="O149" s="91"/>
      <c r="P149" s="106">
        <f t="shared" si="11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9"/>
        <v>999</v>
      </c>
      <c r="M150" s="163">
        <f t="shared" si="10"/>
        <v>999</v>
      </c>
      <c r="N150" s="160"/>
      <c r="O150" s="91"/>
      <c r="P150" s="106">
        <f t="shared" si="11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9"/>
        <v>999</v>
      </c>
      <c r="M151" s="163">
        <f t="shared" si="10"/>
        <v>999</v>
      </c>
      <c r="N151" s="160"/>
      <c r="O151" s="91"/>
      <c r="P151" s="106">
        <f t="shared" si="11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9"/>
        <v>999</v>
      </c>
      <c r="M152" s="163">
        <f t="shared" si="10"/>
        <v>999</v>
      </c>
      <c r="N152" s="160"/>
      <c r="O152" s="91"/>
      <c r="P152" s="106">
        <f t="shared" si="11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9"/>
        <v>999</v>
      </c>
      <c r="M153" s="163">
        <f t="shared" si="10"/>
        <v>999</v>
      </c>
      <c r="N153" s="160"/>
      <c r="O153" s="91"/>
      <c r="P153" s="106">
        <f t="shared" si="11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9"/>
        <v>999</v>
      </c>
      <c r="M154" s="163">
        <f t="shared" si="10"/>
        <v>999</v>
      </c>
      <c r="N154" s="160"/>
      <c r="O154" s="91"/>
      <c r="P154" s="106">
        <f t="shared" si="11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9"/>
        <v>999</v>
      </c>
      <c r="M155" s="163">
        <f t="shared" si="10"/>
        <v>999</v>
      </c>
      <c r="N155" s="160"/>
      <c r="O155" s="91"/>
      <c r="P155" s="106">
        <f t="shared" si="11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9"/>
        <v>999</v>
      </c>
      <c r="M156" s="163">
        <f t="shared" si="10"/>
        <v>999</v>
      </c>
      <c r="N156" s="160"/>
      <c r="O156" s="91"/>
      <c r="P156" s="106">
        <f t="shared" si="11"/>
        <v>999</v>
      </c>
      <c r="Q156" s="91"/>
    </row>
  </sheetData>
  <phoneticPr fontId="46" type="noConversion"/>
  <conditionalFormatting sqref="A7:D156">
    <cfRule type="expression" dxfId="529" priority="18" stopIfTrue="1">
      <formula>$Q7&gt;=1</formula>
    </cfRule>
  </conditionalFormatting>
  <conditionalFormatting sqref="B7:D37">
    <cfRule type="expression" dxfId="528" priority="1" stopIfTrue="1">
      <formula>$Q7&gt;=1</formula>
    </cfRule>
  </conditionalFormatting>
  <conditionalFormatting sqref="E7:E14">
    <cfRule type="expression" dxfId="527" priority="6" stopIfTrue="1">
      <formula>AND(ROUNDDOWN(($A$4-E7)/365.25,0)&lt;=13,G7&lt;&gt;"OK")</formula>
    </cfRule>
    <cfRule type="expression" dxfId="526" priority="7" stopIfTrue="1">
      <formula>AND(ROUNDDOWN(($A$4-E7)/365.25,0)&lt;=14,G7&lt;&gt;"OK")</formula>
    </cfRule>
    <cfRule type="expression" dxfId="525" priority="8" stopIfTrue="1">
      <formula>AND(ROUNDDOWN(($A$4-E7)/365.25,0)&lt;=17,G7&lt;&gt;"OK")</formula>
    </cfRule>
    <cfRule type="expression" dxfId="524" priority="11" stopIfTrue="1">
      <formula>AND(ROUNDDOWN(($A$4-E7)/365.25,0)&lt;=13,G7&lt;&gt;"OK")</formula>
    </cfRule>
    <cfRule type="expression" dxfId="523" priority="12" stopIfTrue="1">
      <formula>AND(ROUNDDOWN(($A$4-E7)/365.25,0)&lt;=14,G7&lt;&gt;"OK")</formula>
    </cfRule>
    <cfRule type="expression" dxfId="522" priority="13" stopIfTrue="1">
      <formula>AND(ROUNDDOWN(($A$4-E7)/365.25,0)&lt;=17,G7&lt;&gt;"OK")</formula>
    </cfRule>
  </conditionalFormatting>
  <conditionalFormatting sqref="E7:E27 E29:E37">
    <cfRule type="expression" dxfId="521" priority="2" stopIfTrue="1">
      <formula>AND(ROUNDDOWN(($A$4-E7)/365.25,0)&lt;=13,G7&lt;&gt;"OK")</formula>
    </cfRule>
    <cfRule type="expression" dxfId="520" priority="3" stopIfTrue="1">
      <formula>AND(ROUNDDOWN(($A$4-E7)/365.25,0)&lt;=14,G7&lt;&gt;"OK")</formula>
    </cfRule>
    <cfRule type="expression" dxfId="519" priority="4" stopIfTrue="1">
      <formula>AND(ROUNDDOWN(($A$4-E7)/365.25,0)&lt;=17,G7&lt;&gt;"OK")</formula>
    </cfRule>
  </conditionalFormatting>
  <conditionalFormatting sqref="E7:E156">
    <cfRule type="expression" dxfId="518" priority="14" stopIfTrue="1">
      <formula>AND(ROUNDDOWN(($A$4-E7)/365.25,0)&lt;=13,G7&lt;&gt;"OK")</formula>
    </cfRule>
    <cfRule type="expression" dxfId="517" priority="15" stopIfTrue="1">
      <formula>AND(ROUNDDOWN(($A$4-E7)/365.25,0)&lt;=14,G7&lt;&gt;"OK")</formula>
    </cfRule>
    <cfRule type="expression" dxfId="516" priority="16" stopIfTrue="1">
      <formula>AND(ROUNDDOWN(($A$4-E7)/365.25,0)&lt;=17,G7&lt;&gt;"OK")</formula>
    </cfRule>
  </conditionalFormatting>
  <conditionalFormatting sqref="J7:J156">
    <cfRule type="cellIs" dxfId="51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4294967294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1265-9238-4992-BDD0-6700A4DF3227}">
  <sheetPr codeName="Munka1">
    <tabColor indexed="11"/>
  </sheetPr>
  <dimension ref="A1:AK41"/>
  <sheetViews>
    <sheetView workbookViewId="0">
      <selection activeCell="I25" sqref="I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176" t="str">
        <f>Altalanos!$A$8</f>
        <v>A-U11-L-III.kcs-Zöld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4"/>
      <c r="O3" s="203"/>
      <c r="P3" s="204"/>
      <c r="Q3" s="243" t="s">
        <v>65</v>
      </c>
      <c r="R3" s="244" t="s">
        <v>71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184" t="str">
        <f>Altalanos!$E$10</f>
        <v>Nagyistók-Nádasi Judit</v>
      </c>
      <c r="M4" s="183"/>
      <c r="N4" s="205"/>
      <c r="O4" s="206"/>
      <c r="P4" s="205"/>
      <c r="Q4" s="245" t="s">
        <v>72</v>
      </c>
      <c r="R4" s="246" t="s">
        <v>67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x14ac:dyDescent="0.25">
      <c r="A7" s="207" t="s">
        <v>57</v>
      </c>
      <c r="B7" s="237">
        <v>2</v>
      </c>
      <c r="C7" s="196" t="str">
        <f>IF($B7="","",VLOOKUP($B7,'A-U11-L-III.kcs elo'!$A$7:$O$22,5))</f>
        <v>150114</v>
      </c>
      <c r="D7" s="196">
        <f>IF($B7="","",VLOOKUP($B7,'A-U11-L-III.kcs elo'!$A$7:$O$22,15))</f>
        <v>0</v>
      </c>
      <c r="E7" s="194" t="str">
        <f>UPPER(IF($B7="","",VLOOKUP($B7,'A-U11-L-III.kcs elo'!$A$7:$O$22,2)))</f>
        <v xml:space="preserve">TÓTH </v>
      </c>
      <c r="F7" s="197"/>
      <c r="G7" s="194" t="str">
        <f>IF($B7="","",VLOOKUP($B7,'A-U11-L-III.kcs elo'!$A$7:$O$22,3))</f>
        <v>Réka</v>
      </c>
      <c r="H7" s="197"/>
      <c r="I7" s="194" t="str">
        <f>IF($B7="","",VLOOKUP($B7,'A-U11-L-III.kcs elo'!$A$7:$O$22,4))</f>
        <v>Pécsi Árpád Fejedelem</v>
      </c>
      <c r="J7" s="186"/>
      <c r="K7" s="718" t="s">
        <v>654</v>
      </c>
      <c r="L7" s="252" t="e">
        <f>IF(K7="","",CONCATENATE(VLOOKUP($Y$3,$AB$1:$AK$1,K7)," pont"))</f>
        <v>#N/A</v>
      </c>
      <c r="M7" s="258"/>
      <c r="Y7" s="250"/>
      <c r="Z7" s="250"/>
      <c r="AA7" s="250" t="s">
        <v>78</v>
      </c>
      <c r="AB7" s="244">
        <v>25</v>
      </c>
      <c r="AC7" s="244">
        <v>15</v>
      </c>
      <c r="AD7" s="244">
        <v>13</v>
      </c>
      <c r="AE7" s="244">
        <v>8</v>
      </c>
      <c r="AF7" s="244">
        <v>6</v>
      </c>
      <c r="AG7" s="244">
        <v>4</v>
      </c>
      <c r="AH7" s="244">
        <v>3</v>
      </c>
      <c r="AI7" s="244">
        <v>2</v>
      </c>
      <c r="AJ7" s="244">
        <v>1</v>
      </c>
      <c r="AK7" s="244">
        <v>0</v>
      </c>
    </row>
    <row r="8" spans="1:37" x14ac:dyDescent="0.25">
      <c r="A8" s="207"/>
      <c r="B8" s="238"/>
      <c r="C8" s="208"/>
      <c r="D8" s="208"/>
      <c r="E8" s="208"/>
      <c r="F8" s="208"/>
      <c r="G8" s="208"/>
      <c r="H8" s="208"/>
      <c r="I8" s="208"/>
      <c r="J8" s="186"/>
      <c r="K8" s="207"/>
      <c r="L8" s="207"/>
      <c r="M8" s="259"/>
      <c r="Y8" s="250"/>
      <c r="Z8" s="250"/>
      <c r="AA8" s="250" t="s">
        <v>79</v>
      </c>
      <c r="AB8" s="244">
        <v>15</v>
      </c>
      <c r="AC8" s="244">
        <v>10</v>
      </c>
      <c r="AD8" s="244">
        <v>7</v>
      </c>
      <c r="AE8" s="244">
        <v>5</v>
      </c>
      <c r="AF8" s="244">
        <v>4</v>
      </c>
      <c r="AG8" s="244">
        <v>3</v>
      </c>
      <c r="AH8" s="244">
        <v>2</v>
      </c>
      <c r="AI8" s="244">
        <v>1</v>
      </c>
      <c r="AJ8" s="244">
        <v>0</v>
      </c>
      <c r="AK8" s="244">
        <v>0</v>
      </c>
    </row>
    <row r="9" spans="1:37" s="737" customFormat="1" x14ac:dyDescent="0.25">
      <c r="A9" s="729" t="s">
        <v>58</v>
      </c>
      <c r="B9" s="730">
        <v>3</v>
      </c>
      <c r="C9" s="731" t="str">
        <f>IF($B9="","",VLOOKUP($B9,'A-U11-L-III.kcs elo'!$A$7:$O$22,5))</f>
        <v>140307</v>
      </c>
      <c r="D9" s="731">
        <f>IF($B9="","",VLOOKUP($B9,'A-U11-L-III.kcs elo'!$A$7:$O$22,15))</f>
        <v>0</v>
      </c>
      <c r="E9" s="732" t="str">
        <f>UPPER(IF($B9="","",VLOOKUP($B9,'A-U11-L-III.kcs elo'!$A$7:$O$22,2)))</f>
        <v xml:space="preserve">BENOVICS </v>
      </c>
      <c r="F9" s="733"/>
      <c r="G9" s="732" t="str">
        <f>IF($B9="","",VLOOKUP($B9,'A-U11-L-III.kcs elo'!$A$7:$O$22,3))</f>
        <v>Hanna Mária</v>
      </c>
      <c r="H9" s="733"/>
      <c r="I9" s="732" t="str">
        <f>IF($B9="","",VLOOKUP($B9,'A-U11-L-III.kcs elo'!$A$7:$O$22,4))</f>
        <v>Miroslav Krleza - Pécs</v>
      </c>
      <c r="J9" s="734"/>
      <c r="K9" s="735" t="s">
        <v>649</v>
      </c>
      <c r="L9" s="736"/>
      <c r="M9" s="258"/>
      <c r="Y9" s="738"/>
      <c r="Z9" s="738"/>
      <c r="AA9" s="738" t="s">
        <v>80</v>
      </c>
      <c r="AB9" s="739">
        <v>10</v>
      </c>
      <c r="AC9" s="739">
        <v>6</v>
      </c>
      <c r="AD9" s="739">
        <v>4</v>
      </c>
      <c r="AE9" s="739">
        <v>2</v>
      </c>
      <c r="AF9" s="739">
        <v>1</v>
      </c>
      <c r="AG9" s="739">
        <v>0</v>
      </c>
      <c r="AH9" s="739">
        <v>0</v>
      </c>
      <c r="AI9" s="739">
        <v>0</v>
      </c>
      <c r="AJ9" s="739">
        <v>0</v>
      </c>
      <c r="AK9" s="739">
        <v>0</v>
      </c>
    </row>
    <row r="10" spans="1:37" s="737" customFormat="1" x14ac:dyDescent="0.25">
      <c r="A10" s="729"/>
      <c r="B10" s="740"/>
      <c r="C10" s="734"/>
      <c r="D10" s="734"/>
      <c r="E10" s="734"/>
      <c r="F10" s="734"/>
      <c r="G10" s="734"/>
      <c r="H10" s="734"/>
      <c r="I10" s="734"/>
      <c r="J10" s="734"/>
      <c r="K10" s="729"/>
      <c r="L10" s="729"/>
      <c r="M10" s="259"/>
      <c r="Y10" s="738"/>
      <c r="Z10" s="738"/>
      <c r="AA10" s="738" t="s">
        <v>81</v>
      </c>
      <c r="AB10" s="739">
        <v>6</v>
      </c>
      <c r="AC10" s="739">
        <v>3</v>
      </c>
      <c r="AD10" s="739">
        <v>2</v>
      </c>
      <c r="AE10" s="739">
        <v>1</v>
      </c>
      <c r="AF10" s="739">
        <v>0</v>
      </c>
      <c r="AG10" s="739">
        <v>0</v>
      </c>
      <c r="AH10" s="739">
        <v>0</v>
      </c>
      <c r="AI10" s="739">
        <v>0</v>
      </c>
      <c r="AJ10" s="739">
        <v>0</v>
      </c>
      <c r="AK10" s="739">
        <v>0</v>
      </c>
    </row>
    <row r="11" spans="1:37" s="737" customFormat="1" x14ac:dyDescent="0.25">
      <c r="A11" s="729" t="s">
        <v>59</v>
      </c>
      <c r="B11" s="730">
        <v>1</v>
      </c>
      <c r="C11" s="731" t="str">
        <f>IF($B11="","",VLOOKUP($B11,'A-U11-L-III.kcs elo'!$A$7:$O$22,5))</f>
        <v>150703</v>
      </c>
      <c r="D11" s="731">
        <f>IF($B11="","",VLOOKUP($B11,'A-U11-L-III.kcs elo'!$A$7:$O$22,15))</f>
        <v>0</v>
      </c>
      <c r="E11" s="732" t="str">
        <f>UPPER(IF($B11="","",VLOOKUP($B11,'A-U11-L-III.kcs elo'!$A$7:$O$22,2)))</f>
        <v xml:space="preserve">PATKÓ </v>
      </c>
      <c r="F11" s="733"/>
      <c r="G11" s="732" t="str">
        <f>IF($B11="","",VLOOKUP($B11,'A-U11-L-III.kcs elo'!$A$7:$O$22,3))</f>
        <v>Janka</v>
      </c>
      <c r="H11" s="733"/>
      <c r="I11" s="732" t="str">
        <f>IF($B11="","",VLOOKUP($B11,'A-U11-L-III.kcs elo'!$A$7:$O$22,4))</f>
        <v>Pécsi Református</v>
      </c>
      <c r="J11" s="734"/>
      <c r="K11" s="735" t="s">
        <v>648</v>
      </c>
      <c r="L11" s="736"/>
      <c r="M11" s="258"/>
      <c r="Y11" s="738"/>
      <c r="Z11" s="738"/>
      <c r="AA11" s="738" t="s">
        <v>86</v>
      </c>
      <c r="AB11" s="739">
        <v>3</v>
      </c>
      <c r="AC11" s="739">
        <v>2</v>
      </c>
      <c r="AD11" s="739">
        <v>1</v>
      </c>
      <c r="AE11" s="739">
        <v>0</v>
      </c>
      <c r="AF11" s="739">
        <v>0</v>
      </c>
      <c r="AG11" s="739">
        <v>0</v>
      </c>
      <c r="AH11" s="739">
        <v>0</v>
      </c>
      <c r="AI11" s="739">
        <v>0</v>
      </c>
      <c r="AJ11" s="739">
        <v>0</v>
      </c>
      <c r="AK11" s="739">
        <v>0</v>
      </c>
    </row>
    <row r="12" spans="1:3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 xml:space="preserve">TÓTH </v>
      </c>
      <c r="E18" s="794"/>
      <c r="F18" s="794" t="str">
        <f>E9</f>
        <v xml:space="preserve">BENOVICS </v>
      </c>
      <c r="G18" s="794"/>
      <c r="H18" s="794" t="str">
        <f>E11</f>
        <v xml:space="preserve">PATKÓ </v>
      </c>
      <c r="I18" s="794"/>
      <c r="J18" s="186"/>
      <c r="K18" s="186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 xml:space="preserve">TÓTH </v>
      </c>
      <c r="C19" s="787"/>
      <c r="D19" s="799"/>
      <c r="E19" s="799"/>
      <c r="F19" s="791" t="s">
        <v>650</v>
      </c>
      <c r="G19" s="792"/>
      <c r="H19" s="791" t="s">
        <v>651</v>
      </c>
      <c r="I19" s="792"/>
      <c r="J19" s="186"/>
      <c r="K19" s="186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BENOVICS </v>
      </c>
      <c r="C20" s="787"/>
      <c r="D20" s="798" t="s">
        <v>652</v>
      </c>
      <c r="E20" s="798"/>
      <c r="F20" s="799"/>
      <c r="G20" s="799"/>
      <c r="H20" s="791" t="s">
        <v>651</v>
      </c>
      <c r="I20" s="792"/>
      <c r="J20" s="186"/>
      <c r="K20" s="186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 xml:space="preserve">PATKÓ </v>
      </c>
      <c r="C21" s="787"/>
      <c r="D21" s="798" t="s">
        <v>653</v>
      </c>
      <c r="E21" s="798"/>
      <c r="F21" s="798" t="s">
        <v>653</v>
      </c>
      <c r="G21" s="798"/>
      <c r="H21" s="799"/>
      <c r="I21" s="799"/>
      <c r="J21" s="186"/>
      <c r="K21" s="186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82"/>
      <c r="N33" s="281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23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L4</f>
        <v>Nagyistók-Nádasi Judit</v>
      </c>
      <c r="L41" s="185"/>
      <c r="M41" s="226"/>
      <c r="P41" s="212"/>
      <c r="Q41" s="213"/>
      <c r="R41" s="214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46" type="noConversion"/>
  <conditionalFormatting sqref="E7 E9 E11">
    <cfRule type="cellIs" dxfId="514" priority="1" stopIfTrue="1" operator="equal">
      <formula>"Bye"</formula>
    </cfRule>
  </conditionalFormatting>
  <conditionalFormatting sqref="R41">
    <cfRule type="expression" dxfId="51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CB3D-9761-4641-9ACB-26A3224DABB7}">
  <sheetPr codeName="Sheet20">
    <tabColor indexed="42"/>
  </sheetPr>
  <dimension ref="A1:Q156"/>
  <sheetViews>
    <sheetView showGridLines="0" showZeros="0" workbookViewId="0">
      <pane ySplit="6" topLeftCell="A7" activePane="bottomLeft" state="frozen"/>
      <selection activeCell="S13" sqref="S13"/>
      <selection pane="bottomLeft" activeCell="S13" sqref="S13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8.5546875" style="38" bestFit="1" customWidth="1"/>
    <col min="5" max="5" width="9.33203125" style="275" customWidth="1"/>
    <col min="6" max="6" width="6.109375" style="87" hidden="1" customWidth="1"/>
    <col min="7" max="7" width="33.8867187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299" t="str">
        <f>Altalanos!$A$6</f>
        <v>Baranya Vármegyei Tenisz Diákolimpia - A kategória</v>
      </c>
      <c r="B1" s="82"/>
      <c r="C1" s="82"/>
      <c r="D1" s="134"/>
      <c r="E1" s="152" t="s">
        <v>47</v>
      </c>
      <c r="F1" s="98"/>
      <c r="G1" s="143"/>
      <c r="H1" s="83"/>
      <c r="I1" s="83"/>
      <c r="J1" s="144"/>
      <c r="K1" s="144"/>
      <c r="L1" s="144"/>
      <c r="M1" s="144"/>
      <c r="N1" s="144"/>
      <c r="O1" s="144"/>
      <c r="P1" s="144"/>
      <c r="Q1" s="145"/>
    </row>
    <row r="2" spans="1:17" ht="13.8" thickBot="1" x14ac:dyDescent="0.3">
      <c r="B2" s="84" t="s">
        <v>46</v>
      </c>
      <c r="C2" s="162" t="s">
        <v>152</v>
      </c>
      <c r="D2" s="98"/>
      <c r="E2" s="152" t="s">
        <v>32</v>
      </c>
      <c r="F2" s="88"/>
      <c r="G2" s="88"/>
      <c r="H2" s="268"/>
      <c r="I2" s="268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62" t="s">
        <v>45</v>
      </c>
      <c r="B3" s="266"/>
      <c r="C3" s="266"/>
      <c r="D3" s="266"/>
      <c r="E3" s="266"/>
      <c r="F3" s="266"/>
      <c r="G3" s="266"/>
      <c r="H3" s="266"/>
      <c r="I3" s="267"/>
      <c r="J3" s="93"/>
      <c r="K3" s="99"/>
      <c r="L3" s="99"/>
      <c r="M3" s="99"/>
      <c r="N3" s="169" t="s">
        <v>31</v>
      </c>
      <c r="O3" s="94"/>
      <c r="P3" s="100"/>
      <c r="Q3" s="153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77" t="s">
        <v>28</v>
      </c>
      <c r="I4" s="272"/>
      <c r="J4" s="102"/>
      <c r="K4" s="103"/>
      <c r="L4" s="103"/>
      <c r="M4" s="103"/>
      <c r="N4" s="102"/>
      <c r="O4" s="154"/>
      <c r="P4" s="154"/>
      <c r="Q4" s="104"/>
    </row>
    <row r="5" spans="1:17" s="2" customFormat="1" ht="13.8" thickBot="1" x14ac:dyDescent="0.3">
      <c r="A5" s="146" t="str">
        <f>Altalanos!$A$10</f>
        <v>2025.05.06-07.</v>
      </c>
      <c r="B5" s="146"/>
      <c r="C5" s="85" t="str">
        <f>Altalanos!$C$10</f>
        <v>Pécs</v>
      </c>
      <c r="D5" s="86" t="str">
        <f>Altalanos!$D$10</f>
        <v xml:space="preserve">  </v>
      </c>
      <c r="E5" s="86"/>
      <c r="F5" s="86"/>
      <c r="G5" s="86"/>
      <c r="H5" s="166" t="str">
        <f>Altalanos!$E$10</f>
        <v>Nagyistók-Nádasi Judit</v>
      </c>
      <c r="I5" s="278"/>
      <c r="J5" s="105"/>
      <c r="K5" s="80"/>
      <c r="L5" s="80"/>
      <c r="M5" s="80"/>
      <c r="N5" s="105"/>
      <c r="O5" s="86"/>
      <c r="P5" s="86"/>
      <c r="Q5" s="280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93</v>
      </c>
      <c r="H6" s="269" t="s">
        <v>35</v>
      </c>
      <c r="I6" s="270"/>
      <c r="J6" s="138" t="s">
        <v>14</v>
      </c>
      <c r="K6" s="97" t="s">
        <v>12</v>
      </c>
      <c r="L6" s="140" t="s">
        <v>0</v>
      </c>
      <c r="M6" s="114" t="s">
        <v>13</v>
      </c>
      <c r="N6" s="159" t="s">
        <v>43</v>
      </c>
      <c r="O6" s="150" t="s">
        <v>36</v>
      </c>
      <c r="P6" s="151" t="s">
        <v>1</v>
      </c>
      <c r="Q6" s="96" t="s">
        <v>37</v>
      </c>
    </row>
    <row r="7" spans="1:17" s="11" customFormat="1" ht="18.899999999999999" customHeight="1" x14ac:dyDescent="0.25">
      <c r="A7" s="142">
        <v>1</v>
      </c>
      <c r="B7" s="89" t="s">
        <v>114</v>
      </c>
      <c r="C7" s="89" t="s">
        <v>153</v>
      </c>
      <c r="D7" s="90" t="s">
        <v>156</v>
      </c>
      <c r="E7" s="155" t="s">
        <v>157</v>
      </c>
      <c r="F7" s="263"/>
      <c r="G7" s="264"/>
      <c r="H7" s="90"/>
      <c r="I7" s="90"/>
      <c r="J7" s="139"/>
      <c r="K7" s="137"/>
      <c r="L7" s="141"/>
      <c r="M7" s="137"/>
      <c r="N7" s="135"/>
      <c r="O7" s="90"/>
      <c r="P7" s="106"/>
      <c r="Q7" s="91"/>
    </row>
    <row r="8" spans="1:17" s="11" customFormat="1" ht="18.899999999999999" customHeight="1" x14ac:dyDescent="0.25">
      <c r="A8" s="142">
        <v>2</v>
      </c>
      <c r="B8" s="89" t="s">
        <v>154</v>
      </c>
      <c r="C8" s="89" t="s">
        <v>155</v>
      </c>
      <c r="D8" s="90" t="s">
        <v>118</v>
      </c>
      <c r="E8" s="155" t="s">
        <v>158</v>
      </c>
      <c r="F8" s="265"/>
      <c r="G8" s="164"/>
      <c r="H8" s="90"/>
      <c r="I8" s="90"/>
      <c r="J8" s="139"/>
      <c r="K8" s="137"/>
      <c r="L8" s="141"/>
      <c r="M8" s="137"/>
      <c r="N8" s="135"/>
      <c r="O8" s="90"/>
      <c r="P8" s="106"/>
      <c r="Q8" s="91"/>
    </row>
    <row r="9" spans="1:17" s="11" customFormat="1" ht="18.899999999999999" customHeight="1" x14ac:dyDescent="0.25">
      <c r="A9" s="142">
        <v>3</v>
      </c>
      <c r="B9" s="89"/>
      <c r="C9" s="89"/>
      <c r="D9" s="90"/>
      <c r="E9" s="155"/>
      <c r="F9" s="265"/>
      <c r="G9" s="164"/>
      <c r="H9" s="90"/>
      <c r="I9" s="90"/>
      <c r="J9" s="139"/>
      <c r="K9" s="137"/>
      <c r="L9" s="141"/>
      <c r="M9" s="137"/>
      <c r="N9" s="135"/>
      <c r="O9" s="90"/>
      <c r="P9" s="274"/>
      <c r="Q9" s="160"/>
    </row>
    <row r="10" spans="1:17" s="11" customFormat="1" ht="18.899999999999999" customHeight="1" x14ac:dyDescent="0.25">
      <c r="A10" s="142">
        <v>4</v>
      </c>
      <c r="B10" s="89"/>
      <c r="C10" s="89"/>
      <c r="D10" s="90"/>
      <c r="E10" s="155"/>
      <c r="F10" s="265"/>
      <c r="G10" s="164"/>
      <c r="H10" s="90"/>
      <c r="I10" s="90"/>
      <c r="J10" s="139"/>
      <c r="K10" s="137"/>
      <c r="L10" s="141"/>
      <c r="M10" s="137"/>
      <c r="N10" s="135"/>
      <c r="O10" s="90"/>
      <c r="P10" s="273"/>
      <c r="Q10" s="271"/>
    </row>
    <row r="11" spans="1:17" s="11" customFormat="1" ht="18.899999999999999" customHeight="1" x14ac:dyDescent="0.25">
      <c r="A11" s="142">
        <v>5</v>
      </c>
      <c r="B11" s="89"/>
      <c r="C11" s="89"/>
      <c r="D11" s="90"/>
      <c r="E11" s="155"/>
      <c r="F11" s="265"/>
      <c r="G11" s="164"/>
      <c r="H11" s="90"/>
      <c r="I11" s="90"/>
      <c r="J11" s="139"/>
      <c r="K11" s="137"/>
      <c r="L11" s="141"/>
      <c r="M11" s="137"/>
      <c r="N11" s="135"/>
      <c r="O11" s="90"/>
      <c r="P11" s="273"/>
      <c r="Q11" s="271"/>
    </row>
    <row r="12" spans="1:17" s="11" customFormat="1" ht="18.899999999999999" customHeight="1" x14ac:dyDescent="0.25">
      <c r="A12" s="142">
        <v>6</v>
      </c>
      <c r="B12" s="89"/>
      <c r="C12" s="89"/>
      <c r="D12" s="90"/>
      <c r="E12" s="155"/>
      <c r="F12" s="265"/>
      <c r="G12" s="164"/>
      <c r="H12" s="90"/>
      <c r="I12" s="90"/>
      <c r="J12" s="139"/>
      <c r="K12" s="137"/>
      <c r="L12" s="141"/>
      <c r="M12" s="137"/>
      <c r="N12" s="135"/>
      <c r="O12" s="90"/>
      <c r="P12" s="273"/>
      <c r="Q12" s="271"/>
    </row>
    <row r="13" spans="1:17" s="11" customFormat="1" ht="18.899999999999999" customHeight="1" x14ac:dyDescent="0.25">
      <c r="A13" s="142">
        <v>7</v>
      </c>
      <c r="B13" s="89"/>
      <c r="C13" s="89"/>
      <c r="D13" s="90"/>
      <c r="E13" s="155"/>
      <c r="F13" s="265"/>
      <c r="G13" s="164"/>
      <c r="H13" s="90"/>
      <c r="I13" s="90"/>
      <c r="J13" s="139"/>
      <c r="K13" s="137"/>
      <c r="L13" s="141"/>
      <c r="M13" s="137"/>
      <c r="N13" s="135"/>
      <c r="O13" s="90"/>
      <c r="P13" s="273"/>
      <c r="Q13" s="271"/>
    </row>
    <row r="14" spans="1:17" s="11" customFormat="1" ht="18.899999999999999" customHeight="1" x14ac:dyDescent="0.25">
      <c r="A14" s="142">
        <v>8</v>
      </c>
      <c r="B14" s="89"/>
      <c r="C14" s="89"/>
      <c r="D14" s="90"/>
      <c r="E14" s="155"/>
      <c r="F14" s="265"/>
      <c r="G14" s="164"/>
      <c r="H14" s="90"/>
      <c r="I14" s="90"/>
      <c r="J14" s="139"/>
      <c r="K14" s="137"/>
      <c r="L14" s="141"/>
      <c r="M14" s="137"/>
      <c r="N14" s="135"/>
      <c r="O14" s="90"/>
      <c r="P14" s="273"/>
      <c r="Q14" s="271"/>
    </row>
    <row r="15" spans="1:17" s="11" customFormat="1" ht="18.899999999999999" customHeight="1" x14ac:dyDescent="0.25">
      <c r="A15" s="142">
        <v>9</v>
      </c>
      <c r="B15" s="89"/>
      <c r="C15" s="89"/>
      <c r="D15" s="90"/>
      <c r="E15" s="155"/>
      <c r="F15" s="91"/>
      <c r="G15" s="91"/>
      <c r="H15" s="90"/>
      <c r="I15" s="90"/>
      <c r="J15" s="139"/>
      <c r="K15" s="137"/>
      <c r="L15" s="141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2">
        <v>10</v>
      </c>
      <c r="B16" s="283"/>
      <c r="C16" s="89"/>
      <c r="D16" s="90"/>
      <c r="E16" s="155"/>
      <c r="F16" s="91"/>
      <c r="G16" s="91"/>
      <c r="H16" s="90"/>
      <c r="I16" s="90"/>
      <c r="J16" s="139"/>
      <c r="K16" s="137"/>
      <c r="L16" s="141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2">
        <v>11</v>
      </c>
      <c r="B17" s="89"/>
      <c r="C17" s="89"/>
      <c r="D17" s="90"/>
      <c r="E17" s="155"/>
      <c r="F17" s="91"/>
      <c r="G17" s="91"/>
      <c r="H17" s="90"/>
      <c r="I17" s="90"/>
      <c r="J17" s="139"/>
      <c r="K17" s="137"/>
      <c r="L17" s="141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2">
        <v>12</v>
      </c>
      <c r="B18" s="89"/>
      <c r="C18" s="89"/>
      <c r="D18" s="90"/>
      <c r="E18" s="155"/>
      <c r="F18" s="91"/>
      <c r="G18" s="91"/>
      <c r="H18" s="90"/>
      <c r="I18" s="90"/>
      <c r="J18" s="139"/>
      <c r="K18" s="137"/>
      <c r="L18" s="141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2">
        <v>13</v>
      </c>
      <c r="B19" s="89"/>
      <c r="C19" s="89"/>
      <c r="D19" s="90"/>
      <c r="E19" s="155"/>
      <c r="F19" s="91"/>
      <c r="G19" s="91"/>
      <c r="H19" s="90"/>
      <c r="I19" s="90"/>
      <c r="J19" s="139"/>
      <c r="K19" s="137"/>
      <c r="L19" s="141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2">
        <v>14</v>
      </c>
      <c r="B20" s="89"/>
      <c r="C20" s="89"/>
      <c r="D20" s="90"/>
      <c r="E20" s="155"/>
      <c r="F20" s="91"/>
      <c r="G20" s="91"/>
      <c r="H20" s="90"/>
      <c r="I20" s="90"/>
      <c r="J20" s="139"/>
      <c r="K20" s="137"/>
      <c r="L20" s="141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2">
        <v>15</v>
      </c>
      <c r="B21" s="89"/>
      <c r="C21" s="89"/>
      <c r="D21" s="90"/>
      <c r="E21" s="155"/>
      <c r="F21" s="91"/>
      <c r="G21" s="91"/>
      <c r="H21" s="90"/>
      <c r="I21" s="90"/>
      <c r="J21" s="139"/>
      <c r="K21" s="137"/>
      <c r="L21" s="141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2">
        <v>16</v>
      </c>
      <c r="B22" s="89"/>
      <c r="C22" s="89"/>
      <c r="D22" s="90"/>
      <c r="E22" s="155"/>
      <c r="F22" s="91"/>
      <c r="G22" s="91"/>
      <c r="H22" s="90"/>
      <c r="I22" s="90"/>
      <c r="J22" s="139"/>
      <c r="K22" s="137"/>
      <c r="L22" s="141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2">
        <v>17</v>
      </c>
      <c r="B23" s="89"/>
      <c r="C23" s="89"/>
      <c r="D23" s="90"/>
      <c r="E23" s="155"/>
      <c r="F23" s="91"/>
      <c r="G23" s="91"/>
      <c r="H23" s="90"/>
      <c r="I23" s="90"/>
      <c r="J23" s="139"/>
      <c r="K23" s="137"/>
      <c r="L23" s="141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2">
        <v>18</v>
      </c>
      <c r="B24" s="89"/>
      <c r="C24" s="89"/>
      <c r="D24" s="90"/>
      <c r="E24" s="155"/>
      <c r="F24" s="91"/>
      <c r="G24" s="91"/>
      <c r="H24" s="90"/>
      <c r="I24" s="90"/>
      <c r="J24" s="139"/>
      <c r="K24" s="137"/>
      <c r="L24" s="141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2">
        <v>19</v>
      </c>
      <c r="B25" s="89"/>
      <c r="C25" s="89"/>
      <c r="D25" s="90"/>
      <c r="E25" s="155"/>
      <c r="F25" s="91"/>
      <c r="G25" s="91"/>
      <c r="H25" s="90"/>
      <c r="I25" s="90"/>
      <c r="J25" s="139"/>
      <c r="K25" s="137"/>
      <c r="L25" s="141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2">
        <v>20</v>
      </c>
      <c r="B26" s="89"/>
      <c r="C26" s="89"/>
      <c r="D26" s="90"/>
      <c r="E26" s="155"/>
      <c r="F26" s="91"/>
      <c r="G26" s="91"/>
      <c r="H26" s="90"/>
      <c r="I26" s="90"/>
      <c r="J26" s="139"/>
      <c r="K26" s="137"/>
      <c r="L26" s="141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2">
        <v>21</v>
      </c>
      <c r="B27" s="89"/>
      <c r="C27" s="89"/>
      <c r="D27" s="90"/>
      <c r="E27" s="155"/>
      <c r="F27" s="91"/>
      <c r="G27" s="91"/>
      <c r="H27" s="90"/>
      <c r="I27" s="90"/>
      <c r="J27" s="139"/>
      <c r="K27" s="137"/>
      <c r="L27" s="141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2">
        <v>22</v>
      </c>
      <c r="B28" s="89"/>
      <c r="C28" s="89"/>
      <c r="D28" s="90"/>
      <c r="E28" s="284"/>
      <c r="F28" s="279"/>
      <c r="G28" s="160"/>
      <c r="H28" s="90"/>
      <c r="I28" s="90"/>
      <c r="J28" s="139"/>
      <c r="K28" s="137"/>
      <c r="L28" s="141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2">
        <v>23</v>
      </c>
      <c r="B29" s="89"/>
      <c r="C29" s="89"/>
      <c r="D29" s="90"/>
      <c r="E29" s="285"/>
      <c r="F29" s="91"/>
      <c r="G29" s="91"/>
      <c r="H29" s="90"/>
      <c r="I29" s="90"/>
      <c r="J29" s="139"/>
      <c r="K29" s="137"/>
      <c r="L29" s="141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2">
        <v>24</v>
      </c>
      <c r="B30" s="89"/>
      <c r="C30" s="89"/>
      <c r="D30" s="90"/>
      <c r="E30" s="155"/>
      <c r="F30" s="91"/>
      <c r="G30" s="91"/>
      <c r="H30" s="90"/>
      <c r="I30" s="90"/>
      <c r="J30" s="139"/>
      <c r="K30" s="137"/>
      <c r="L30" s="141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2">
        <v>25</v>
      </c>
      <c r="B31" s="89"/>
      <c r="C31" s="89"/>
      <c r="D31" s="90"/>
      <c r="E31" s="155"/>
      <c r="F31" s="91"/>
      <c r="G31" s="91"/>
      <c r="H31" s="90"/>
      <c r="I31" s="90"/>
      <c r="J31" s="139"/>
      <c r="K31" s="137"/>
      <c r="L31" s="141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2">
        <v>26</v>
      </c>
      <c r="B32" s="89"/>
      <c r="C32" s="89"/>
      <c r="D32" s="90"/>
      <c r="E32" s="276"/>
      <c r="F32" s="91"/>
      <c r="G32" s="91"/>
      <c r="H32" s="90"/>
      <c r="I32" s="90"/>
      <c r="J32" s="139"/>
      <c r="K32" s="137"/>
      <c r="L32" s="141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2">
        <v>27</v>
      </c>
      <c r="B33" s="89"/>
      <c r="C33" s="89"/>
      <c r="D33" s="90"/>
      <c r="E33" s="155"/>
      <c r="F33" s="91"/>
      <c r="G33" s="91"/>
      <c r="H33" s="90"/>
      <c r="I33" s="90"/>
      <c r="J33" s="139"/>
      <c r="K33" s="137"/>
      <c r="L33" s="141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2">
        <v>28</v>
      </c>
      <c r="B34" s="89"/>
      <c r="C34" s="89"/>
      <c r="D34" s="90"/>
      <c r="E34" s="155"/>
      <c r="F34" s="91"/>
      <c r="G34" s="91"/>
      <c r="H34" s="90"/>
      <c r="I34" s="90"/>
      <c r="J34" s="139"/>
      <c r="K34" s="137"/>
      <c r="L34" s="141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2">
        <v>29</v>
      </c>
      <c r="B35" s="89"/>
      <c r="C35" s="89"/>
      <c r="D35" s="90"/>
      <c r="E35" s="155"/>
      <c r="F35" s="91"/>
      <c r="G35" s="91"/>
      <c r="H35" s="90"/>
      <c r="I35" s="90"/>
      <c r="J35" s="139"/>
      <c r="K35" s="137"/>
      <c r="L35" s="141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2">
        <v>30</v>
      </c>
      <c r="B36" s="89"/>
      <c r="C36" s="89"/>
      <c r="D36" s="90"/>
      <c r="E36" s="155"/>
      <c r="F36" s="91"/>
      <c r="G36" s="91"/>
      <c r="H36" s="90"/>
      <c r="I36" s="90"/>
      <c r="J36" s="139"/>
      <c r="K36" s="137"/>
      <c r="L36" s="141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2">
        <v>31</v>
      </c>
      <c r="B37" s="89"/>
      <c r="C37" s="89"/>
      <c r="D37" s="90"/>
      <c r="E37" s="155"/>
      <c r="F37" s="91"/>
      <c r="G37" s="91"/>
      <c r="H37" s="90"/>
      <c r="I37" s="90"/>
      <c r="J37" s="139"/>
      <c r="K37" s="137"/>
      <c r="L37" s="141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2">
        <v>32</v>
      </c>
      <c r="B38" s="89"/>
      <c r="C38" s="89"/>
      <c r="D38" s="90"/>
      <c r="E38" s="155"/>
      <c r="F38" s="91"/>
      <c r="G38" s="91"/>
      <c r="H38" s="265"/>
      <c r="I38" s="164"/>
      <c r="J38" s="139"/>
      <c r="K38" s="137"/>
      <c r="L38" s="141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2">
        <v>33</v>
      </c>
      <c r="B39" s="89"/>
      <c r="C39" s="89"/>
      <c r="D39" s="90"/>
      <c r="E39" s="155"/>
      <c r="F39" s="91"/>
      <c r="G39" s="91"/>
      <c r="H39" s="265"/>
      <c r="I39" s="164"/>
      <c r="J39" s="139"/>
      <c r="K39" s="137"/>
      <c r="L39" s="141"/>
      <c r="M39" s="163"/>
      <c r="N39" s="160"/>
      <c r="O39" s="91"/>
      <c r="P39" s="106"/>
      <c r="Q39" s="91"/>
    </row>
    <row r="40" spans="1:17" s="11" customFormat="1" ht="18.899999999999999" customHeight="1" x14ac:dyDescent="0.25">
      <c r="A40" s="142">
        <v>34</v>
      </c>
      <c r="B40" s="89"/>
      <c r="C40" s="89"/>
      <c r="D40" s="90"/>
      <c r="E40" s="155"/>
      <c r="F40" s="91"/>
      <c r="G40" s="91"/>
      <c r="H40" s="265"/>
      <c r="I40" s="164"/>
      <c r="J40" s="139" t="e">
        <f>IF(AND(Q40="",#REF!&gt;0,#REF!&lt;5),K40,)</f>
        <v>#REF!</v>
      </c>
      <c r="K40" s="137" t="str">
        <f>IF(D40="","ZZZ9",IF(AND(#REF!&gt;0,#REF!&lt;5),D40&amp;#REF!,D40&amp;"9"))</f>
        <v>ZZZ9</v>
      </c>
      <c r="L40" s="141">
        <f t="shared" ref="L40:L103" si="0">IF(Q40="",999,Q40)</f>
        <v>999</v>
      </c>
      <c r="M40" s="163">
        <f t="shared" ref="M40:M103" si="1">IF(P40=999,999,1)</f>
        <v>999</v>
      </c>
      <c r="N40" s="160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2">
        <v>35</v>
      </c>
      <c r="B41" s="89"/>
      <c r="C41" s="89"/>
      <c r="D41" s="90"/>
      <c r="E41" s="155"/>
      <c r="F41" s="91"/>
      <c r="G41" s="91"/>
      <c r="H41" s="265"/>
      <c r="I41" s="164"/>
      <c r="J41" s="139" t="e">
        <f>IF(AND(Q41="",#REF!&gt;0,#REF!&lt;5),K41,)</f>
        <v>#REF!</v>
      </c>
      <c r="K41" s="137" t="str">
        <f>IF(D41="","ZZZ9",IF(AND(#REF!&gt;0,#REF!&lt;5),D41&amp;#REF!,D41&amp;"9"))</f>
        <v>ZZZ9</v>
      </c>
      <c r="L41" s="141">
        <f t="shared" si="0"/>
        <v>999</v>
      </c>
      <c r="M41" s="163">
        <f t="shared" si="1"/>
        <v>999</v>
      </c>
      <c r="N41" s="160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2">
        <v>36</v>
      </c>
      <c r="B42" s="89"/>
      <c r="C42" s="89"/>
      <c r="D42" s="90"/>
      <c r="E42" s="155"/>
      <c r="F42" s="91"/>
      <c r="G42" s="91"/>
      <c r="H42" s="265"/>
      <c r="I42" s="164"/>
      <c r="J42" s="139" t="e">
        <f>IF(AND(Q42="",#REF!&gt;0,#REF!&lt;5),K42,)</f>
        <v>#REF!</v>
      </c>
      <c r="K42" s="137" t="str">
        <f>IF(D42="","ZZZ9",IF(AND(#REF!&gt;0,#REF!&lt;5),D42&amp;#REF!,D42&amp;"9"))</f>
        <v>ZZZ9</v>
      </c>
      <c r="L42" s="141">
        <f t="shared" si="0"/>
        <v>999</v>
      </c>
      <c r="M42" s="163">
        <f t="shared" si="1"/>
        <v>999</v>
      </c>
      <c r="N42" s="160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2">
        <v>37</v>
      </c>
      <c r="B43" s="89"/>
      <c r="C43" s="89"/>
      <c r="D43" s="90"/>
      <c r="E43" s="155"/>
      <c r="F43" s="91"/>
      <c r="G43" s="91"/>
      <c r="H43" s="265"/>
      <c r="I43" s="164"/>
      <c r="J43" s="139" t="e">
        <f>IF(AND(Q43="",#REF!&gt;0,#REF!&lt;5),K43,)</f>
        <v>#REF!</v>
      </c>
      <c r="K43" s="137" t="str">
        <f>IF(D43="","ZZZ9",IF(AND(#REF!&gt;0,#REF!&lt;5),D43&amp;#REF!,D43&amp;"9"))</f>
        <v>ZZZ9</v>
      </c>
      <c r="L43" s="141">
        <f t="shared" si="0"/>
        <v>999</v>
      </c>
      <c r="M43" s="163">
        <f t="shared" si="1"/>
        <v>999</v>
      </c>
      <c r="N43" s="160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2">
        <v>38</v>
      </c>
      <c r="B44" s="89"/>
      <c r="C44" s="89"/>
      <c r="D44" s="90"/>
      <c r="E44" s="155"/>
      <c r="F44" s="91"/>
      <c r="G44" s="91"/>
      <c r="H44" s="265"/>
      <c r="I44" s="164"/>
      <c r="J44" s="139" t="e">
        <f>IF(AND(Q44="",#REF!&gt;0,#REF!&lt;5),K44,)</f>
        <v>#REF!</v>
      </c>
      <c r="K44" s="137" t="str">
        <f>IF(D44="","ZZZ9",IF(AND(#REF!&gt;0,#REF!&lt;5),D44&amp;#REF!,D44&amp;"9"))</f>
        <v>ZZZ9</v>
      </c>
      <c r="L44" s="141">
        <f t="shared" si="0"/>
        <v>999</v>
      </c>
      <c r="M44" s="163">
        <f t="shared" si="1"/>
        <v>999</v>
      </c>
      <c r="N44" s="160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2">
        <v>39</v>
      </c>
      <c r="B45" s="89"/>
      <c r="C45" s="89"/>
      <c r="D45" s="90"/>
      <c r="E45" s="155"/>
      <c r="F45" s="91"/>
      <c r="G45" s="91"/>
      <c r="H45" s="265"/>
      <c r="I45" s="164"/>
      <c r="J45" s="139" t="e">
        <f>IF(AND(Q45="",#REF!&gt;0,#REF!&lt;5),K45,)</f>
        <v>#REF!</v>
      </c>
      <c r="K45" s="137" t="str">
        <f>IF(D45="","ZZZ9",IF(AND(#REF!&gt;0,#REF!&lt;5),D45&amp;#REF!,D45&amp;"9"))</f>
        <v>ZZZ9</v>
      </c>
      <c r="L45" s="141">
        <f t="shared" si="0"/>
        <v>999</v>
      </c>
      <c r="M45" s="163">
        <f t="shared" si="1"/>
        <v>999</v>
      </c>
      <c r="N45" s="160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2">
        <v>40</v>
      </c>
      <c r="B46" s="89"/>
      <c r="C46" s="89"/>
      <c r="D46" s="90"/>
      <c r="E46" s="155"/>
      <c r="F46" s="91"/>
      <c r="G46" s="91"/>
      <c r="H46" s="265"/>
      <c r="I46" s="164"/>
      <c r="J46" s="139" t="e">
        <f>IF(AND(Q46="",#REF!&gt;0,#REF!&lt;5),K46,)</f>
        <v>#REF!</v>
      </c>
      <c r="K46" s="137" t="str">
        <f>IF(D46="","ZZZ9",IF(AND(#REF!&gt;0,#REF!&lt;5),D46&amp;#REF!,D46&amp;"9"))</f>
        <v>ZZZ9</v>
      </c>
      <c r="L46" s="141">
        <f t="shared" si="0"/>
        <v>999</v>
      </c>
      <c r="M46" s="163">
        <f t="shared" si="1"/>
        <v>999</v>
      </c>
      <c r="N46" s="160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2">
        <v>41</v>
      </c>
      <c r="B47" s="89"/>
      <c r="C47" s="89"/>
      <c r="D47" s="90"/>
      <c r="E47" s="155"/>
      <c r="F47" s="91"/>
      <c r="G47" s="91"/>
      <c r="H47" s="265"/>
      <c r="I47" s="164"/>
      <c r="J47" s="139" t="e">
        <f>IF(AND(Q47="",#REF!&gt;0,#REF!&lt;5),K47,)</f>
        <v>#REF!</v>
      </c>
      <c r="K47" s="137" t="str">
        <f>IF(D47="","ZZZ9",IF(AND(#REF!&gt;0,#REF!&lt;5),D47&amp;#REF!,D47&amp;"9"))</f>
        <v>ZZZ9</v>
      </c>
      <c r="L47" s="141">
        <f t="shared" si="0"/>
        <v>999</v>
      </c>
      <c r="M47" s="163">
        <f t="shared" si="1"/>
        <v>999</v>
      </c>
      <c r="N47" s="160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2">
        <v>42</v>
      </c>
      <c r="B48" s="89"/>
      <c r="C48" s="89"/>
      <c r="D48" s="90"/>
      <c r="E48" s="155"/>
      <c r="F48" s="91"/>
      <c r="G48" s="91"/>
      <c r="H48" s="265"/>
      <c r="I48" s="164"/>
      <c r="J48" s="139" t="e">
        <f>IF(AND(Q48="",#REF!&gt;0,#REF!&lt;5),K48,)</f>
        <v>#REF!</v>
      </c>
      <c r="K48" s="137" t="str">
        <f>IF(D48="","ZZZ9",IF(AND(#REF!&gt;0,#REF!&lt;5),D48&amp;#REF!,D48&amp;"9"))</f>
        <v>ZZZ9</v>
      </c>
      <c r="L48" s="141">
        <f t="shared" si="0"/>
        <v>999</v>
      </c>
      <c r="M48" s="163">
        <f t="shared" si="1"/>
        <v>999</v>
      </c>
      <c r="N48" s="160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2">
        <v>43</v>
      </c>
      <c r="B49" s="89"/>
      <c r="C49" s="89"/>
      <c r="D49" s="90"/>
      <c r="E49" s="155"/>
      <c r="F49" s="91"/>
      <c r="G49" s="91"/>
      <c r="H49" s="265"/>
      <c r="I49" s="164"/>
      <c r="J49" s="139" t="e">
        <f>IF(AND(Q49="",#REF!&gt;0,#REF!&lt;5),K49,)</f>
        <v>#REF!</v>
      </c>
      <c r="K49" s="137" t="str">
        <f>IF(D49="","ZZZ9",IF(AND(#REF!&gt;0,#REF!&lt;5),D49&amp;#REF!,D49&amp;"9"))</f>
        <v>ZZZ9</v>
      </c>
      <c r="L49" s="141">
        <f t="shared" si="0"/>
        <v>999</v>
      </c>
      <c r="M49" s="163">
        <f t="shared" si="1"/>
        <v>999</v>
      </c>
      <c r="N49" s="160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2">
        <v>44</v>
      </c>
      <c r="B50" s="89"/>
      <c r="C50" s="89"/>
      <c r="D50" s="90"/>
      <c r="E50" s="155"/>
      <c r="F50" s="91"/>
      <c r="G50" s="91"/>
      <c r="H50" s="265"/>
      <c r="I50" s="164"/>
      <c r="J50" s="139" t="e">
        <f>IF(AND(Q50="",#REF!&gt;0,#REF!&lt;5),K50,)</f>
        <v>#REF!</v>
      </c>
      <c r="K50" s="137" t="str">
        <f>IF(D50="","ZZZ9",IF(AND(#REF!&gt;0,#REF!&lt;5),D50&amp;#REF!,D50&amp;"9"))</f>
        <v>ZZZ9</v>
      </c>
      <c r="L50" s="141">
        <f t="shared" si="0"/>
        <v>999</v>
      </c>
      <c r="M50" s="163">
        <f t="shared" si="1"/>
        <v>999</v>
      </c>
      <c r="N50" s="160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2">
        <v>45</v>
      </c>
      <c r="B51" s="89"/>
      <c r="C51" s="89"/>
      <c r="D51" s="90"/>
      <c r="E51" s="155"/>
      <c r="F51" s="91"/>
      <c r="G51" s="91"/>
      <c r="H51" s="265"/>
      <c r="I51" s="164"/>
      <c r="J51" s="139" t="e">
        <f>IF(AND(Q51="",#REF!&gt;0,#REF!&lt;5),K51,)</f>
        <v>#REF!</v>
      </c>
      <c r="K51" s="137" t="str">
        <f>IF(D51="","ZZZ9",IF(AND(#REF!&gt;0,#REF!&lt;5),D51&amp;#REF!,D51&amp;"9"))</f>
        <v>ZZZ9</v>
      </c>
      <c r="L51" s="141">
        <f t="shared" si="0"/>
        <v>999</v>
      </c>
      <c r="M51" s="163">
        <f t="shared" si="1"/>
        <v>999</v>
      </c>
      <c r="N51" s="160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2">
        <v>46</v>
      </c>
      <c r="B52" s="89"/>
      <c r="C52" s="89"/>
      <c r="D52" s="90"/>
      <c r="E52" s="155"/>
      <c r="F52" s="91"/>
      <c r="G52" s="91"/>
      <c r="H52" s="265"/>
      <c r="I52" s="164"/>
      <c r="J52" s="139" t="e">
        <f>IF(AND(Q52="",#REF!&gt;0,#REF!&lt;5),K52,)</f>
        <v>#REF!</v>
      </c>
      <c r="K52" s="137" t="str">
        <f>IF(D52="","ZZZ9",IF(AND(#REF!&gt;0,#REF!&lt;5),D52&amp;#REF!,D52&amp;"9"))</f>
        <v>ZZZ9</v>
      </c>
      <c r="L52" s="141">
        <f t="shared" si="0"/>
        <v>999</v>
      </c>
      <c r="M52" s="163">
        <f t="shared" si="1"/>
        <v>999</v>
      </c>
      <c r="N52" s="160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2">
        <v>47</v>
      </c>
      <c r="B53" s="89"/>
      <c r="C53" s="89"/>
      <c r="D53" s="90"/>
      <c r="E53" s="155"/>
      <c r="F53" s="91"/>
      <c r="G53" s="91"/>
      <c r="H53" s="265"/>
      <c r="I53" s="164"/>
      <c r="J53" s="139" t="e">
        <f>IF(AND(Q53="",#REF!&gt;0,#REF!&lt;5),K53,)</f>
        <v>#REF!</v>
      </c>
      <c r="K53" s="137" t="str">
        <f>IF(D53="","ZZZ9",IF(AND(#REF!&gt;0,#REF!&lt;5),D53&amp;#REF!,D53&amp;"9"))</f>
        <v>ZZZ9</v>
      </c>
      <c r="L53" s="141">
        <f t="shared" si="0"/>
        <v>999</v>
      </c>
      <c r="M53" s="163">
        <f t="shared" si="1"/>
        <v>999</v>
      </c>
      <c r="N53" s="160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2">
        <v>48</v>
      </c>
      <c r="B54" s="89"/>
      <c r="C54" s="89"/>
      <c r="D54" s="90"/>
      <c r="E54" s="155"/>
      <c r="F54" s="91"/>
      <c r="G54" s="91"/>
      <c r="H54" s="265"/>
      <c r="I54" s="164"/>
      <c r="J54" s="139" t="e">
        <f>IF(AND(Q54="",#REF!&gt;0,#REF!&lt;5),K54,)</f>
        <v>#REF!</v>
      </c>
      <c r="K54" s="137" t="str">
        <f>IF(D54="","ZZZ9",IF(AND(#REF!&gt;0,#REF!&lt;5),D54&amp;#REF!,D54&amp;"9"))</f>
        <v>ZZZ9</v>
      </c>
      <c r="L54" s="141">
        <f t="shared" si="0"/>
        <v>999</v>
      </c>
      <c r="M54" s="163">
        <f t="shared" si="1"/>
        <v>999</v>
      </c>
      <c r="N54" s="160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2">
        <v>49</v>
      </c>
      <c r="B55" s="89"/>
      <c r="C55" s="89"/>
      <c r="D55" s="90"/>
      <c r="E55" s="155"/>
      <c r="F55" s="91"/>
      <c r="G55" s="91"/>
      <c r="H55" s="265"/>
      <c r="I55" s="164"/>
      <c r="J55" s="139" t="e">
        <f>IF(AND(Q55="",#REF!&gt;0,#REF!&lt;5),K55,)</f>
        <v>#REF!</v>
      </c>
      <c r="K55" s="137" t="str">
        <f>IF(D55="","ZZZ9",IF(AND(#REF!&gt;0,#REF!&lt;5),D55&amp;#REF!,D55&amp;"9"))</f>
        <v>ZZZ9</v>
      </c>
      <c r="L55" s="141">
        <f t="shared" si="0"/>
        <v>999</v>
      </c>
      <c r="M55" s="163">
        <f t="shared" si="1"/>
        <v>999</v>
      </c>
      <c r="N55" s="160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2">
        <v>50</v>
      </c>
      <c r="B56" s="89"/>
      <c r="C56" s="89"/>
      <c r="D56" s="90"/>
      <c r="E56" s="155"/>
      <c r="F56" s="91"/>
      <c r="G56" s="91"/>
      <c r="H56" s="265"/>
      <c r="I56" s="164"/>
      <c r="J56" s="139" t="e">
        <f>IF(AND(Q56="",#REF!&gt;0,#REF!&lt;5),K56,)</f>
        <v>#REF!</v>
      </c>
      <c r="K56" s="137" t="str">
        <f>IF(D56="","ZZZ9",IF(AND(#REF!&gt;0,#REF!&lt;5),D56&amp;#REF!,D56&amp;"9"))</f>
        <v>ZZZ9</v>
      </c>
      <c r="L56" s="141">
        <f t="shared" si="0"/>
        <v>999</v>
      </c>
      <c r="M56" s="163">
        <f t="shared" si="1"/>
        <v>999</v>
      </c>
      <c r="N56" s="160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2">
        <v>51</v>
      </c>
      <c r="B57" s="89"/>
      <c r="C57" s="89"/>
      <c r="D57" s="90"/>
      <c r="E57" s="155"/>
      <c r="F57" s="91"/>
      <c r="G57" s="91"/>
      <c r="H57" s="265"/>
      <c r="I57" s="164"/>
      <c r="J57" s="139" t="e">
        <f>IF(AND(Q57="",#REF!&gt;0,#REF!&lt;5),K57,)</f>
        <v>#REF!</v>
      </c>
      <c r="K57" s="137" t="str">
        <f>IF(D57="","ZZZ9",IF(AND(#REF!&gt;0,#REF!&lt;5),D57&amp;#REF!,D57&amp;"9"))</f>
        <v>ZZZ9</v>
      </c>
      <c r="L57" s="141">
        <f t="shared" si="0"/>
        <v>999</v>
      </c>
      <c r="M57" s="163">
        <f t="shared" si="1"/>
        <v>999</v>
      </c>
      <c r="N57" s="160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2">
        <v>52</v>
      </c>
      <c r="B58" s="89"/>
      <c r="C58" s="89"/>
      <c r="D58" s="90"/>
      <c r="E58" s="155"/>
      <c r="F58" s="91"/>
      <c r="G58" s="91"/>
      <c r="H58" s="265"/>
      <c r="I58" s="164"/>
      <c r="J58" s="139" t="e">
        <f>IF(AND(Q58="",#REF!&gt;0,#REF!&lt;5),K58,)</f>
        <v>#REF!</v>
      </c>
      <c r="K58" s="137" t="str">
        <f>IF(D58="","ZZZ9",IF(AND(#REF!&gt;0,#REF!&lt;5),D58&amp;#REF!,D58&amp;"9"))</f>
        <v>ZZZ9</v>
      </c>
      <c r="L58" s="141">
        <f t="shared" si="0"/>
        <v>999</v>
      </c>
      <c r="M58" s="163">
        <f t="shared" si="1"/>
        <v>999</v>
      </c>
      <c r="N58" s="160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2">
        <v>53</v>
      </c>
      <c r="B59" s="89"/>
      <c r="C59" s="89"/>
      <c r="D59" s="90"/>
      <c r="E59" s="155"/>
      <c r="F59" s="91"/>
      <c r="G59" s="91"/>
      <c r="H59" s="265"/>
      <c r="I59" s="164"/>
      <c r="J59" s="139" t="e">
        <f>IF(AND(Q59="",#REF!&gt;0,#REF!&lt;5),K59,)</f>
        <v>#REF!</v>
      </c>
      <c r="K59" s="137" t="str">
        <f>IF(D59="","ZZZ9",IF(AND(#REF!&gt;0,#REF!&lt;5),D59&amp;#REF!,D59&amp;"9"))</f>
        <v>ZZZ9</v>
      </c>
      <c r="L59" s="141">
        <f t="shared" si="0"/>
        <v>999</v>
      </c>
      <c r="M59" s="163">
        <f t="shared" si="1"/>
        <v>999</v>
      </c>
      <c r="N59" s="160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2">
        <v>54</v>
      </c>
      <c r="B60" s="89"/>
      <c r="C60" s="89"/>
      <c r="D60" s="90"/>
      <c r="E60" s="155"/>
      <c r="F60" s="91"/>
      <c r="G60" s="91"/>
      <c r="H60" s="265"/>
      <c r="I60" s="164"/>
      <c r="J60" s="139" t="e">
        <f>IF(AND(Q60="",#REF!&gt;0,#REF!&lt;5),K60,)</f>
        <v>#REF!</v>
      </c>
      <c r="K60" s="137" t="str">
        <f>IF(D60="","ZZZ9",IF(AND(#REF!&gt;0,#REF!&lt;5),D60&amp;#REF!,D60&amp;"9"))</f>
        <v>ZZZ9</v>
      </c>
      <c r="L60" s="141">
        <f t="shared" si="0"/>
        <v>999</v>
      </c>
      <c r="M60" s="163">
        <f t="shared" si="1"/>
        <v>999</v>
      </c>
      <c r="N60" s="160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2">
        <v>55</v>
      </c>
      <c r="B61" s="89"/>
      <c r="C61" s="89"/>
      <c r="D61" s="90"/>
      <c r="E61" s="155"/>
      <c r="F61" s="91"/>
      <c r="G61" s="91"/>
      <c r="H61" s="265"/>
      <c r="I61" s="164"/>
      <c r="J61" s="139" t="e">
        <f>IF(AND(Q61="",#REF!&gt;0,#REF!&lt;5),K61,)</f>
        <v>#REF!</v>
      </c>
      <c r="K61" s="137" t="str">
        <f>IF(D61="","ZZZ9",IF(AND(#REF!&gt;0,#REF!&lt;5),D61&amp;#REF!,D61&amp;"9"))</f>
        <v>ZZZ9</v>
      </c>
      <c r="L61" s="141">
        <f t="shared" si="0"/>
        <v>999</v>
      </c>
      <c r="M61" s="163">
        <f t="shared" si="1"/>
        <v>999</v>
      </c>
      <c r="N61" s="160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2">
        <v>56</v>
      </c>
      <c r="B62" s="89"/>
      <c r="C62" s="89"/>
      <c r="D62" s="90"/>
      <c r="E62" s="155"/>
      <c r="F62" s="91"/>
      <c r="G62" s="91"/>
      <c r="H62" s="265"/>
      <c r="I62" s="164"/>
      <c r="J62" s="139" t="e">
        <f>IF(AND(Q62="",#REF!&gt;0,#REF!&lt;5),K62,)</f>
        <v>#REF!</v>
      </c>
      <c r="K62" s="137" t="str">
        <f>IF(D62="","ZZZ9",IF(AND(#REF!&gt;0,#REF!&lt;5),D62&amp;#REF!,D62&amp;"9"))</f>
        <v>ZZZ9</v>
      </c>
      <c r="L62" s="141">
        <f t="shared" si="0"/>
        <v>999</v>
      </c>
      <c r="M62" s="163">
        <f t="shared" si="1"/>
        <v>999</v>
      </c>
      <c r="N62" s="160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2">
        <v>57</v>
      </c>
      <c r="B63" s="89"/>
      <c r="C63" s="89"/>
      <c r="D63" s="90"/>
      <c r="E63" s="155"/>
      <c r="F63" s="91"/>
      <c r="G63" s="91"/>
      <c r="H63" s="265"/>
      <c r="I63" s="164"/>
      <c r="J63" s="139" t="e">
        <f>IF(AND(Q63="",#REF!&gt;0,#REF!&lt;5),K63,)</f>
        <v>#REF!</v>
      </c>
      <c r="K63" s="137" t="str">
        <f>IF(D63="","ZZZ9",IF(AND(#REF!&gt;0,#REF!&lt;5),D63&amp;#REF!,D63&amp;"9"))</f>
        <v>ZZZ9</v>
      </c>
      <c r="L63" s="141">
        <f t="shared" si="0"/>
        <v>999</v>
      </c>
      <c r="M63" s="163">
        <f t="shared" si="1"/>
        <v>999</v>
      </c>
      <c r="N63" s="160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2">
        <v>58</v>
      </c>
      <c r="B64" s="89"/>
      <c r="C64" s="89"/>
      <c r="D64" s="90"/>
      <c r="E64" s="155"/>
      <c r="F64" s="91"/>
      <c r="G64" s="91"/>
      <c r="H64" s="265"/>
      <c r="I64" s="164"/>
      <c r="J64" s="139" t="e">
        <f>IF(AND(Q64="",#REF!&gt;0,#REF!&lt;5),K64,)</f>
        <v>#REF!</v>
      </c>
      <c r="K64" s="137" t="str">
        <f>IF(D64="","ZZZ9",IF(AND(#REF!&gt;0,#REF!&lt;5),D64&amp;#REF!,D64&amp;"9"))</f>
        <v>ZZZ9</v>
      </c>
      <c r="L64" s="141">
        <f t="shared" si="0"/>
        <v>999</v>
      </c>
      <c r="M64" s="163">
        <f t="shared" si="1"/>
        <v>999</v>
      </c>
      <c r="N64" s="160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2">
        <v>59</v>
      </c>
      <c r="B65" s="89"/>
      <c r="C65" s="89"/>
      <c r="D65" s="90"/>
      <c r="E65" s="155"/>
      <c r="F65" s="91"/>
      <c r="G65" s="91"/>
      <c r="H65" s="265"/>
      <c r="I65" s="164"/>
      <c r="J65" s="139" t="e">
        <f>IF(AND(Q65="",#REF!&gt;0,#REF!&lt;5),K65,)</f>
        <v>#REF!</v>
      </c>
      <c r="K65" s="137" t="str">
        <f>IF(D65="","ZZZ9",IF(AND(#REF!&gt;0,#REF!&lt;5),D65&amp;#REF!,D65&amp;"9"))</f>
        <v>ZZZ9</v>
      </c>
      <c r="L65" s="141">
        <f t="shared" si="0"/>
        <v>999</v>
      </c>
      <c r="M65" s="163">
        <f t="shared" si="1"/>
        <v>999</v>
      </c>
      <c r="N65" s="160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2">
        <v>60</v>
      </c>
      <c r="B66" s="89"/>
      <c r="C66" s="89"/>
      <c r="D66" s="90"/>
      <c r="E66" s="155"/>
      <c r="F66" s="91"/>
      <c r="G66" s="91"/>
      <c r="H66" s="265"/>
      <c r="I66" s="164"/>
      <c r="J66" s="139" t="e">
        <f>IF(AND(Q66="",#REF!&gt;0,#REF!&lt;5),K66,)</f>
        <v>#REF!</v>
      </c>
      <c r="K66" s="137" t="str">
        <f>IF(D66="","ZZZ9",IF(AND(#REF!&gt;0,#REF!&lt;5),D66&amp;#REF!,D66&amp;"9"))</f>
        <v>ZZZ9</v>
      </c>
      <c r="L66" s="141">
        <f t="shared" si="0"/>
        <v>999</v>
      </c>
      <c r="M66" s="163">
        <f t="shared" si="1"/>
        <v>999</v>
      </c>
      <c r="N66" s="160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2">
        <v>61</v>
      </c>
      <c r="B67" s="89"/>
      <c r="C67" s="89"/>
      <c r="D67" s="90"/>
      <c r="E67" s="155"/>
      <c r="F67" s="91"/>
      <c r="G67" s="91"/>
      <c r="H67" s="265"/>
      <c r="I67" s="164"/>
      <c r="J67" s="139" t="e">
        <f>IF(AND(Q67="",#REF!&gt;0,#REF!&lt;5),K67,)</f>
        <v>#REF!</v>
      </c>
      <c r="K67" s="137" t="str">
        <f>IF(D67="","ZZZ9",IF(AND(#REF!&gt;0,#REF!&lt;5),D67&amp;#REF!,D67&amp;"9"))</f>
        <v>ZZZ9</v>
      </c>
      <c r="L67" s="141">
        <f t="shared" si="0"/>
        <v>999</v>
      </c>
      <c r="M67" s="163">
        <f t="shared" si="1"/>
        <v>999</v>
      </c>
      <c r="N67" s="160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2">
        <v>62</v>
      </c>
      <c r="B68" s="89"/>
      <c r="C68" s="89"/>
      <c r="D68" s="90"/>
      <c r="E68" s="155"/>
      <c r="F68" s="91"/>
      <c r="G68" s="91"/>
      <c r="H68" s="265"/>
      <c r="I68" s="164"/>
      <c r="J68" s="139" t="e">
        <f>IF(AND(Q68="",#REF!&gt;0,#REF!&lt;5),K68,)</f>
        <v>#REF!</v>
      </c>
      <c r="K68" s="137" t="str">
        <f>IF(D68="","ZZZ9",IF(AND(#REF!&gt;0,#REF!&lt;5),D68&amp;#REF!,D68&amp;"9"))</f>
        <v>ZZZ9</v>
      </c>
      <c r="L68" s="141">
        <f t="shared" si="0"/>
        <v>999</v>
      </c>
      <c r="M68" s="163">
        <f t="shared" si="1"/>
        <v>999</v>
      </c>
      <c r="N68" s="160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2">
        <v>63</v>
      </c>
      <c r="B69" s="89"/>
      <c r="C69" s="89"/>
      <c r="D69" s="90"/>
      <c r="E69" s="155"/>
      <c r="F69" s="91"/>
      <c r="G69" s="91"/>
      <c r="H69" s="265"/>
      <c r="I69" s="164"/>
      <c r="J69" s="139" t="e">
        <f>IF(AND(Q69="",#REF!&gt;0,#REF!&lt;5),K69,)</f>
        <v>#REF!</v>
      </c>
      <c r="K69" s="137" t="str">
        <f>IF(D69="","ZZZ9",IF(AND(#REF!&gt;0,#REF!&lt;5),D69&amp;#REF!,D69&amp;"9"))</f>
        <v>ZZZ9</v>
      </c>
      <c r="L69" s="141">
        <f t="shared" si="0"/>
        <v>999</v>
      </c>
      <c r="M69" s="163">
        <f t="shared" si="1"/>
        <v>999</v>
      </c>
      <c r="N69" s="160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2">
        <v>64</v>
      </c>
      <c r="B70" s="89"/>
      <c r="C70" s="89"/>
      <c r="D70" s="90"/>
      <c r="E70" s="155"/>
      <c r="F70" s="91"/>
      <c r="G70" s="91"/>
      <c r="H70" s="265"/>
      <c r="I70" s="164"/>
      <c r="J70" s="139" t="e">
        <f>IF(AND(Q70="",#REF!&gt;0,#REF!&lt;5),K70,)</f>
        <v>#REF!</v>
      </c>
      <c r="K70" s="137" t="str">
        <f>IF(D70="","ZZZ9",IF(AND(#REF!&gt;0,#REF!&lt;5),D70&amp;#REF!,D70&amp;"9"))</f>
        <v>ZZZ9</v>
      </c>
      <c r="L70" s="141">
        <f t="shared" si="0"/>
        <v>999</v>
      </c>
      <c r="M70" s="163">
        <f t="shared" si="1"/>
        <v>999</v>
      </c>
      <c r="N70" s="160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2">
        <v>65</v>
      </c>
      <c r="B71" s="89"/>
      <c r="C71" s="89"/>
      <c r="D71" s="90"/>
      <c r="E71" s="155"/>
      <c r="F71" s="91"/>
      <c r="G71" s="91"/>
      <c r="H71" s="265"/>
      <c r="I71" s="164"/>
      <c r="J71" s="139" t="e">
        <f>IF(AND(Q71="",#REF!&gt;0,#REF!&lt;5),K71,)</f>
        <v>#REF!</v>
      </c>
      <c r="K71" s="137" t="str">
        <f>IF(D71="","ZZZ9",IF(AND(#REF!&gt;0,#REF!&lt;5),D71&amp;#REF!,D71&amp;"9"))</f>
        <v>ZZZ9</v>
      </c>
      <c r="L71" s="141">
        <f t="shared" si="0"/>
        <v>999</v>
      </c>
      <c r="M71" s="163">
        <f t="shared" si="1"/>
        <v>999</v>
      </c>
      <c r="N71" s="160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2">
        <v>66</v>
      </c>
      <c r="B72" s="89"/>
      <c r="C72" s="89"/>
      <c r="D72" s="90"/>
      <c r="E72" s="155"/>
      <c r="F72" s="91"/>
      <c r="G72" s="91"/>
      <c r="H72" s="265"/>
      <c r="I72" s="164"/>
      <c r="J72" s="139" t="e">
        <f>IF(AND(Q72="",#REF!&gt;0,#REF!&lt;5),K72,)</f>
        <v>#REF!</v>
      </c>
      <c r="K72" s="137" t="str">
        <f>IF(D72="","ZZZ9",IF(AND(#REF!&gt;0,#REF!&lt;5),D72&amp;#REF!,D72&amp;"9"))</f>
        <v>ZZZ9</v>
      </c>
      <c r="L72" s="141">
        <f t="shared" si="0"/>
        <v>999</v>
      </c>
      <c r="M72" s="163">
        <f t="shared" si="1"/>
        <v>999</v>
      </c>
      <c r="N72" s="160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2">
        <v>67</v>
      </c>
      <c r="B73" s="89"/>
      <c r="C73" s="89"/>
      <c r="D73" s="90"/>
      <c r="E73" s="155"/>
      <c r="F73" s="91"/>
      <c r="G73" s="91"/>
      <c r="H73" s="265"/>
      <c r="I73" s="164"/>
      <c r="J73" s="139" t="e">
        <f>IF(AND(Q73="",#REF!&gt;0,#REF!&lt;5),K73,)</f>
        <v>#REF!</v>
      </c>
      <c r="K73" s="137" t="str">
        <f>IF(D73="","ZZZ9",IF(AND(#REF!&gt;0,#REF!&lt;5),D73&amp;#REF!,D73&amp;"9"))</f>
        <v>ZZZ9</v>
      </c>
      <c r="L73" s="141">
        <f t="shared" si="0"/>
        <v>999</v>
      </c>
      <c r="M73" s="163">
        <f t="shared" si="1"/>
        <v>999</v>
      </c>
      <c r="N73" s="160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2">
        <v>68</v>
      </c>
      <c r="B74" s="89"/>
      <c r="C74" s="89"/>
      <c r="D74" s="90"/>
      <c r="E74" s="155"/>
      <c r="F74" s="91"/>
      <c r="G74" s="91"/>
      <c r="H74" s="265"/>
      <c r="I74" s="164"/>
      <c r="J74" s="139" t="e">
        <f>IF(AND(Q74="",#REF!&gt;0,#REF!&lt;5),K74,)</f>
        <v>#REF!</v>
      </c>
      <c r="K74" s="137" t="str">
        <f>IF(D74="","ZZZ9",IF(AND(#REF!&gt;0,#REF!&lt;5),D74&amp;#REF!,D74&amp;"9"))</f>
        <v>ZZZ9</v>
      </c>
      <c r="L74" s="141">
        <f t="shared" si="0"/>
        <v>999</v>
      </c>
      <c r="M74" s="163">
        <f t="shared" si="1"/>
        <v>999</v>
      </c>
      <c r="N74" s="160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2">
        <v>69</v>
      </c>
      <c r="B75" s="89"/>
      <c r="C75" s="89"/>
      <c r="D75" s="90"/>
      <c r="E75" s="155"/>
      <c r="F75" s="91"/>
      <c r="G75" s="91"/>
      <c r="H75" s="265"/>
      <c r="I75" s="164"/>
      <c r="J75" s="139" t="e">
        <f>IF(AND(Q75="",#REF!&gt;0,#REF!&lt;5),K75,)</f>
        <v>#REF!</v>
      </c>
      <c r="K75" s="137" t="str">
        <f>IF(D75="","ZZZ9",IF(AND(#REF!&gt;0,#REF!&lt;5),D75&amp;#REF!,D75&amp;"9"))</f>
        <v>ZZZ9</v>
      </c>
      <c r="L75" s="141">
        <f t="shared" si="0"/>
        <v>999</v>
      </c>
      <c r="M75" s="163">
        <f t="shared" si="1"/>
        <v>999</v>
      </c>
      <c r="N75" s="160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2">
        <v>70</v>
      </c>
      <c r="B76" s="89"/>
      <c r="C76" s="89"/>
      <c r="D76" s="90"/>
      <c r="E76" s="155"/>
      <c r="F76" s="91"/>
      <c r="G76" s="91"/>
      <c r="H76" s="265"/>
      <c r="I76" s="164"/>
      <c r="J76" s="139" t="e">
        <f>IF(AND(Q76="",#REF!&gt;0,#REF!&lt;5),K76,)</f>
        <v>#REF!</v>
      </c>
      <c r="K76" s="137" t="str">
        <f>IF(D76="","ZZZ9",IF(AND(#REF!&gt;0,#REF!&lt;5),D76&amp;#REF!,D76&amp;"9"))</f>
        <v>ZZZ9</v>
      </c>
      <c r="L76" s="141">
        <f t="shared" si="0"/>
        <v>999</v>
      </c>
      <c r="M76" s="163">
        <f t="shared" si="1"/>
        <v>999</v>
      </c>
      <c r="N76" s="160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2">
        <v>71</v>
      </c>
      <c r="B77" s="89"/>
      <c r="C77" s="89"/>
      <c r="D77" s="90"/>
      <c r="E77" s="155"/>
      <c r="F77" s="91"/>
      <c r="G77" s="91"/>
      <c r="H77" s="265"/>
      <c r="I77" s="164"/>
      <c r="J77" s="139" t="e">
        <f>IF(AND(Q77="",#REF!&gt;0,#REF!&lt;5),K77,)</f>
        <v>#REF!</v>
      </c>
      <c r="K77" s="137" t="str">
        <f>IF(D77="","ZZZ9",IF(AND(#REF!&gt;0,#REF!&lt;5),D77&amp;#REF!,D77&amp;"9"))</f>
        <v>ZZZ9</v>
      </c>
      <c r="L77" s="141">
        <f t="shared" si="0"/>
        <v>999</v>
      </c>
      <c r="M77" s="163">
        <f t="shared" si="1"/>
        <v>999</v>
      </c>
      <c r="N77" s="160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2">
        <v>72</v>
      </c>
      <c r="B78" s="89"/>
      <c r="C78" s="89"/>
      <c r="D78" s="90"/>
      <c r="E78" s="155"/>
      <c r="F78" s="91"/>
      <c r="G78" s="91"/>
      <c r="H78" s="265"/>
      <c r="I78" s="164"/>
      <c r="J78" s="139" t="e">
        <f>IF(AND(Q78="",#REF!&gt;0,#REF!&lt;5),K78,)</f>
        <v>#REF!</v>
      </c>
      <c r="K78" s="137" t="str">
        <f>IF(D78="","ZZZ9",IF(AND(#REF!&gt;0,#REF!&lt;5),D78&amp;#REF!,D78&amp;"9"))</f>
        <v>ZZZ9</v>
      </c>
      <c r="L78" s="141">
        <f t="shared" si="0"/>
        <v>999</v>
      </c>
      <c r="M78" s="163">
        <f t="shared" si="1"/>
        <v>999</v>
      </c>
      <c r="N78" s="160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2">
        <v>73</v>
      </c>
      <c r="B79" s="89"/>
      <c r="C79" s="89"/>
      <c r="D79" s="90"/>
      <c r="E79" s="155"/>
      <c r="F79" s="91"/>
      <c r="G79" s="91"/>
      <c r="H79" s="265"/>
      <c r="I79" s="164"/>
      <c r="J79" s="139" t="e">
        <f>IF(AND(Q79="",#REF!&gt;0,#REF!&lt;5),K79,)</f>
        <v>#REF!</v>
      </c>
      <c r="K79" s="137" t="str">
        <f>IF(D79="","ZZZ9",IF(AND(#REF!&gt;0,#REF!&lt;5),D79&amp;#REF!,D79&amp;"9"))</f>
        <v>ZZZ9</v>
      </c>
      <c r="L79" s="141">
        <f t="shared" si="0"/>
        <v>999</v>
      </c>
      <c r="M79" s="163">
        <f t="shared" si="1"/>
        <v>999</v>
      </c>
      <c r="N79" s="160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2">
        <v>74</v>
      </c>
      <c r="B80" s="89"/>
      <c r="C80" s="89"/>
      <c r="D80" s="90"/>
      <c r="E80" s="155"/>
      <c r="F80" s="91"/>
      <c r="G80" s="91"/>
      <c r="H80" s="265"/>
      <c r="I80" s="164"/>
      <c r="J80" s="139" t="e">
        <f>IF(AND(Q80="",#REF!&gt;0,#REF!&lt;5),K80,)</f>
        <v>#REF!</v>
      </c>
      <c r="K80" s="137" t="str">
        <f>IF(D80="","ZZZ9",IF(AND(#REF!&gt;0,#REF!&lt;5),D80&amp;#REF!,D80&amp;"9"))</f>
        <v>ZZZ9</v>
      </c>
      <c r="L80" s="141">
        <f t="shared" si="0"/>
        <v>999</v>
      </c>
      <c r="M80" s="163">
        <f t="shared" si="1"/>
        <v>999</v>
      </c>
      <c r="N80" s="160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2">
        <v>75</v>
      </c>
      <c r="B81" s="89"/>
      <c r="C81" s="89"/>
      <c r="D81" s="90"/>
      <c r="E81" s="155"/>
      <c r="F81" s="91"/>
      <c r="G81" s="91"/>
      <c r="H81" s="265"/>
      <c r="I81" s="164"/>
      <c r="J81" s="139" t="e">
        <f>IF(AND(Q81="",#REF!&gt;0,#REF!&lt;5),K81,)</f>
        <v>#REF!</v>
      </c>
      <c r="K81" s="137" t="str">
        <f>IF(D81="","ZZZ9",IF(AND(#REF!&gt;0,#REF!&lt;5),D81&amp;#REF!,D81&amp;"9"))</f>
        <v>ZZZ9</v>
      </c>
      <c r="L81" s="141">
        <f t="shared" si="0"/>
        <v>999</v>
      </c>
      <c r="M81" s="163">
        <f t="shared" si="1"/>
        <v>999</v>
      </c>
      <c r="N81" s="160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2">
        <v>76</v>
      </c>
      <c r="B82" s="89"/>
      <c r="C82" s="89"/>
      <c r="D82" s="90"/>
      <c r="E82" s="155"/>
      <c r="F82" s="91"/>
      <c r="G82" s="91"/>
      <c r="H82" s="265"/>
      <c r="I82" s="164"/>
      <c r="J82" s="139" t="e">
        <f>IF(AND(Q82="",#REF!&gt;0,#REF!&lt;5),K82,)</f>
        <v>#REF!</v>
      </c>
      <c r="K82" s="137" t="str">
        <f>IF(D82="","ZZZ9",IF(AND(#REF!&gt;0,#REF!&lt;5),D82&amp;#REF!,D82&amp;"9"))</f>
        <v>ZZZ9</v>
      </c>
      <c r="L82" s="141">
        <f t="shared" si="0"/>
        <v>999</v>
      </c>
      <c r="M82" s="163">
        <f t="shared" si="1"/>
        <v>999</v>
      </c>
      <c r="N82" s="160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2">
        <v>77</v>
      </c>
      <c r="B83" s="89"/>
      <c r="C83" s="89"/>
      <c r="D83" s="90"/>
      <c r="E83" s="155"/>
      <c r="F83" s="91"/>
      <c r="G83" s="91"/>
      <c r="H83" s="265"/>
      <c r="I83" s="164"/>
      <c r="J83" s="139" t="e">
        <f>IF(AND(Q83="",#REF!&gt;0,#REF!&lt;5),K83,)</f>
        <v>#REF!</v>
      </c>
      <c r="K83" s="137" t="str">
        <f>IF(D83="","ZZZ9",IF(AND(#REF!&gt;0,#REF!&lt;5),D83&amp;#REF!,D83&amp;"9"))</f>
        <v>ZZZ9</v>
      </c>
      <c r="L83" s="141">
        <f t="shared" si="0"/>
        <v>999</v>
      </c>
      <c r="M83" s="163">
        <f t="shared" si="1"/>
        <v>999</v>
      </c>
      <c r="N83" s="160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2">
        <v>78</v>
      </c>
      <c r="B84" s="89"/>
      <c r="C84" s="89"/>
      <c r="D84" s="90"/>
      <c r="E84" s="155"/>
      <c r="F84" s="91"/>
      <c r="G84" s="91"/>
      <c r="H84" s="265"/>
      <c r="I84" s="164"/>
      <c r="J84" s="139" t="e">
        <f>IF(AND(Q84="",#REF!&gt;0,#REF!&lt;5),K84,)</f>
        <v>#REF!</v>
      </c>
      <c r="K84" s="137" t="str">
        <f>IF(D84="","ZZZ9",IF(AND(#REF!&gt;0,#REF!&lt;5),D84&amp;#REF!,D84&amp;"9"))</f>
        <v>ZZZ9</v>
      </c>
      <c r="L84" s="141">
        <f t="shared" si="0"/>
        <v>999</v>
      </c>
      <c r="M84" s="163">
        <f t="shared" si="1"/>
        <v>999</v>
      </c>
      <c r="N84" s="160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2">
        <v>79</v>
      </c>
      <c r="B85" s="89"/>
      <c r="C85" s="89"/>
      <c r="D85" s="90"/>
      <c r="E85" s="155"/>
      <c r="F85" s="91"/>
      <c r="G85" s="91"/>
      <c r="H85" s="265"/>
      <c r="I85" s="164"/>
      <c r="J85" s="139" t="e">
        <f>IF(AND(Q85="",#REF!&gt;0,#REF!&lt;5),K85,)</f>
        <v>#REF!</v>
      </c>
      <c r="K85" s="137" t="str">
        <f>IF(D85="","ZZZ9",IF(AND(#REF!&gt;0,#REF!&lt;5),D85&amp;#REF!,D85&amp;"9"))</f>
        <v>ZZZ9</v>
      </c>
      <c r="L85" s="141">
        <f t="shared" si="0"/>
        <v>999</v>
      </c>
      <c r="M85" s="163">
        <f t="shared" si="1"/>
        <v>999</v>
      </c>
      <c r="N85" s="160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2">
        <v>80</v>
      </c>
      <c r="B86" s="89"/>
      <c r="C86" s="89"/>
      <c r="D86" s="90"/>
      <c r="E86" s="155"/>
      <c r="F86" s="91"/>
      <c r="G86" s="91"/>
      <c r="H86" s="265"/>
      <c r="I86" s="164"/>
      <c r="J86" s="139" t="e">
        <f>IF(AND(Q86="",#REF!&gt;0,#REF!&lt;5),K86,)</f>
        <v>#REF!</v>
      </c>
      <c r="K86" s="137" t="str">
        <f>IF(D86="","ZZZ9",IF(AND(#REF!&gt;0,#REF!&lt;5),D86&amp;#REF!,D86&amp;"9"))</f>
        <v>ZZZ9</v>
      </c>
      <c r="L86" s="141">
        <f t="shared" si="0"/>
        <v>999</v>
      </c>
      <c r="M86" s="163">
        <f t="shared" si="1"/>
        <v>999</v>
      </c>
      <c r="N86" s="160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2">
        <v>81</v>
      </c>
      <c r="B87" s="89"/>
      <c r="C87" s="89"/>
      <c r="D87" s="90"/>
      <c r="E87" s="155"/>
      <c r="F87" s="91"/>
      <c r="G87" s="91"/>
      <c r="H87" s="265"/>
      <c r="I87" s="164"/>
      <c r="J87" s="139" t="e">
        <f>IF(AND(Q87="",#REF!&gt;0,#REF!&lt;5),K87,)</f>
        <v>#REF!</v>
      </c>
      <c r="K87" s="137" t="str">
        <f>IF(D87="","ZZZ9",IF(AND(#REF!&gt;0,#REF!&lt;5),D87&amp;#REF!,D87&amp;"9"))</f>
        <v>ZZZ9</v>
      </c>
      <c r="L87" s="141">
        <f t="shared" si="0"/>
        <v>999</v>
      </c>
      <c r="M87" s="163">
        <f t="shared" si="1"/>
        <v>999</v>
      </c>
      <c r="N87" s="160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2">
        <v>82</v>
      </c>
      <c r="B88" s="89"/>
      <c r="C88" s="89"/>
      <c r="D88" s="90"/>
      <c r="E88" s="155"/>
      <c r="F88" s="91"/>
      <c r="G88" s="91"/>
      <c r="H88" s="265"/>
      <c r="I88" s="164"/>
      <c r="J88" s="139" t="e">
        <f>IF(AND(Q88="",#REF!&gt;0,#REF!&lt;5),K88,)</f>
        <v>#REF!</v>
      </c>
      <c r="K88" s="137" t="str">
        <f>IF(D88="","ZZZ9",IF(AND(#REF!&gt;0,#REF!&lt;5),D88&amp;#REF!,D88&amp;"9"))</f>
        <v>ZZZ9</v>
      </c>
      <c r="L88" s="141">
        <f t="shared" si="0"/>
        <v>999</v>
      </c>
      <c r="M88" s="163">
        <f t="shared" si="1"/>
        <v>999</v>
      </c>
      <c r="N88" s="160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2">
        <v>83</v>
      </c>
      <c r="B89" s="89"/>
      <c r="C89" s="89"/>
      <c r="D89" s="90"/>
      <c r="E89" s="155"/>
      <c r="F89" s="91"/>
      <c r="G89" s="91"/>
      <c r="H89" s="265"/>
      <c r="I89" s="164"/>
      <c r="J89" s="139" t="e">
        <f>IF(AND(Q89="",#REF!&gt;0,#REF!&lt;5),K89,)</f>
        <v>#REF!</v>
      </c>
      <c r="K89" s="137" t="str">
        <f>IF(D89="","ZZZ9",IF(AND(#REF!&gt;0,#REF!&lt;5),D89&amp;#REF!,D89&amp;"9"))</f>
        <v>ZZZ9</v>
      </c>
      <c r="L89" s="141">
        <f t="shared" si="0"/>
        <v>999</v>
      </c>
      <c r="M89" s="163">
        <f t="shared" si="1"/>
        <v>999</v>
      </c>
      <c r="N89" s="160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2">
        <v>84</v>
      </c>
      <c r="B90" s="89"/>
      <c r="C90" s="89"/>
      <c r="D90" s="90"/>
      <c r="E90" s="155"/>
      <c r="F90" s="91"/>
      <c r="G90" s="91"/>
      <c r="H90" s="265"/>
      <c r="I90" s="164"/>
      <c r="J90" s="139" t="e">
        <f>IF(AND(Q90="",#REF!&gt;0,#REF!&lt;5),K90,)</f>
        <v>#REF!</v>
      </c>
      <c r="K90" s="137" t="str">
        <f>IF(D90="","ZZZ9",IF(AND(#REF!&gt;0,#REF!&lt;5),D90&amp;#REF!,D90&amp;"9"))</f>
        <v>ZZZ9</v>
      </c>
      <c r="L90" s="141">
        <f t="shared" si="0"/>
        <v>999</v>
      </c>
      <c r="M90" s="163">
        <f t="shared" si="1"/>
        <v>999</v>
      </c>
      <c r="N90" s="160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2">
        <v>85</v>
      </c>
      <c r="B91" s="89"/>
      <c r="C91" s="89"/>
      <c r="D91" s="90"/>
      <c r="E91" s="155"/>
      <c r="F91" s="91"/>
      <c r="G91" s="91"/>
      <c r="H91" s="265"/>
      <c r="I91" s="164"/>
      <c r="J91" s="139" t="e">
        <f>IF(AND(Q91="",#REF!&gt;0,#REF!&lt;5),K91,)</f>
        <v>#REF!</v>
      </c>
      <c r="K91" s="137" t="str">
        <f>IF(D91="","ZZZ9",IF(AND(#REF!&gt;0,#REF!&lt;5),D91&amp;#REF!,D91&amp;"9"))</f>
        <v>ZZZ9</v>
      </c>
      <c r="L91" s="141">
        <f t="shared" si="0"/>
        <v>999</v>
      </c>
      <c r="M91" s="163">
        <f t="shared" si="1"/>
        <v>999</v>
      </c>
      <c r="N91" s="160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2">
        <v>86</v>
      </c>
      <c r="B92" s="89"/>
      <c r="C92" s="89"/>
      <c r="D92" s="90"/>
      <c r="E92" s="155"/>
      <c r="F92" s="91"/>
      <c r="G92" s="91"/>
      <c r="H92" s="265"/>
      <c r="I92" s="164"/>
      <c r="J92" s="139" t="e">
        <f>IF(AND(Q92="",#REF!&gt;0,#REF!&lt;5),K92,)</f>
        <v>#REF!</v>
      </c>
      <c r="K92" s="137" t="str">
        <f>IF(D92="","ZZZ9",IF(AND(#REF!&gt;0,#REF!&lt;5),D92&amp;#REF!,D92&amp;"9"))</f>
        <v>ZZZ9</v>
      </c>
      <c r="L92" s="141">
        <f t="shared" si="0"/>
        <v>999</v>
      </c>
      <c r="M92" s="163">
        <f t="shared" si="1"/>
        <v>999</v>
      </c>
      <c r="N92" s="160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2">
        <v>87</v>
      </c>
      <c r="B93" s="89"/>
      <c r="C93" s="89"/>
      <c r="D93" s="90"/>
      <c r="E93" s="155"/>
      <c r="F93" s="91"/>
      <c r="G93" s="91"/>
      <c r="H93" s="265"/>
      <c r="I93" s="164"/>
      <c r="J93" s="139" t="e">
        <f>IF(AND(Q93="",#REF!&gt;0,#REF!&lt;5),K93,)</f>
        <v>#REF!</v>
      </c>
      <c r="K93" s="137" t="str">
        <f>IF(D93="","ZZZ9",IF(AND(#REF!&gt;0,#REF!&lt;5),D93&amp;#REF!,D93&amp;"9"))</f>
        <v>ZZZ9</v>
      </c>
      <c r="L93" s="141">
        <f t="shared" si="0"/>
        <v>999</v>
      </c>
      <c r="M93" s="163">
        <f t="shared" si="1"/>
        <v>999</v>
      </c>
      <c r="N93" s="160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2">
        <v>88</v>
      </c>
      <c r="B94" s="89"/>
      <c r="C94" s="89"/>
      <c r="D94" s="90"/>
      <c r="E94" s="155"/>
      <c r="F94" s="91"/>
      <c r="G94" s="91"/>
      <c r="H94" s="265"/>
      <c r="I94" s="164"/>
      <c r="J94" s="139" t="e">
        <f>IF(AND(Q94="",#REF!&gt;0,#REF!&lt;5),K94,)</f>
        <v>#REF!</v>
      </c>
      <c r="K94" s="137" t="str">
        <f>IF(D94="","ZZZ9",IF(AND(#REF!&gt;0,#REF!&lt;5),D94&amp;#REF!,D94&amp;"9"))</f>
        <v>ZZZ9</v>
      </c>
      <c r="L94" s="141">
        <f t="shared" si="0"/>
        <v>999</v>
      </c>
      <c r="M94" s="163">
        <f t="shared" si="1"/>
        <v>999</v>
      </c>
      <c r="N94" s="160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2">
        <v>89</v>
      </c>
      <c r="B95" s="89"/>
      <c r="C95" s="89"/>
      <c r="D95" s="90"/>
      <c r="E95" s="155"/>
      <c r="F95" s="91"/>
      <c r="G95" s="91"/>
      <c r="H95" s="265"/>
      <c r="I95" s="164"/>
      <c r="J95" s="139" t="e">
        <f>IF(AND(Q95="",#REF!&gt;0,#REF!&lt;5),K95,)</f>
        <v>#REF!</v>
      </c>
      <c r="K95" s="137" t="str">
        <f>IF(D95="","ZZZ9",IF(AND(#REF!&gt;0,#REF!&lt;5),D95&amp;#REF!,D95&amp;"9"))</f>
        <v>ZZZ9</v>
      </c>
      <c r="L95" s="141">
        <f t="shared" si="0"/>
        <v>999</v>
      </c>
      <c r="M95" s="163">
        <f t="shared" si="1"/>
        <v>999</v>
      </c>
      <c r="N95" s="160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2">
        <v>90</v>
      </c>
      <c r="B96" s="89"/>
      <c r="C96" s="89"/>
      <c r="D96" s="90"/>
      <c r="E96" s="155"/>
      <c r="F96" s="91"/>
      <c r="G96" s="91"/>
      <c r="H96" s="265"/>
      <c r="I96" s="164"/>
      <c r="J96" s="139" t="e">
        <f>IF(AND(Q96="",#REF!&gt;0,#REF!&lt;5),K96,)</f>
        <v>#REF!</v>
      </c>
      <c r="K96" s="137" t="str">
        <f>IF(D96="","ZZZ9",IF(AND(#REF!&gt;0,#REF!&lt;5),D96&amp;#REF!,D96&amp;"9"))</f>
        <v>ZZZ9</v>
      </c>
      <c r="L96" s="141">
        <f t="shared" si="0"/>
        <v>999</v>
      </c>
      <c r="M96" s="163">
        <f t="shared" si="1"/>
        <v>999</v>
      </c>
      <c r="N96" s="160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2">
        <v>91</v>
      </c>
      <c r="B97" s="89"/>
      <c r="C97" s="89"/>
      <c r="D97" s="90"/>
      <c r="E97" s="155"/>
      <c r="F97" s="91"/>
      <c r="G97" s="91"/>
      <c r="H97" s="265"/>
      <c r="I97" s="164"/>
      <c r="J97" s="139" t="e">
        <f>IF(AND(Q97="",#REF!&gt;0,#REF!&lt;5),K97,)</f>
        <v>#REF!</v>
      </c>
      <c r="K97" s="137" t="str">
        <f>IF(D97="","ZZZ9",IF(AND(#REF!&gt;0,#REF!&lt;5),D97&amp;#REF!,D97&amp;"9"))</f>
        <v>ZZZ9</v>
      </c>
      <c r="L97" s="141">
        <f t="shared" si="0"/>
        <v>999</v>
      </c>
      <c r="M97" s="163">
        <f t="shared" si="1"/>
        <v>999</v>
      </c>
      <c r="N97" s="160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2">
        <v>92</v>
      </c>
      <c r="B98" s="89"/>
      <c r="C98" s="89"/>
      <c r="D98" s="90"/>
      <c r="E98" s="155"/>
      <c r="F98" s="91"/>
      <c r="G98" s="91"/>
      <c r="H98" s="265"/>
      <c r="I98" s="164"/>
      <c r="J98" s="139" t="e">
        <f>IF(AND(Q98="",#REF!&gt;0,#REF!&lt;5),K98,)</f>
        <v>#REF!</v>
      </c>
      <c r="K98" s="137" t="str">
        <f>IF(D98="","ZZZ9",IF(AND(#REF!&gt;0,#REF!&lt;5),D98&amp;#REF!,D98&amp;"9"))</f>
        <v>ZZZ9</v>
      </c>
      <c r="L98" s="141">
        <f t="shared" si="0"/>
        <v>999</v>
      </c>
      <c r="M98" s="163">
        <f t="shared" si="1"/>
        <v>999</v>
      </c>
      <c r="N98" s="160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2">
        <v>93</v>
      </c>
      <c r="B99" s="89"/>
      <c r="C99" s="89"/>
      <c r="D99" s="90"/>
      <c r="E99" s="155"/>
      <c r="F99" s="91"/>
      <c r="G99" s="91"/>
      <c r="H99" s="265"/>
      <c r="I99" s="164"/>
      <c r="J99" s="139" t="e">
        <f>IF(AND(Q99="",#REF!&gt;0,#REF!&lt;5),K99,)</f>
        <v>#REF!</v>
      </c>
      <c r="K99" s="137" t="str">
        <f>IF(D99="","ZZZ9",IF(AND(#REF!&gt;0,#REF!&lt;5),D99&amp;#REF!,D99&amp;"9"))</f>
        <v>ZZZ9</v>
      </c>
      <c r="L99" s="141">
        <f t="shared" si="0"/>
        <v>999</v>
      </c>
      <c r="M99" s="163">
        <f t="shared" si="1"/>
        <v>999</v>
      </c>
      <c r="N99" s="160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2">
        <v>94</v>
      </c>
      <c r="B100" s="89"/>
      <c r="C100" s="89"/>
      <c r="D100" s="90"/>
      <c r="E100" s="155"/>
      <c r="F100" s="91"/>
      <c r="G100" s="91"/>
      <c r="H100" s="265"/>
      <c r="I100" s="164"/>
      <c r="J100" s="139" t="e">
        <f>IF(AND(Q100="",#REF!&gt;0,#REF!&lt;5),K100,)</f>
        <v>#REF!</v>
      </c>
      <c r="K100" s="137" t="str">
        <f>IF(D100="","ZZZ9",IF(AND(#REF!&gt;0,#REF!&lt;5),D100&amp;#REF!,D100&amp;"9"))</f>
        <v>ZZZ9</v>
      </c>
      <c r="L100" s="141">
        <f t="shared" si="0"/>
        <v>999</v>
      </c>
      <c r="M100" s="163">
        <f t="shared" si="1"/>
        <v>999</v>
      </c>
      <c r="N100" s="160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2">
        <v>95</v>
      </c>
      <c r="B101" s="89"/>
      <c r="C101" s="89"/>
      <c r="D101" s="90"/>
      <c r="E101" s="155"/>
      <c r="F101" s="91"/>
      <c r="G101" s="91"/>
      <c r="H101" s="265"/>
      <c r="I101" s="164"/>
      <c r="J101" s="139" t="e">
        <f>IF(AND(Q101="",#REF!&gt;0,#REF!&lt;5),K101,)</f>
        <v>#REF!</v>
      </c>
      <c r="K101" s="137" t="str">
        <f>IF(D101="","ZZZ9",IF(AND(#REF!&gt;0,#REF!&lt;5),D101&amp;#REF!,D101&amp;"9"))</f>
        <v>ZZZ9</v>
      </c>
      <c r="L101" s="141">
        <f t="shared" si="0"/>
        <v>999</v>
      </c>
      <c r="M101" s="163">
        <f t="shared" si="1"/>
        <v>999</v>
      </c>
      <c r="N101" s="160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2">
        <v>96</v>
      </c>
      <c r="B102" s="89"/>
      <c r="C102" s="89"/>
      <c r="D102" s="90"/>
      <c r="E102" s="155"/>
      <c r="F102" s="91"/>
      <c r="G102" s="91"/>
      <c r="H102" s="265"/>
      <c r="I102" s="164"/>
      <c r="J102" s="139" t="e">
        <f>IF(AND(Q102="",#REF!&gt;0,#REF!&lt;5),K102,)</f>
        <v>#REF!</v>
      </c>
      <c r="K102" s="137" t="str">
        <f>IF(D102="","ZZZ9",IF(AND(#REF!&gt;0,#REF!&lt;5),D102&amp;#REF!,D102&amp;"9"))</f>
        <v>ZZZ9</v>
      </c>
      <c r="L102" s="141">
        <f t="shared" si="0"/>
        <v>999</v>
      </c>
      <c r="M102" s="163">
        <f t="shared" si="1"/>
        <v>999</v>
      </c>
      <c r="N102" s="160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2">
        <v>97</v>
      </c>
      <c r="B103" s="89"/>
      <c r="C103" s="89"/>
      <c r="D103" s="90"/>
      <c r="E103" s="155"/>
      <c r="F103" s="91"/>
      <c r="G103" s="91"/>
      <c r="H103" s="265"/>
      <c r="I103" s="164"/>
      <c r="J103" s="139" t="e">
        <f>IF(AND(Q103="",#REF!&gt;0,#REF!&lt;5),K103,)</f>
        <v>#REF!</v>
      </c>
      <c r="K103" s="137" t="str">
        <f>IF(D103="","ZZZ9",IF(AND(#REF!&gt;0,#REF!&lt;5),D103&amp;#REF!,D103&amp;"9"))</f>
        <v>ZZZ9</v>
      </c>
      <c r="L103" s="141">
        <f t="shared" si="0"/>
        <v>999</v>
      </c>
      <c r="M103" s="163">
        <f t="shared" si="1"/>
        <v>999</v>
      </c>
      <c r="N103" s="160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2">
        <v>98</v>
      </c>
      <c r="B104" s="89"/>
      <c r="C104" s="89"/>
      <c r="D104" s="90"/>
      <c r="E104" s="155"/>
      <c r="F104" s="91"/>
      <c r="G104" s="91"/>
      <c r="H104" s="265"/>
      <c r="I104" s="164"/>
      <c r="J104" s="139" t="e">
        <f>IF(AND(Q104="",#REF!&gt;0,#REF!&lt;5),K104,)</f>
        <v>#REF!</v>
      </c>
      <c r="K104" s="137" t="str">
        <f>IF(D104="","ZZZ9",IF(AND(#REF!&gt;0,#REF!&lt;5),D104&amp;#REF!,D104&amp;"9"))</f>
        <v>ZZZ9</v>
      </c>
      <c r="L104" s="141">
        <f t="shared" ref="L104:L156" si="3">IF(Q104="",999,Q104)</f>
        <v>999</v>
      </c>
      <c r="M104" s="163">
        <f t="shared" ref="M104:M156" si="4">IF(P104=999,999,1)</f>
        <v>999</v>
      </c>
      <c r="N104" s="160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2">
        <v>99</v>
      </c>
      <c r="B105" s="89"/>
      <c r="C105" s="89"/>
      <c r="D105" s="90"/>
      <c r="E105" s="155"/>
      <c r="F105" s="91"/>
      <c r="G105" s="91"/>
      <c r="H105" s="265"/>
      <c r="I105" s="164"/>
      <c r="J105" s="139" t="e">
        <f>IF(AND(Q105="",#REF!&gt;0,#REF!&lt;5),K105,)</f>
        <v>#REF!</v>
      </c>
      <c r="K105" s="137" t="str">
        <f>IF(D105="","ZZZ9",IF(AND(#REF!&gt;0,#REF!&lt;5),D105&amp;#REF!,D105&amp;"9"))</f>
        <v>ZZZ9</v>
      </c>
      <c r="L105" s="141">
        <f t="shared" si="3"/>
        <v>999</v>
      </c>
      <c r="M105" s="163">
        <f t="shared" si="4"/>
        <v>999</v>
      </c>
      <c r="N105" s="160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2">
        <v>100</v>
      </c>
      <c r="B106" s="89"/>
      <c r="C106" s="89"/>
      <c r="D106" s="90"/>
      <c r="E106" s="155"/>
      <c r="F106" s="91"/>
      <c r="G106" s="91"/>
      <c r="H106" s="265"/>
      <c r="I106" s="164"/>
      <c r="J106" s="139" t="e">
        <f>IF(AND(Q106="",#REF!&gt;0,#REF!&lt;5),K106,)</f>
        <v>#REF!</v>
      </c>
      <c r="K106" s="137" t="str">
        <f>IF(D106="","ZZZ9",IF(AND(#REF!&gt;0,#REF!&lt;5),D106&amp;#REF!,D106&amp;"9"))</f>
        <v>ZZZ9</v>
      </c>
      <c r="L106" s="141">
        <f t="shared" si="3"/>
        <v>999</v>
      </c>
      <c r="M106" s="163">
        <f t="shared" si="4"/>
        <v>999</v>
      </c>
      <c r="N106" s="160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2">
        <v>101</v>
      </c>
      <c r="B107" s="89"/>
      <c r="C107" s="89"/>
      <c r="D107" s="90"/>
      <c r="E107" s="155"/>
      <c r="F107" s="91"/>
      <c r="G107" s="91"/>
      <c r="H107" s="265"/>
      <c r="I107" s="164"/>
      <c r="J107" s="139" t="e">
        <f>IF(AND(Q107="",#REF!&gt;0,#REF!&lt;5),K107,)</f>
        <v>#REF!</v>
      </c>
      <c r="K107" s="137" t="str">
        <f>IF(D107="","ZZZ9",IF(AND(#REF!&gt;0,#REF!&lt;5),D107&amp;#REF!,D107&amp;"9"))</f>
        <v>ZZZ9</v>
      </c>
      <c r="L107" s="141">
        <f t="shared" si="3"/>
        <v>999</v>
      </c>
      <c r="M107" s="163">
        <f t="shared" si="4"/>
        <v>999</v>
      </c>
      <c r="N107" s="160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2">
        <v>102</v>
      </c>
      <c r="B108" s="89"/>
      <c r="C108" s="89"/>
      <c r="D108" s="90"/>
      <c r="E108" s="155"/>
      <c r="F108" s="91"/>
      <c r="G108" s="91"/>
      <c r="H108" s="265"/>
      <c r="I108" s="164"/>
      <c r="J108" s="139" t="e">
        <f>IF(AND(Q108="",#REF!&gt;0,#REF!&lt;5),K108,)</f>
        <v>#REF!</v>
      </c>
      <c r="K108" s="137" t="str">
        <f>IF(D108="","ZZZ9",IF(AND(#REF!&gt;0,#REF!&lt;5),D108&amp;#REF!,D108&amp;"9"))</f>
        <v>ZZZ9</v>
      </c>
      <c r="L108" s="141">
        <f t="shared" si="3"/>
        <v>999</v>
      </c>
      <c r="M108" s="163">
        <f t="shared" si="4"/>
        <v>999</v>
      </c>
      <c r="N108" s="160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2">
        <v>103</v>
      </c>
      <c r="B109" s="89"/>
      <c r="C109" s="89"/>
      <c r="D109" s="90"/>
      <c r="E109" s="155"/>
      <c r="F109" s="91"/>
      <c r="G109" s="91"/>
      <c r="H109" s="265"/>
      <c r="I109" s="164"/>
      <c r="J109" s="139" t="e">
        <f>IF(AND(Q109="",#REF!&gt;0,#REF!&lt;5),K109,)</f>
        <v>#REF!</v>
      </c>
      <c r="K109" s="137" t="str">
        <f>IF(D109="","ZZZ9",IF(AND(#REF!&gt;0,#REF!&lt;5),D109&amp;#REF!,D109&amp;"9"))</f>
        <v>ZZZ9</v>
      </c>
      <c r="L109" s="141">
        <f t="shared" si="3"/>
        <v>999</v>
      </c>
      <c r="M109" s="163">
        <f t="shared" si="4"/>
        <v>999</v>
      </c>
      <c r="N109" s="160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2">
        <v>104</v>
      </c>
      <c r="B110" s="89"/>
      <c r="C110" s="89"/>
      <c r="D110" s="90"/>
      <c r="E110" s="155"/>
      <c r="F110" s="91"/>
      <c r="G110" s="91"/>
      <c r="H110" s="265"/>
      <c r="I110" s="164"/>
      <c r="J110" s="139" t="e">
        <f>IF(AND(Q110="",#REF!&gt;0,#REF!&lt;5),K110,)</f>
        <v>#REF!</v>
      </c>
      <c r="K110" s="137" t="str">
        <f>IF(D110="","ZZZ9",IF(AND(#REF!&gt;0,#REF!&lt;5),D110&amp;#REF!,D110&amp;"9"))</f>
        <v>ZZZ9</v>
      </c>
      <c r="L110" s="141">
        <f t="shared" si="3"/>
        <v>999</v>
      </c>
      <c r="M110" s="163">
        <f t="shared" si="4"/>
        <v>999</v>
      </c>
      <c r="N110" s="160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2">
        <v>105</v>
      </c>
      <c r="B111" s="89"/>
      <c r="C111" s="89"/>
      <c r="D111" s="90"/>
      <c r="E111" s="155"/>
      <c r="F111" s="91"/>
      <c r="G111" s="91"/>
      <c r="H111" s="265"/>
      <c r="I111" s="164"/>
      <c r="J111" s="139" t="e">
        <f>IF(AND(Q111="",#REF!&gt;0,#REF!&lt;5),K111,)</f>
        <v>#REF!</v>
      </c>
      <c r="K111" s="137" t="str">
        <f>IF(D111="","ZZZ9",IF(AND(#REF!&gt;0,#REF!&lt;5),D111&amp;#REF!,D111&amp;"9"))</f>
        <v>ZZZ9</v>
      </c>
      <c r="L111" s="141">
        <f t="shared" si="3"/>
        <v>999</v>
      </c>
      <c r="M111" s="163">
        <f t="shared" si="4"/>
        <v>999</v>
      </c>
      <c r="N111" s="160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2">
        <v>106</v>
      </c>
      <c r="B112" s="89"/>
      <c r="C112" s="89"/>
      <c r="D112" s="90"/>
      <c r="E112" s="155"/>
      <c r="F112" s="91"/>
      <c r="G112" s="91"/>
      <c r="H112" s="265"/>
      <c r="I112" s="164"/>
      <c r="J112" s="139" t="e">
        <f>IF(AND(Q112="",#REF!&gt;0,#REF!&lt;5),K112,)</f>
        <v>#REF!</v>
      </c>
      <c r="K112" s="137" t="str">
        <f>IF(D112="","ZZZ9",IF(AND(#REF!&gt;0,#REF!&lt;5),D112&amp;#REF!,D112&amp;"9"))</f>
        <v>ZZZ9</v>
      </c>
      <c r="L112" s="141">
        <f t="shared" si="3"/>
        <v>999</v>
      </c>
      <c r="M112" s="163">
        <f t="shared" si="4"/>
        <v>999</v>
      </c>
      <c r="N112" s="160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2">
        <v>107</v>
      </c>
      <c r="B113" s="89"/>
      <c r="C113" s="89"/>
      <c r="D113" s="90"/>
      <c r="E113" s="155"/>
      <c r="F113" s="91"/>
      <c r="G113" s="91"/>
      <c r="H113" s="265"/>
      <c r="I113" s="164"/>
      <c r="J113" s="139" t="e">
        <f>IF(AND(Q113="",#REF!&gt;0,#REF!&lt;5),K113,)</f>
        <v>#REF!</v>
      </c>
      <c r="K113" s="137" t="str">
        <f>IF(D113="","ZZZ9",IF(AND(#REF!&gt;0,#REF!&lt;5),D113&amp;#REF!,D113&amp;"9"))</f>
        <v>ZZZ9</v>
      </c>
      <c r="L113" s="141">
        <f t="shared" si="3"/>
        <v>999</v>
      </c>
      <c r="M113" s="163">
        <f t="shared" si="4"/>
        <v>999</v>
      </c>
      <c r="N113" s="160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2">
        <v>108</v>
      </c>
      <c r="B114" s="89"/>
      <c r="C114" s="89"/>
      <c r="D114" s="90"/>
      <c r="E114" s="155"/>
      <c r="F114" s="91"/>
      <c r="G114" s="91"/>
      <c r="H114" s="265"/>
      <c r="I114" s="164"/>
      <c r="J114" s="139" t="e">
        <f>IF(AND(Q114="",#REF!&gt;0,#REF!&lt;5),K114,)</f>
        <v>#REF!</v>
      </c>
      <c r="K114" s="137" t="str">
        <f>IF(D114="","ZZZ9",IF(AND(#REF!&gt;0,#REF!&lt;5),D114&amp;#REF!,D114&amp;"9"))</f>
        <v>ZZZ9</v>
      </c>
      <c r="L114" s="141">
        <f t="shared" si="3"/>
        <v>999</v>
      </c>
      <c r="M114" s="163">
        <f t="shared" si="4"/>
        <v>999</v>
      </c>
      <c r="N114" s="160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2">
        <v>109</v>
      </c>
      <c r="B115" s="89"/>
      <c r="C115" s="89"/>
      <c r="D115" s="90"/>
      <c r="E115" s="155"/>
      <c r="F115" s="91"/>
      <c r="G115" s="91"/>
      <c r="H115" s="265"/>
      <c r="I115" s="164"/>
      <c r="J115" s="139" t="e">
        <f>IF(AND(Q115="",#REF!&gt;0,#REF!&lt;5),K115,)</f>
        <v>#REF!</v>
      </c>
      <c r="K115" s="137" t="str">
        <f>IF(D115="","ZZZ9",IF(AND(#REF!&gt;0,#REF!&lt;5),D115&amp;#REF!,D115&amp;"9"))</f>
        <v>ZZZ9</v>
      </c>
      <c r="L115" s="141">
        <f t="shared" si="3"/>
        <v>999</v>
      </c>
      <c r="M115" s="163">
        <f t="shared" si="4"/>
        <v>999</v>
      </c>
      <c r="N115" s="160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2">
        <v>110</v>
      </c>
      <c r="B116" s="89"/>
      <c r="C116" s="89"/>
      <c r="D116" s="90"/>
      <c r="E116" s="155"/>
      <c r="F116" s="91"/>
      <c r="G116" s="91"/>
      <c r="H116" s="265"/>
      <c r="I116" s="164"/>
      <c r="J116" s="139" t="e">
        <f>IF(AND(Q116="",#REF!&gt;0,#REF!&lt;5),K116,)</f>
        <v>#REF!</v>
      </c>
      <c r="K116" s="137" t="str">
        <f>IF(D116="","ZZZ9",IF(AND(#REF!&gt;0,#REF!&lt;5),D116&amp;#REF!,D116&amp;"9"))</f>
        <v>ZZZ9</v>
      </c>
      <c r="L116" s="141">
        <f t="shared" si="3"/>
        <v>999</v>
      </c>
      <c r="M116" s="163">
        <f t="shared" si="4"/>
        <v>999</v>
      </c>
      <c r="N116" s="160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2">
        <v>111</v>
      </c>
      <c r="B117" s="89"/>
      <c r="C117" s="89"/>
      <c r="D117" s="90"/>
      <c r="E117" s="155"/>
      <c r="F117" s="91"/>
      <c r="G117" s="91"/>
      <c r="H117" s="265"/>
      <c r="I117" s="164"/>
      <c r="J117" s="139" t="e">
        <f>IF(AND(Q117="",#REF!&gt;0,#REF!&lt;5),K117,)</f>
        <v>#REF!</v>
      </c>
      <c r="K117" s="137" t="str">
        <f>IF(D117="","ZZZ9",IF(AND(#REF!&gt;0,#REF!&lt;5),D117&amp;#REF!,D117&amp;"9"))</f>
        <v>ZZZ9</v>
      </c>
      <c r="L117" s="141">
        <f t="shared" si="3"/>
        <v>999</v>
      </c>
      <c r="M117" s="163">
        <f t="shared" si="4"/>
        <v>999</v>
      </c>
      <c r="N117" s="160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2">
        <v>112</v>
      </c>
      <c r="B118" s="89"/>
      <c r="C118" s="89"/>
      <c r="D118" s="90"/>
      <c r="E118" s="155"/>
      <c r="F118" s="91"/>
      <c r="G118" s="91"/>
      <c r="H118" s="265"/>
      <c r="I118" s="164"/>
      <c r="J118" s="139" t="e">
        <f>IF(AND(Q118="",#REF!&gt;0,#REF!&lt;5),K118,)</f>
        <v>#REF!</v>
      </c>
      <c r="K118" s="137" t="str">
        <f>IF(D118="","ZZZ9",IF(AND(#REF!&gt;0,#REF!&lt;5),D118&amp;#REF!,D118&amp;"9"))</f>
        <v>ZZZ9</v>
      </c>
      <c r="L118" s="141">
        <f t="shared" si="3"/>
        <v>999</v>
      </c>
      <c r="M118" s="163">
        <f t="shared" si="4"/>
        <v>999</v>
      </c>
      <c r="N118" s="160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2">
        <v>113</v>
      </c>
      <c r="B119" s="89"/>
      <c r="C119" s="89"/>
      <c r="D119" s="90"/>
      <c r="E119" s="155"/>
      <c r="F119" s="91"/>
      <c r="G119" s="91"/>
      <c r="H119" s="265"/>
      <c r="I119" s="164"/>
      <c r="J119" s="139" t="e">
        <f>IF(AND(Q119="",#REF!&gt;0,#REF!&lt;5),K119,)</f>
        <v>#REF!</v>
      </c>
      <c r="K119" s="137" t="str">
        <f>IF(D119="","ZZZ9",IF(AND(#REF!&gt;0,#REF!&lt;5),D119&amp;#REF!,D119&amp;"9"))</f>
        <v>ZZZ9</v>
      </c>
      <c r="L119" s="141">
        <f t="shared" si="3"/>
        <v>999</v>
      </c>
      <c r="M119" s="163">
        <f t="shared" si="4"/>
        <v>999</v>
      </c>
      <c r="N119" s="160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2">
        <v>114</v>
      </c>
      <c r="B120" s="89"/>
      <c r="C120" s="89"/>
      <c r="D120" s="90"/>
      <c r="E120" s="155"/>
      <c r="F120" s="91"/>
      <c r="G120" s="91"/>
      <c r="H120" s="265"/>
      <c r="I120" s="164"/>
      <c r="J120" s="139" t="e">
        <f>IF(AND(Q120="",#REF!&gt;0,#REF!&lt;5),K120,)</f>
        <v>#REF!</v>
      </c>
      <c r="K120" s="137" t="str">
        <f>IF(D120="","ZZZ9",IF(AND(#REF!&gt;0,#REF!&lt;5),D120&amp;#REF!,D120&amp;"9"))</f>
        <v>ZZZ9</v>
      </c>
      <c r="L120" s="141">
        <f t="shared" si="3"/>
        <v>999</v>
      </c>
      <c r="M120" s="163">
        <f t="shared" si="4"/>
        <v>999</v>
      </c>
      <c r="N120" s="160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2">
        <v>115</v>
      </c>
      <c r="B121" s="89"/>
      <c r="C121" s="89"/>
      <c r="D121" s="90"/>
      <c r="E121" s="155"/>
      <c r="F121" s="91"/>
      <c r="G121" s="91"/>
      <c r="H121" s="265"/>
      <c r="I121" s="164"/>
      <c r="J121" s="139" t="e">
        <f>IF(AND(Q121="",#REF!&gt;0,#REF!&lt;5),K121,)</f>
        <v>#REF!</v>
      </c>
      <c r="K121" s="137" t="str">
        <f>IF(D121="","ZZZ9",IF(AND(#REF!&gt;0,#REF!&lt;5),D121&amp;#REF!,D121&amp;"9"))</f>
        <v>ZZZ9</v>
      </c>
      <c r="L121" s="141">
        <f t="shared" si="3"/>
        <v>999</v>
      </c>
      <c r="M121" s="163">
        <f t="shared" si="4"/>
        <v>999</v>
      </c>
      <c r="N121" s="160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2">
        <v>116</v>
      </c>
      <c r="B122" s="89"/>
      <c r="C122" s="89"/>
      <c r="D122" s="90"/>
      <c r="E122" s="155"/>
      <c r="F122" s="91"/>
      <c r="G122" s="91"/>
      <c r="H122" s="265"/>
      <c r="I122" s="164"/>
      <c r="J122" s="139" t="e">
        <f>IF(AND(Q122="",#REF!&gt;0,#REF!&lt;5),K122,)</f>
        <v>#REF!</v>
      </c>
      <c r="K122" s="137" t="str">
        <f>IF(D122="","ZZZ9",IF(AND(#REF!&gt;0,#REF!&lt;5),D122&amp;#REF!,D122&amp;"9"))</f>
        <v>ZZZ9</v>
      </c>
      <c r="L122" s="141">
        <f t="shared" si="3"/>
        <v>999</v>
      </c>
      <c r="M122" s="163">
        <f t="shared" si="4"/>
        <v>999</v>
      </c>
      <c r="N122" s="160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2">
        <v>117</v>
      </c>
      <c r="B123" s="89"/>
      <c r="C123" s="89"/>
      <c r="D123" s="90"/>
      <c r="E123" s="155"/>
      <c r="F123" s="91"/>
      <c r="G123" s="91"/>
      <c r="H123" s="265"/>
      <c r="I123" s="164"/>
      <c r="J123" s="139" t="e">
        <f>IF(AND(Q123="",#REF!&gt;0,#REF!&lt;5),K123,)</f>
        <v>#REF!</v>
      </c>
      <c r="K123" s="137" t="str">
        <f>IF(D123="","ZZZ9",IF(AND(#REF!&gt;0,#REF!&lt;5),D123&amp;#REF!,D123&amp;"9"))</f>
        <v>ZZZ9</v>
      </c>
      <c r="L123" s="141">
        <f t="shared" si="3"/>
        <v>999</v>
      </c>
      <c r="M123" s="163">
        <f t="shared" si="4"/>
        <v>999</v>
      </c>
      <c r="N123" s="160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2">
        <v>118</v>
      </c>
      <c r="B124" s="89"/>
      <c r="C124" s="89"/>
      <c r="D124" s="90"/>
      <c r="E124" s="155"/>
      <c r="F124" s="91"/>
      <c r="G124" s="91"/>
      <c r="H124" s="265"/>
      <c r="I124" s="164"/>
      <c r="J124" s="139" t="e">
        <f>IF(AND(Q124="",#REF!&gt;0,#REF!&lt;5),K124,)</f>
        <v>#REF!</v>
      </c>
      <c r="K124" s="137" t="str">
        <f>IF(D124="","ZZZ9",IF(AND(#REF!&gt;0,#REF!&lt;5),D124&amp;#REF!,D124&amp;"9"))</f>
        <v>ZZZ9</v>
      </c>
      <c r="L124" s="141">
        <f t="shared" si="3"/>
        <v>999</v>
      </c>
      <c r="M124" s="163">
        <f t="shared" si="4"/>
        <v>999</v>
      </c>
      <c r="N124" s="160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2">
        <v>119</v>
      </c>
      <c r="B125" s="89"/>
      <c r="C125" s="89"/>
      <c r="D125" s="90"/>
      <c r="E125" s="155"/>
      <c r="F125" s="91"/>
      <c r="G125" s="91"/>
      <c r="H125" s="265"/>
      <c r="I125" s="164"/>
      <c r="J125" s="139" t="e">
        <f>IF(AND(Q125="",#REF!&gt;0,#REF!&lt;5),K125,)</f>
        <v>#REF!</v>
      </c>
      <c r="K125" s="137" t="str">
        <f>IF(D125="","ZZZ9",IF(AND(#REF!&gt;0,#REF!&lt;5),D125&amp;#REF!,D125&amp;"9"))</f>
        <v>ZZZ9</v>
      </c>
      <c r="L125" s="141">
        <f t="shared" si="3"/>
        <v>999</v>
      </c>
      <c r="M125" s="163">
        <f t="shared" si="4"/>
        <v>999</v>
      </c>
      <c r="N125" s="160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2">
        <v>120</v>
      </c>
      <c r="B126" s="89"/>
      <c r="C126" s="89"/>
      <c r="D126" s="90"/>
      <c r="E126" s="155"/>
      <c r="F126" s="91"/>
      <c r="G126" s="91"/>
      <c r="H126" s="265"/>
      <c r="I126" s="164"/>
      <c r="J126" s="139" t="e">
        <f>IF(AND(Q126="",#REF!&gt;0,#REF!&lt;5),K126,)</f>
        <v>#REF!</v>
      </c>
      <c r="K126" s="137" t="str">
        <f>IF(D126="","ZZZ9",IF(AND(#REF!&gt;0,#REF!&lt;5),D126&amp;#REF!,D126&amp;"9"))</f>
        <v>ZZZ9</v>
      </c>
      <c r="L126" s="141">
        <f t="shared" si="3"/>
        <v>999</v>
      </c>
      <c r="M126" s="163">
        <f t="shared" si="4"/>
        <v>999</v>
      </c>
      <c r="N126" s="160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2">
        <v>121</v>
      </c>
      <c r="B127" s="89"/>
      <c r="C127" s="89"/>
      <c r="D127" s="90"/>
      <c r="E127" s="155"/>
      <c r="F127" s="91"/>
      <c r="G127" s="91"/>
      <c r="H127" s="265"/>
      <c r="I127" s="164"/>
      <c r="J127" s="139" t="e">
        <f>IF(AND(Q127="",#REF!&gt;0,#REF!&lt;5),K127,)</f>
        <v>#REF!</v>
      </c>
      <c r="K127" s="137" t="str">
        <f>IF(D127="","ZZZ9",IF(AND(#REF!&gt;0,#REF!&lt;5),D127&amp;#REF!,D127&amp;"9"))</f>
        <v>ZZZ9</v>
      </c>
      <c r="L127" s="141">
        <f t="shared" si="3"/>
        <v>999</v>
      </c>
      <c r="M127" s="163">
        <f t="shared" si="4"/>
        <v>999</v>
      </c>
      <c r="N127" s="160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2">
        <v>122</v>
      </c>
      <c r="B128" s="89"/>
      <c r="C128" s="89"/>
      <c r="D128" s="90"/>
      <c r="E128" s="155"/>
      <c r="F128" s="91"/>
      <c r="G128" s="91"/>
      <c r="H128" s="265"/>
      <c r="I128" s="164"/>
      <c r="J128" s="139" t="e">
        <f>IF(AND(Q128="",#REF!&gt;0,#REF!&lt;5),K128,)</f>
        <v>#REF!</v>
      </c>
      <c r="K128" s="137" t="str">
        <f>IF(D128="","ZZZ9",IF(AND(#REF!&gt;0,#REF!&lt;5),D128&amp;#REF!,D128&amp;"9"))</f>
        <v>ZZZ9</v>
      </c>
      <c r="L128" s="141">
        <f t="shared" si="3"/>
        <v>999</v>
      </c>
      <c r="M128" s="163">
        <f t="shared" si="4"/>
        <v>999</v>
      </c>
      <c r="N128" s="160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2">
        <v>123</v>
      </c>
      <c r="B129" s="89"/>
      <c r="C129" s="89"/>
      <c r="D129" s="90"/>
      <c r="E129" s="155"/>
      <c r="F129" s="91"/>
      <c r="G129" s="91"/>
      <c r="H129" s="265"/>
      <c r="I129" s="164"/>
      <c r="J129" s="139" t="e">
        <f>IF(AND(Q129="",#REF!&gt;0,#REF!&lt;5),K129,)</f>
        <v>#REF!</v>
      </c>
      <c r="K129" s="137" t="str">
        <f>IF(D129="","ZZZ9",IF(AND(#REF!&gt;0,#REF!&lt;5),D129&amp;#REF!,D129&amp;"9"))</f>
        <v>ZZZ9</v>
      </c>
      <c r="L129" s="141">
        <f t="shared" si="3"/>
        <v>999</v>
      </c>
      <c r="M129" s="163">
        <f t="shared" si="4"/>
        <v>999</v>
      </c>
      <c r="N129" s="160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2">
        <v>124</v>
      </c>
      <c r="B130" s="89"/>
      <c r="C130" s="89"/>
      <c r="D130" s="90"/>
      <c r="E130" s="155"/>
      <c r="F130" s="91"/>
      <c r="G130" s="91"/>
      <c r="H130" s="265"/>
      <c r="I130" s="164"/>
      <c r="J130" s="139" t="e">
        <f>IF(AND(Q130="",#REF!&gt;0,#REF!&lt;5),K130,)</f>
        <v>#REF!</v>
      </c>
      <c r="K130" s="137" t="str">
        <f>IF(D130="","ZZZ9",IF(AND(#REF!&gt;0,#REF!&lt;5),D130&amp;#REF!,D130&amp;"9"))</f>
        <v>ZZZ9</v>
      </c>
      <c r="L130" s="141">
        <f t="shared" si="3"/>
        <v>999</v>
      </c>
      <c r="M130" s="163">
        <f t="shared" si="4"/>
        <v>999</v>
      </c>
      <c r="N130" s="160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2">
        <v>125</v>
      </c>
      <c r="B131" s="89"/>
      <c r="C131" s="89"/>
      <c r="D131" s="90"/>
      <c r="E131" s="155"/>
      <c r="F131" s="91"/>
      <c r="G131" s="91"/>
      <c r="H131" s="265"/>
      <c r="I131" s="164"/>
      <c r="J131" s="139" t="e">
        <f>IF(AND(Q131="",#REF!&gt;0,#REF!&lt;5),K131,)</f>
        <v>#REF!</v>
      </c>
      <c r="K131" s="137" t="str">
        <f>IF(D131="","ZZZ9",IF(AND(#REF!&gt;0,#REF!&lt;5),D131&amp;#REF!,D131&amp;"9"))</f>
        <v>ZZZ9</v>
      </c>
      <c r="L131" s="141">
        <f t="shared" si="3"/>
        <v>999</v>
      </c>
      <c r="M131" s="163">
        <f t="shared" si="4"/>
        <v>999</v>
      </c>
      <c r="N131" s="160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2">
        <v>126</v>
      </c>
      <c r="B132" s="89"/>
      <c r="C132" s="89"/>
      <c r="D132" s="90"/>
      <c r="E132" s="155"/>
      <c r="F132" s="91"/>
      <c r="G132" s="91"/>
      <c r="H132" s="265"/>
      <c r="I132" s="164"/>
      <c r="J132" s="139" t="e">
        <f>IF(AND(Q132="",#REF!&gt;0,#REF!&lt;5),K132,)</f>
        <v>#REF!</v>
      </c>
      <c r="K132" s="137" t="str">
        <f>IF(D132="","ZZZ9",IF(AND(#REF!&gt;0,#REF!&lt;5),D132&amp;#REF!,D132&amp;"9"))</f>
        <v>ZZZ9</v>
      </c>
      <c r="L132" s="141">
        <f t="shared" si="3"/>
        <v>999</v>
      </c>
      <c r="M132" s="163">
        <f t="shared" si="4"/>
        <v>999</v>
      </c>
      <c r="N132" s="160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2">
        <v>127</v>
      </c>
      <c r="B133" s="89"/>
      <c r="C133" s="89"/>
      <c r="D133" s="90"/>
      <c r="E133" s="155"/>
      <c r="F133" s="91"/>
      <c r="G133" s="91"/>
      <c r="H133" s="265"/>
      <c r="I133" s="164"/>
      <c r="J133" s="139" t="e">
        <f>IF(AND(Q133="",#REF!&gt;0,#REF!&lt;5),K133,)</f>
        <v>#REF!</v>
      </c>
      <c r="K133" s="137" t="str">
        <f>IF(D133="","ZZZ9",IF(AND(#REF!&gt;0,#REF!&lt;5),D133&amp;#REF!,D133&amp;"9"))</f>
        <v>ZZZ9</v>
      </c>
      <c r="L133" s="141">
        <f t="shared" si="3"/>
        <v>999</v>
      </c>
      <c r="M133" s="163">
        <f t="shared" si="4"/>
        <v>999</v>
      </c>
      <c r="N133" s="160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2">
        <v>128</v>
      </c>
      <c r="B134" s="89"/>
      <c r="C134" s="89"/>
      <c r="D134" s="90"/>
      <c r="E134" s="155"/>
      <c r="F134" s="91"/>
      <c r="G134" s="91"/>
      <c r="H134" s="265"/>
      <c r="I134" s="164"/>
      <c r="J134" s="139" t="e">
        <f>IF(AND(Q134="",#REF!&gt;0,#REF!&lt;5),K134,)</f>
        <v>#REF!</v>
      </c>
      <c r="K134" s="137" t="str">
        <f>IF(D134="","ZZZ9",IF(AND(#REF!&gt;0,#REF!&lt;5),D134&amp;#REF!,D134&amp;"9"))</f>
        <v>ZZZ9</v>
      </c>
      <c r="L134" s="141">
        <f t="shared" si="3"/>
        <v>999</v>
      </c>
      <c r="M134" s="163">
        <f t="shared" si="4"/>
        <v>999</v>
      </c>
      <c r="N134" s="160"/>
      <c r="O134" s="164"/>
      <c r="P134" s="165">
        <f t="shared" si="5"/>
        <v>999</v>
      </c>
      <c r="Q134" s="164"/>
    </row>
    <row r="135" spans="1:17" x14ac:dyDescent="0.25">
      <c r="A135" s="142">
        <v>129</v>
      </c>
      <c r="B135" s="89"/>
      <c r="C135" s="89"/>
      <c r="D135" s="90"/>
      <c r="E135" s="155"/>
      <c r="F135" s="91"/>
      <c r="G135" s="91"/>
      <c r="H135" s="265"/>
      <c r="I135" s="164"/>
      <c r="J135" s="139" t="e">
        <f>IF(AND(Q135="",#REF!&gt;0,#REF!&lt;5),K135,)</f>
        <v>#REF!</v>
      </c>
      <c r="K135" s="137" t="str">
        <f>IF(D135="","ZZZ9",IF(AND(#REF!&gt;0,#REF!&lt;5),D135&amp;#REF!,D135&amp;"9"))</f>
        <v>ZZZ9</v>
      </c>
      <c r="L135" s="141">
        <f t="shared" si="3"/>
        <v>999</v>
      </c>
      <c r="M135" s="163">
        <f t="shared" si="4"/>
        <v>999</v>
      </c>
      <c r="N135" s="160"/>
      <c r="O135" s="91"/>
      <c r="P135" s="106">
        <f t="shared" si="5"/>
        <v>999</v>
      </c>
      <c r="Q135" s="91"/>
    </row>
    <row r="136" spans="1:17" x14ac:dyDescent="0.25">
      <c r="A136" s="142">
        <v>130</v>
      </c>
      <c r="B136" s="89"/>
      <c r="C136" s="89"/>
      <c r="D136" s="90"/>
      <c r="E136" s="155"/>
      <c r="F136" s="91"/>
      <c r="G136" s="91"/>
      <c r="H136" s="265"/>
      <c r="I136" s="164"/>
      <c r="J136" s="139" t="e">
        <f>IF(AND(Q136="",#REF!&gt;0,#REF!&lt;5),K136,)</f>
        <v>#REF!</v>
      </c>
      <c r="K136" s="137" t="str">
        <f>IF(D136="","ZZZ9",IF(AND(#REF!&gt;0,#REF!&lt;5),D136&amp;#REF!,D136&amp;"9"))</f>
        <v>ZZZ9</v>
      </c>
      <c r="L136" s="141">
        <f t="shared" si="3"/>
        <v>999</v>
      </c>
      <c r="M136" s="163">
        <f t="shared" si="4"/>
        <v>999</v>
      </c>
      <c r="N136" s="160"/>
      <c r="O136" s="91"/>
      <c r="P136" s="106">
        <f t="shared" si="5"/>
        <v>999</v>
      </c>
      <c r="Q136" s="91"/>
    </row>
    <row r="137" spans="1:17" x14ac:dyDescent="0.25">
      <c r="A137" s="142">
        <v>131</v>
      </c>
      <c r="B137" s="89"/>
      <c r="C137" s="89"/>
      <c r="D137" s="90"/>
      <c r="E137" s="155"/>
      <c r="F137" s="91"/>
      <c r="G137" s="91"/>
      <c r="H137" s="265"/>
      <c r="I137" s="164"/>
      <c r="J137" s="139" t="e">
        <f>IF(AND(Q137="",#REF!&gt;0,#REF!&lt;5),K137,)</f>
        <v>#REF!</v>
      </c>
      <c r="K137" s="137" t="str">
        <f>IF(D137="","ZZZ9",IF(AND(#REF!&gt;0,#REF!&lt;5),D137&amp;#REF!,D137&amp;"9"))</f>
        <v>ZZZ9</v>
      </c>
      <c r="L137" s="141">
        <f t="shared" si="3"/>
        <v>999</v>
      </c>
      <c r="M137" s="163">
        <f t="shared" si="4"/>
        <v>999</v>
      </c>
      <c r="N137" s="160"/>
      <c r="O137" s="91"/>
      <c r="P137" s="106">
        <f t="shared" si="5"/>
        <v>999</v>
      </c>
      <c r="Q137" s="91"/>
    </row>
    <row r="138" spans="1:17" x14ac:dyDescent="0.25">
      <c r="A138" s="142">
        <v>132</v>
      </c>
      <c r="B138" s="89"/>
      <c r="C138" s="89"/>
      <c r="D138" s="90"/>
      <c r="E138" s="155"/>
      <c r="F138" s="91"/>
      <c r="G138" s="91"/>
      <c r="H138" s="265"/>
      <c r="I138" s="164"/>
      <c r="J138" s="139" t="e">
        <f>IF(AND(Q138="",#REF!&gt;0,#REF!&lt;5),K138,)</f>
        <v>#REF!</v>
      </c>
      <c r="K138" s="137" t="str">
        <f>IF(D138="","ZZZ9",IF(AND(#REF!&gt;0,#REF!&lt;5),D138&amp;#REF!,D138&amp;"9"))</f>
        <v>ZZZ9</v>
      </c>
      <c r="L138" s="141">
        <f t="shared" si="3"/>
        <v>999</v>
      </c>
      <c r="M138" s="163">
        <f t="shared" si="4"/>
        <v>999</v>
      </c>
      <c r="N138" s="160"/>
      <c r="O138" s="91"/>
      <c r="P138" s="106">
        <f t="shared" si="5"/>
        <v>999</v>
      </c>
      <c r="Q138" s="91"/>
    </row>
    <row r="139" spans="1:17" x14ac:dyDescent="0.25">
      <c r="A139" s="142">
        <v>133</v>
      </c>
      <c r="B139" s="89"/>
      <c r="C139" s="89"/>
      <c r="D139" s="90"/>
      <c r="E139" s="155"/>
      <c r="F139" s="91"/>
      <c r="G139" s="91"/>
      <c r="H139" s="265"/>
      <c r="I139" s="164"/>
      <c r="J139" s="139" t="e">
        <f>IF(AND(Q139="",#REF!&gt;0,#REF!&lt;5),K139,)</f>
        <v>#REF!</v>
      </c>
      <c r="K139" s="137" t="str">
        <f>IF(D139="","ZZZ9",IF(AND(#REF!&gt;0,#REF!&lt;5),D139&amp;#REF!,D139&amp;"9"))</f>
        <v>ZZZ9</v>
      </c>
      <c r="L139" s="141">
        <f t="shared" si="3"/>
        <v>999</v>
      </c>
      <c r="M139" s="163">
        <f t="shared" si="4"/>
        <v>999</v>
      </c>
      <c r="N139" s="160"/>
      <c r="O139" s="91"/>
      <c r="P139" s="106">
        <f t="shared" si="5"/>
        <v>999</v>
      </c>
      <c r="Q139" s="91"/>
    </row>
    <row r="140" spans="1:17" x14ac:dyDescent="0.25">
      <c r="A140" s="142">
        <v>134</v>
      </c>
      <c r="B140" s="89"/>
      <c r="C140" s="89"/>
      <c r="D140" s="90"/>
      <c r="E140" s="155"/>
      <c r="F140" s="91"/>
      <c r="G140" s="91"/>
      <c r="H140" s="265"/>
      <c r="I140" s="164"/>
      <c r="J140" s="139" t="e">
        <f>IF(AND(Q140="",#REF!&gt;0,#REF!&lt;5),K140,)</f>
        <v>#REF!</v>
      </c>
      <c r="K140" s="137" t="str">
        <f>IF(D140="","ZZZ9",IF(AND(#REF!&gt;0,#REF!&lt;5),D140&amp;#REF!,D140&amp;"9"))</f>
        <v>ZZZ9</v>
      </c>
      <c r="L140" s="141">
        <f t="shared" si="3"/>
        <v>999</v>
      </c>
      <c r="M140" s="163">
        <f t="shared" si="4"/>
        <v>999</v>
      </c>
      <c r="N140" s="160"/>
      <c r="O140" s="91"/>
      <c r="P140" s="106">
        <f t="shared" si="5"/>
        <v>999</v>
      </c>
      <c r="Q140" s="91"/>
    </row>
    <row r="141" spans="1:17" x14ac:dyDescent="0.25">
      <c r="A141" s="142">
        <v>135</v>
      </c>
      <c r="B141" s="89"/>
      <c r="C141" s="89"/>
      <c r="D141" s="90"/>
      <c r="E141" s="155"/>
      <c r="F141" s="91"/>
      <c r="G141" s="91"/>
      <c r="H141" s="265"/>
      <c r="I141" s="164"/>
      <c r="J141" s="139" t="e">
        <f>IF(AND(Q141="",#REF!&gt;0,#REF!&lt;5),K141,)</f>
        <v>#REF!</v>
      </c>
      <c r="K141" s="137" t="str">
        <f>IF(D141="","ZZZ9",IF(AND(#REF!&gt;0,#REF!&lt;5),D141&amp;#REF!,D141&amp;"9"))</f>
        <v>ZZZ9</v>
      </c>
      <c r="L141" s="141">
        <f t="shared" si="3"/>
        <v>999</v>
      </c>
      <c r="M141" s="163">
        <f t="shared" si="4"/>
        <v>999</v>
      </c>
      <c r="N141" s="160"/>
      <c r="O141" s="164"/>
      <c r="P141" s="165">
        <f t="shared" si="5"/>
        <v>999</v>
      </c>
      <c r="Q141" s="164"/>
    </row>
    <row r="142" spans="1:17" x14ac:dyDescent="0.25">
      <c r="A142" s="142">
        <v>136</v>
      </c>
      <c r="B142" s="89"/>
      <c r="C142" s="89"/>
      <c r="D142" s="90"/>
      <c r="E142" s="155"/>
      <c r="F142" s="91"/>
      <c r="G142" s="91"/>
      <c r="H142" s="265"/>
      <c r="I142" s="164"/>
      <c r="J142" s="139" t="e">
        <f>IF(AND(Q142="",#REF!&gt;0,#REF!&lt;5),K142,)</f>
        <v>#REF!</v>
      </c>
      <c r="K142" s="137" t="str">
        <f>IF(D142="","ZZZ9",IF(AND(#REF!&gt;0,#REF!&lt;5),D142&amp;#REF!,D142&amp;"9"))</f>
        <v>ZZZ9</v>
      </c>
      <c r="L142" s="141">
        <f t="shared" si="3"/>
        <v>999</v>
      </c>
      <c r="M142" s="163">
        <f t="shared" si="4"/>
        <v>999</v>
      </c>
      <c r="N142" s="160"/>
      <c r="O142" s="91"/>
      <c r="P142" s="106">
        <f t="shared" si="5"/>
        <v>999</v>
      </c>
      <c r="Q142" s="91"/>
    </row>
    <row r="143" spans="1:17" x14ac:dyDescent="0.25">
      <c r="A143" s="142">
        <v>137</v>
      </c>
      <c r="B143" s="89"/>
      <c r="C143" s="89"/>
      <c r="D143" s="90"/>
      <c r="E143" s="155"/>
      <c r="F143" s="91"/>
      <c r="G143" s="91"/>
      <c r="H143" s="265"/>
      <c r="I143" s="164"/>
      <c r="J143" s="139" t="e">
        <f>IF(AND(Q143="",#REF!&gt;0,#REF!&lt;5),K143,)</f>
        <v>#REF!</v>
      </c>
      <c r="K143" s="137" t="str">
        <f>IF(D143="","ZZZ9",IF(AND(#REF!&gt;0,#REF!&lt;5),D143&amp;#REF!,D143&amp;"9"))</f>
        <v>ZZZ9</v>
      </c>
      <c r="L143" s="141">
        <f t="shared" si="3"/>
        <v>999</v>
      </c>
      <c r="M143" s="163">
        <f t="shared" si="4"/>
        <v>999</v>
      </c>
      <c r="N143" s="160"/>
      <c r="O143" s="91"/>
      <c r="P143" s="106">
        <f t="shared" si="5"/>
        <v>999</v>
      </c>
      <c r="Q143" s="91"/>
    </row>
    <row r="144" spans="1:17" x14ac:dyDescent="0.25">
      <c r="A144" s="142">
        <v>138</v>
      </c>
      <c r="B144" s="89"/>
      <c r="C144" s="89"/>
      <c r="D144" s="90"/>
      <c r="E144" s="155"/>
      <c r="F144" s="91"/>
      <c r="G144" s="91"/>
      <c r="H144" s="265"/>
      <c r="I144" s="164"/>
      <c r="J144" s="139" t="e">
        <f>IF(AND(Q144="",#REF!&gt;0,#REF!&lt;5),K144,)</f>
        <v>#REF!</v>
      </c>
      <c r="K144" s="137" t="str">
        <f>IF(D144="","ZZZ9",IF(AND(#REF!&gt;0,#REF!&lt;5),D144&amp;#REF!,D144&amp;"9"))</f>
        <v>ZZZ9</v>
      </c>
      <c r="L144" s="141">
        <f t="shared" si="3"/>
        <v>999</v>
      </c>
      <c r="M144" s="163">
        <f t="shared" si="4"/>
        <v>999</v>
      </c>
      <c r="N144" s="160"/>
      <c r="O144" s="91"/>
      <c r="P144" s="106">
        <f t="shared" si="5"/>
        <v>999</v>
      </c>
      <c r="Q144" s="91"/>
    </row>
    <row r="145" spans="1:17" x14ac:dyDescent="0.25">
      <c r="A145" s="142">
        <v>139</v>
      </c>
      <c r="B145" s="89"/>
      <c r="C145" s="89"/>
      <c r="D145" s="90"/>
      <c r="E145" s="155"/>
      <c r="F145" s="91"/>
      <c r="G145" s="91"/>
      <c r="H145" s="265"/>
      <c r="I145" s="164"/>
      <c r="J145" s="139" t="e">
        <f>IF(AND(Q145="",#REF!&gt;0,#REF!&lt;5),K145,)</f>
        <v>#REF!</v>
      </c>
      <c r="K145" s="137" t="str">
        <f>IF(D145="","ZZZ9",IF(AND(#REF!&gt;0,#REF!&lt;5),D145&amp;#REF!,D145&amp;"9"))</f>
        <v>ZZZ9</v>
      </c>
      <c r="L145" s="141">
        <f t="shared" si="3"/>
        <v>999</v>
      </c>
      <c r="M145" s="163">
        <f t="shared" si="4"/>
        <v>999</v>
      </c>
      <c r="N145" s="160"/>
      <c r="O145" s="91"/>
      <c r="P145" s="106">
        <f t="shared" si="5"/>
        <v>999</v>
      </c>
      <c r="Q145" s="91"/>
    </row>
    <row r="146" spans="1:17" x14ac:dyDescent="0.25">
      <c r="A146" s="142">
        <v>140</v>
      </c>
      <c r="B146" s="89"/>
      <c r="C146" s="89"/>
      <c r="D146" s="90"/>
      <c r="E146" s="155"/>
      <c r="F146" s="91"/>
      <c r="G146" s="91"/>
      <c r="H146" s="265"/>
      <c r="I146" s="164"/>
      <c r="J146" s="139" t="e">
        <f>IF(AND(Q146="",#REF!&gt;0,#REF!&lt;5),K146,)</f>
        <v>#REF!</v>
      </c>
      <c r="K146" s="137" t="str">
        <f>IF(D146="","ZZZ9",IF(AND(#REF!&gt;0,#REF!&lt;5),D146&amp;#REF!,D146&amp;"9"))</f>
        <v>ZZZ9</v>
      </c>
      <c r="L146" s="141">
        <f t="shared" si="3"/>
        <v>999</v>
      </c>
      <c r="M146" s="163">
        <f t="shared" si="4"/>
        <v>999</v>
      </c>
      <c r="N146" s="160"/>
      <c r="O146" s="91"/>
      <c r="P146" s="106">
        <f t="shared" si="5"/>
        <v>999</v>
      </c>
      <c r="Q146" s="91"/>
    </row>
    <row r="147" spans="1:17" x14ac:dyDescent="0.25">
      <c r="A147" s="142">
        <v>141</v>
      </c>
      <c r="B147" s="89"/>
      <c r="C147" s="89"/>
      <c r="D147" s="90"/>
      <c r="E147" s="155"/>
      <c r="F147" s="91"/>
      <c r="G147" s="91"/>
      <c r="H147" s="265"/>
      <c r="I147" s="164"/>
      <c r="J147" s="139" t="e">
        <f>IF(AND(Q147="",#REF!&gt;0,#REF!&lt;5),K147,)</f>
        <v>#REF!</v>
      </c>
      <c r="K147" s="137" t="str">
        <f>IF(D147="","ZZZ9",IF(AND(#REF!&gt;0,#REF!&lt;5),D147&amp;#REF!,D147&amp;"9"))</f>
        <v>ZZZ9</v>
      </c>
      <c r="L147" s="141">
        <f t="shared" si="3"/>
        <v>999</v>
      </c>
      <c r="M147" s="163">
        <f t="shared" si="4"/>
        <v>999</v>
      </c>
      <c r="N147" s="160"/>
      <c r="O147" s="91"/>
      <c r="P147" s="106">
        <f t="shared" si="5"/>
        <v>999</v>
      </c>
      <c r="Q147" s="91"/>
    </row>
    <row r="148" spans="1:17" x14ac:dyDescent="0.25">
      <c r="A148" s="142">
        <v>142</v>
      </c>
      <c r="B148" s="89"/>
      <c r="C148" s="89"/>
      <c r="D148" s="90"/>
      <c r="E148" s="155"/>
      <c r="F148" s="91"/>
      <c r="G148" s="91"/>
      <c r="H148" s="265"/>
      <c r="I148" s="164"/>
      <c r="J148" s="139" t="e">
        <f>IF(AND(Q148="",#REF!&gt;0,#REF!&lt;5),K148,)</f>
        <v>#REF!</v>
      </c>
      <c r="K148" s="137" t="str">
        <f>IF(D148="","ZZZ9",IF(AND(#REF!&gt;0,#REF!&lt;5),D148&amp;#REF!,D148&amp;"9"))</f>
        <v>ZZZ9</v>
      </c>
      <c r="L148" s="141">
        <f t="shared" si="3"/>
        <v>999</v>
      </c>
      <c r="M148" s="163">
        <f t="shared" si="4"/>
        <v>999</v>
      </c>
      <c r="N148" s="160"/>
      <c r="O148" s="164"/>
      <c r="P148" s="165">
        <f t="shared" si="5"/>
        <v>999</v>
      </c>
      <c r="Q148" s="164"/>
    </row>
    <row r="149" spans="1:17" x14ac:dyDescent="0.25">
      <c r="A149" s="142">
        <v>143</v>
      </c>
      <c r="B149" s="89"/>
      <c r="C149" s="89"/>
      <c r="D149" s="90"/>
      <c r="E149" s="155"/>
      <c r="F149" s="91"/>
      <c r="G149" s="91"/>
      <c r="H149" s="265"/>
      <c r="I149" s="164"/>
      <c r="J149" s="139" t="e">
        <f>IF(AND(Q149="",#REF!&gt;0,#REF!&lt;5),K149,)</f>
        <v>#REF!</v>
      </c>
      <c r="K149" s="137" t="str">
        <f>IF(D149="","ZZZ9",IF(AND(#REF!&gt;0,#REF!&lt;5),D149&amp;#REF!,D149&amp;"9"))</f>
        <v>ZZZ9</v>
      </c>
      <c r="L149" s="141">
        <f t="shared" si="3"/>
        <v>999</v>
      </c>
      <c r="M149" s="163">
        <f t="shared" si="4"/>
        <v>999</v>
      </c>
      <c r="N149" s="160"/>
      <c r="O149" s="91"/>
      <c r="P149" s="106">
        <f t="shared" si="5"/>
        <v>999</v>
      </c>
      <c r="Q149" s="91"/>
    </row>
    <row r="150" spans="1:17" x14ac:dyDescent="0.25">
      <c r="A150" s="142">
        <v>144</v>
      </c>
      <c r="B150" s="89"/>
      <c r="C150" s="89"/>
      <c r="D150" s="90"/>
      <c r="E150" s="155"/>
      <c r="F150" s="91"/>
      <c r="G150" s="91"/>
      <c r="H150" s="265"/>
      <c r="I150" s="164"/>
      <c r="J150" s="139" t="e">
        <f>IF(AND(Q150="",#REF!&gt;0,#REF!&lt;5),K150,)</f>
        <v>#REF!</v>
      </c>
      <c r="K150" s="137" t="str">
        <f>IF(D150="","ZZZ9",IF(AND(#REF!&gt;0,#REF!&lt;5),D150&amp;#REF!,D150&amp;"9"))</f>
        <v>ZZZ9</v>
      </c>
      <c r="L150" s="141">
        <f t="shared" si="3"/>
        <v>999</v>
      </c>
      <c r="M150" s="163">
        <f t="shared" si="4"/>
        <v>999</v>
      </c>
      <c r="N150" s="160"/>
      <c r="O150" s="91"/>
      <c r="P150" s="106">
        <f t="shared" si="5"/>
        <v>999</v>
      </c>
      <c r="Q150" s="91"/>
    </row>
    <row r="151" spans="1:17" x14ac:dyDescent="0.25">
      <c r="A151" s="142">
        <v>145</v>
      </c>
      <c r="B151" s="89"/>
      <c r="C151" s="89"/>
      <c r="D151" s="90"/>
      <c r="E151" s="155"/>
      <c r="F151" s="91"/>
      <c r="G151" s="91"/>
      <c r="H151" s="265"/>
      <c r="I151" s="164"/>
      <c r="J151" s="139" t="e">
        <f>IF(AND(Q151="",#REF!&gt;0,#REF!&lt;5),K151,)</f>
        <v>#REF!</v>
      </c>
      <c r="K151" s="137" t="str">
        <f>IF(D151="","ZZZ9",IF(AND(#REF!&gt;0,#REF!&lt;5),D151&amp;#REF!,D151&amp;"9"))</f>
        <v>ZZZ9</v>
      </c>
      <c r="L151" s="141">
        <f t="shared" si="3"/>
        <v>999</v>
      </c>
      <c r="M151" s="163">
        <f t="shared" si="4"/>
        <v>999</v>
      </c>
      <c r="N151" s="160"/>
      <c r="O151" s="91"/>
      <c r="P151" s="106">
        <f t="shared" si="5"/>
        <v>999</v>
      </c>
      <c r="Q151" s="91"/>
    </row>
    <row r="152" spans="1:17" x14ac:dyDescent="0.25">
      <c r="A152" s="142">
        <v>146</v>
      </c>
      <c r="B152" s="89"/>
      <c r="C152" s="89"/>
      <c r="D152" s="90"/>
      <c r="E152" s="155"/>
      <c r="F152" s="91"/>
      <c r="G152" s="91"/>
      <c r="H152" s="265"/>
      <c r="I152" s="164"/>
      <c r="J152" s="139" t="e">
        <f>IF(AND(Q152="",#REF!&gt;0,#REF!&lt;5),K152,)</f>
        <v>#REF!</v>
      </c>
      <c r="K152" s="137" t="str">
        <f>IF(D152="","ZZZ9",IF(AND(#REF!&gt;0,#REF!&lt;5),D152&amp;#REF!,D152&amp;"9"))</f>
        <v>ZZZ9</v>
      </c>
      <c r="L152" s="141">
        <f t="shared" si="3"/>
        <v>999</v>
      </c>
      <c r="M152" s="163">
        <f t="shared" si="4"/>
        <v>999</v>
      </c>
      <c r="N152" s="160"/>
      <c r="O152" s="91"/>
      <c r="P152" s="106">
        <f t="shared" si="5"/>
        <v>999</v>
      </c>
      <c r="Q152" s="91"/>
    </row>
    <row r="153" spans="1:17" x14ac:dyDescent="0.25">
      <c r="A153" s="142">
        <v>147</v>
      </c>
      <c r="B153" s="89"/>
      <c r="C153" s="89"/>
      <c r="D153" s="90"/>
      <c r="E153" s="155"/>
      <c r="F153" s="91"/>
      <c r="G153" s="91"/>
      <c r="H153" s="265"/>
      <c r="I153" s="164"/>
      <c r="J153" s="139" t="e">
        <f>IF(AND(Q153="",#REF!&gt;0,#REF!&lt;5),K153,)</f>
        <v>#REF!</v>
      </c>
      <c r="K153" s="137" t="str">
        <f>IF(D153="","ZZZ9",IF(AND(#REF!&gt;0,#REF!&lt;5),D153&amp;#REF!,D153&amp;"9"))</f>
        <v>ZZZ9</v>
      </c>
      <c r="L153" s="141">
        <f t="shared" si="3"/>
        <v>999</v>
      </c>
      <c r="M153" s="163">
        <f t="shared" si="4"/>
        <v>999</v>
      </c>
      <c r="N153" s="160"/>
      <c r="O153" s="91"/>
      <c r="P153" s="106">
        <f t="shared" si="5"/>
        <v>999</v>
      </c>
      <c r="Q153" s="91"/>
    </row>
    <row r="154" spans="1:17" x14ac:dyDescent="0.25">
      <c r="A154" s="142">
        <v>148</v>
      </c>
      <c r="B154" s="89"/>
      <c r="C154" s="89"/>
      <c r="D154" s="90"/>
      <c r="E154" s="155"/>
      <c r="F154" s="91"/>
      <c r="G154" s="91"/>
      <c r="H154" s="265"/>
      <c r="I154" s="164"/>
      <c r="J154" s="139" t="e">
        <f>IF(AND(Q154="",#REF!&gt;0,#REF!&lt;5),K154,)</f>
        <v>#REF!</v>
      </c>
      <c r="K154" s="137" t="str">
        <f>IF(D154="","ZZZ9",IF(AND(#REF!&gt;0,#REF!&lt;5),D154&amp;#REF!,D154&amp;"9"))</f>
        <v>ZZZ9</v>
      </c>
      <c r="L154" s="141">
        <f t="shared" si="3"/>
        <v>999</v>
      </c>
      <c r="M154" s="163">
        <f t="shared" si="4"/>
        <v>999</v>
      </c>
      <c r="N154" s="160"/>
      <c r="O154" s="91"/>
      <c r="P154" s="106">
        <f t="shared" si="5"/>
        <v>999</v>
      </c>
      <c r="Q154" s="91"/>
    </row>
    <row r="155" spans="1:17" x14ac:dyDescent="0.25">
      <c r="A155" s="142">
        <v>149</v>
      </c>
      <c r="B155" s="89"/>
      <c r="C155" s="89"/>
      <c r="D155" s="90"/>
      <c r="E155" s="155"/>
      <c r="F155" s="91"/>
      <c r="G155" s="91"/>
      <c r="H155" s="265"/>
      <c r="I155" s="164"/>
      <c r="J155" s="139" t="e">
        <f>IF(AND(Q155="",#REF!&gt;0,#REF!&lt;5),K155,)</f>
        <v>#REF!</v>
      </c>
      <c r="K155" s="137" t="str">
        <f>IF(D155="","ZZZ9",IF(AND(#REF!&gt;0,#REF!&lt;5),D155&amp;#REF!,D155&amp;"9"))</f>
        <v>ZZZ9</v>
      </c>
      <c r="L155" s="141">
        <f t="shared" si="3"/>
        <v>999</v>
      </c>
      <c r="M155" s="163">
        <f t="shared" si="4"/>
        <v>999</v>
      </c>
      <c r="N155" s="160"/>
      <c r="O155" s="91"/>
      <c r="P155" s="106">
        <f t="shared" si="5"/>
        <v>999</v>
      </c>
      <c r="Q155" s="91"/>
    </row>
    <row r="156" spans="1:17" x14ac:dyDescent="0.25">
      <c r="A156" s="142">
        <v>150</v>
      </c>
      <c r="B156" s="89"/>
      <c r="C156" s="89"/>
      <c r="D156" s="90"/>
      <c r="E156" s="155"/>
      <c r="F156" s="91"/>
      <c r="G156" s="91"/>
      <c r="H156" s="265"/>
      <c r="I156" s="164"/>
      <c r="J156" s="139" t="e">
        <f>IF(AND(Q156="",#REF!&gt;0,#REF!&lt;5),K156,)</f>
        <v>#REF!</v>
      </c>
      <c r="K156" s="137" t="str">
        <f>IF(D156="","ZZZ9",IF(AND(#REF!&gt;0,#REF!&lt;5),D156&amp;#REF!,D156&amp;"9"))</f>
        <v>ZZZ9</v>
      </c>
      <c r="L156" s="141">
        <f t="shared" si="3"/>
        <v>999</v>
      </c>
      <c r="M156" s="163">
        <f t="shared" si="4"/>
        <v>999</v>
      </c>
      <c r="N156" s="160"/>
      <c r="O156" s="91"/>
      <c r="P156" s="106">
        <f t="shared" si="5"/>
        <v>999</v>
      </c>
      <c r="Q156" s="91"/>
    </row>
  </sheetData>
  <conditionalFormatting sqref="A7:D156">
    <cfRule type="expression" dxfId="512" priority="14" stopIfTrue="1">
      <formula>$Q7&gt;=1</formula>
    </cfRule>
  </conditionalFormatting>
  <conditionalFormatting sqref="B7:D37">
    <cfRule type="expression" dxfId="511" priority="1" stopIfTrue="1">
      <formula>$Q7&gt;=1</formula>
    </cfRule>
  </conditionalFormatting>
  <conditionalFormatting sqref="E7:E14">
    <cfRule type="expression" dxfId="510" priority="6" stopIfTrue="1">
      <formula>AND(ROUNDDOWN(($A$4-E7)/365.25,0)&lt;=13,G7&lt;&gt;"OK")</formula>
    </cfRule>
    <cfRule type="expression" dxfId="509" priority="7" stopIfTrue="1">
      <formula>AND(ROUNDDOWN(($A$4-E7)/365.25,0)&lt;=14,G7&lt;&gt;"OK")</formula>
    </cfRule>
    <cfRule type="expression" dxfId="508" priority="8" stopIfTrue="1">
      <formula>AND(ROUNDDOWN(($A$4-E7)/365.25,0)&lt;=17,G7&lt;&gt;"OK")</formula>
    </cfRule>
    <cfRule type="expression" dxfId="507" priority="11" stopIfTrue="1">
      <formula>AND(ROUNDDOWN(($A$4-E7)/365.25,0)&lt;=13,G7&lt;&gt;"OK")</formula>
    </cfRule>
    <cfRule type="expression" dxfId="506" priority="12" stopIfTrue="1">
      <formula>AND(ROUNDDOWN(($A$4-E7)/365.25,0)&lt;=14,G7&lt;&gt;"OK")</formula>
    </cfRule>
    <cfRule type="expression" dxfId="505" priority="13" stopIfTrue="1">
      <formula>AND(ROUNDDOWN(($A$4-E7)/365.25,0)&lt;=17,G7&lt;&gt;"OK")</formula>
    </cfRule>
  </conditionalFormatting>
  <conditionalFormatting sqref="E7:E27 E29:E37">
    <cfRule type="expression" dxfId="504" priority="2" stopIfTrue="1">
      <formula>AND(ROUNDDOWN(($A$4-E7)/365.25,0)&lt;=13,G7&lt;&gt;"OK")</formula>
    </cfRule>
    <cfRule type="expression" dxfId="503" priority="3" stopIfTrue="1">
      <formula>AND(ROUNDDOWN(($A$4-E7)/365.25,0)&lt;=14,G7&lt;&gt;"OK")</formula>
    </cfRule>
    <cfRule type="expression" dxfId="502" priority="4" stopIfTrue="1">
      <formula>AND(ROUNDDOWN(($A$4-E7)/365.25,0)&lt;=17,G7&lt;&gt;"OK")</formula>
    </cfRule>
  </conditionalFormatting>
  <conditionalFormatting sqref="E7:E156">
    <cfRule type="expression" dxfId="501" priority="16" stopIfTrue="1">
      <formula>AND(ROUNDDOWN(($A$4-E7)/365.25,0)&lt;=13,G7&lt;&gt;"OK")</formula>
    </cfRule>
    <cfRule type="expression" dxfId="500" priority="17" stopIfTrue="1">
      <formula>AND(ROUNDDOWN(($A$4-E7)/365.25,0)&lt;=14,G7&lt;&gt;"OK")</formula>
    </cfRule>
    <cfRule type="expression" dxfId="499" priority="18" stopIfTrue="1">
      <formula>AND(ROUNDDOWN(($A$4-E7)/365.25,0)&lt;=17,G7&lt;&gt;"OK")</formula>
    </cfRule>
  </conditionalFormatting>
  <conditionalFormatting sqref="J7:J156">
    <cfRule type="cellIs" dxfId="49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3779-F8A9-4A0C-BFE2-48EDA2180FB7}">
  <sheetPr codeName="Munka46">
    <tabColor indexed="11"/>
  </sheetPr>
  <dimension ref="A1:AK41"/>
  <sheetViews>
    <sheetView workbookViewId="0">
      <selection activeCell="J22" sqref="J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795" t="str">
        <f>Altalanos!$A$6</f>
        <v>Baranya Vármegyei Tenisz Diákolimpia - A kategória</v>
      </c>
      <c r="B1" s="795"/>
      <c r="C1" s="795"/>
      <c r="D1" s="795"/>
      <c r="E1" s="795"/>
      <c r="F1" s="795"/>
      <c r="G1" s="170"/>
      <c r="H1" s="173" t="s">
        <v>47</v>
      </c>
      <c r="I1" s="171"/>
      <c r="J1" s="172"/>
      <c r="L1" s="174"/>
      <c r="M1" s="198"/>
      <c r="N1" s="199"/>
      <c r="O1" s="199" t="s">
        <v>11</v>
      </c>
      <c r="P1" s="199"/>
      <c r="Q1" s="200"/>
      <c r="R1" s="199"/>
      <c r="AB1" s="256" t="e">
        <f>IF(Y5=1,CONCATENATE(VLOOKUP(Y3,AA16:AH27,2)),CONCATENATE(VLOOKUP(Y3,AA2:AK13,2)))</f>
        <v>#N/A</v>
      </c>
      <c r="AC1" s="256" t="e">
        <f>IF(Y5=1,CONCATENATE(VLOOKUP(Y3,AA16:AK27,3)),CONCATENATE(VLOOKUP(Y3,AA2:AK13,3)))</f>
        <v>#N/A</v>
      </c>
      <c r="AD1" s="256" t="e">
        <f>IF(Y5=1,CONCATENATE(VLOOKUP(Y3,AA16:AK27,4)),CONCATENATE(VLOOKUP(Y3,AA2:AK13,4)))</f>
        <v>#N/A</v>
      </c>
      <c r="AE1" s="256" t="e">
        <f>IF(Y5=1,CONCATENATE(VLOOKUP(Y3,AA16:AK27,5)),CONCATENATE(VLOOKUP(Y3,AA2:AK13,5)))</f>
        <v>#N/A</v>
      </c>
      <c r="AF1" s="256" t="e">
        <f>IF(Y5=1,CONCATENATE(VLOOKUP(Y3,AA16:AK27,6)),CONCATENATE(VLOOKUP(Y3,AA2:AK13,6)))</f>
        <v>#N/A</v>
      </c>
      <c r="AG1" s="256" t="e">
        <f>IF(Y5=1,CONCATENATE(VLOOKUP(Y3,AA16:AK27,7)),CONCATENATE(VLOOKUP(Y3,AA2:AK13,7)))</f>
        <v>#N/A</v>
      </c>
      <c r="AH1" s="256" t="e">
        <f>IF(Y5=1,CONCATENATE(VLOOKUP(Y3,AA16:AK27,8)),CONCATENATE(VLOOKUP(Y3,AA2:AK13,8)))</f>
        <v>#N/A</v>
      </c>
      <c r="AI1" s="256" t="e">
        <f>IF(Y5=1,CONCATENATE(VLOOKUP(Y3,AA16:AK27,9)),CONCATENATE(VLOOKUP(Y3,AA2:AK13,9)))</f>
        <v>#N/A</v>
      </c>
      <c r="AJ1" s="256" t="e">
        <f>IF(Y5=1,CONCATENATE(VLOOKUP(Y3,AA16:AK27,10)),CONCATENATE(VLOOKUP(Y3,AA2:AK13,10)))</f>
        <v>#N/A</v>
      </c>
      <c r="AK1" s="256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162" t="s">
        <v>152</v>
      </c>
      <c r="F2" s="176"/>
      <c r="G2" s="177"/>
      <c r="H2" s="178"/>
      <c r="I2" s="178"/>
      <c r="J2" s="179"/>
      <c r="K2" s="174"/>
      <c r="L2" s="174"/>
      <c r="M2" s="174"/>
      <c r="N2" s="201"/>
      <c r="O2" s="202"/>
      <c r="P2" s="201"/>
      <c r="Q2" s="202"/>
      <c r="R2" s="201"/>
      <c r="Y2" s="251"/>
      <c r="Z2" s="250"/>
      <c r="AA2" s="250" t="s">
        <v>57</v>
      </c>
      <c r="AB2" s="244">
        <v>150</v>
      </c>
      <c r="AC2" s="244">
        <v>120</v>
      </c>
      <c r="AD2" s="244">
        <v>100</v>
      </c>
      <c r="AE2" s="244">
        <v>80</v>
      </c>
      <c r="AF2" s="244">
        <v>70</v>
      </c>
      <c r="AG2" s="244">
        <v>60</v>
      </c>
      <c r="AH2" s="244">
        <v>55</v>
      </c>
      <c r="AI2" s="244">
        <v>50</v>
      </c>
      <c r="AJ2" s="244">
        <v>45</v>
      </c>
      <c r="AK2" s="244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4"/>
      <c r="O3" s="203"/>
      <c r="P3" s="204"/>
      <c r="Q3" s="243" t="s">
        <v>65</v>
      </c>
      <c r="R3" s="244" t="s">
        <v>71</v>
      </c>
      <c r="Y3" s="250">
        <f>IF(H4="OB","A",IF(H4="IX","W",H4))</f>
        <v>0</v>
      </c>
      <c r="Z3" s="250"/>
      <c r="AA3" s="250" t="s">
        <v>74</v>
      </c>
      <c r="AB3" s="244">
        <v>120</v>
      </c>
      <c r="AC3" s="244">
        <v>90</v>
      </c>
      <c r="AD3" s="244">
        <v>65</v>
      </c>
      <c r="AE3" s="244">
        <v>55</v>
      </c>
      <c r="AF3" s="244">
        <v>50</v>
      </c>
      <c r="AG3" s="244">
        <v>45</v>
      </c>
      <c r="AH3" s="244">
        <v>40</v>
      </c>
      <c r="AI3" s="244">
        <v>35</v>
      </c>
      <c r="AJ3" s="244">
        <v>25</v>
      </c>
      <c r="AK3" s="244">
        <v>20</v>
      </c>
    </row>
    <row r="4" spans="1:37" ht="13.8" thickBot="1" x14ac:dyDescent="0.3">
      <c r="A4" s="796" t="str">
        <f>Altalanos!$A$10</f>
        <v>2025.05.06-07.</v>
      </c>
      <c r="B4" s="796"/>
      <c r="C4" s="796"/>
      <c r="D4" s="180"/>
      <c r="E4" s="181" t="str">
        <f>Altalanos!$C$10</f>
        <v>Pécs</v>
      </c>
      <c r="F4" s="181"/>
      <c r="G4" s="181"/>
      <c r="H4" s="183"/>
      <c r="I4" s="181"/>
      <c r="J4" s="182"/>
      <c r="K4" s="183"/>
      <c r="L4" s="184" t="str">
        <f>Altalanos!$E$10</f>
        <v>Nagyistók-Nádasi Judit</v>
      </c>
      <c r="M4" s="183"/>
      <c r="N4" s="205"/>
      <c r="O4" s="206"/>
      <c r="P4" s="205"/>
      <c r="Q4" s="245" t="s">
        <v>72</v>
      </c>
      <c r="R4" s="246" t="s">
        <v>67</v>
      </c>
      <c r="Y4" s="250"/>
      <c r="Z4" s="250"/>
      <c r="AA4" s="250" t="s">
        <v>75</v>
      </c>
      <c r="AB4" s="244">
        <v>90</v>
      </c>
      <c r="AC4" s="244">
        <v>60</v>
      </c>
      <c r="AD4" s="244">
        <v>45</v>
      </c>
      <c r="AE4" s="244">
        <v>34</v>
      </c>
      <c r="AF4" s="244">
        <v>27</v>
      </c>
      <c r="AG4" s="244">
        <v>22</v>
      </c>
      <c r="AH4" s="244">
        <v>18</v>
      </c>
      <c r="AI4" s="244">
        <v>15</v>
      </c>
      <c r="AJ4" s="244">
        <v>12</v>
      </c>
      <c r="AK4" s="244">
        <v>9</v>
      </c>
    </row>
    <row r="5" spans="1:37" x14ac:dyDescent="0.25">
      <c r="A5" s="31"/>
      <c r="B5" s="31" t="s">
        <v>44</v>
      </c>
      <c r="C5" s="195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36" t="s">
        <v>61</v>
      </c>
      <c r="L5" s="236" t="s">
        <v>62</v>
      </c>
      <c r="M5" s="236" t="s">
        <v>63</v>
      </c>
      <c r="Q5" s="247" t="s">
        <v>73</v>
      </c>
      <c r="R5" s="248" t="s">
        <v>69</v>
      </c>
      <c r="Y5" s="250">
        <f>IF(OR(Altalanos!$A$8="F1",Altalanos!$A$8="F2",Altalanos!$A$8="N1",Altalanos!$A$8="N2"),1,2)</f>
        <v>2</v>
      </c>
      <c r="Z5" s="250"/>
      <c r="AA5" s="250" t="s">
        <v>76</v>
      </c>
      <c r="AB5" s="244">
        <v>60</v>
      </c>
      <c r="AC5" s="244">
        <v>40</v>
      </c>
      <c r="AD5" s="244">
        <v>30</v>
      </c>
      <c r="AE5" s="244">
        <v>20</v>
      </c>
      <c r="AF5" s="244">
        <v>18</v>
      </c>
      <c r="AG5" s="244">
        <v>15</v>
      </c>
      <c r="AH5" s="244">
        <v>12</v>
      </c>
      <c r="AI5" s="244">
        <v>10</v>
      </c>
      <c r="AJ5" s="244">
        <v>8</v>
      </c>
      <c r="AK5" s="244">
        <v>6</v>
      </c>
    </row>
    <row r="6" spans="1:37" x14ac:dyDescent="0.25">
      <c r="A6" s="186"/>
      <c r="B6" s="186"/>
      <c r="C6" s="235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0"/>
      <c r="Z6" s="250"/>
      <c r="AA6" s="250" t="s">
        <v>77</v>
      </c>
      <c r="AB6" s="244">
        <v>40</v>
      </c>
      <c r="AC6" s="244">
        <v>25</v>
      </c>
      <c r="AD6" s="244">
        <v>18</v>
      </c>
      <c r="AE6" s="244">
        <v>13</v>
      </c>
      <c r="AF6" s="244">
        <v>10</v>
      </c>
      <c r="AG6" s="244">
        <v>8</v>
      </c>
      <c r="AH6" s="244">
        <v>6</v>
      </c>
      <c r="AI6" s="244">
        <v>5</v>
      </c>
      <c r="AJ6" s="244">
        <v>4</v>
      </c>
      <c r="AK6" s="244">
        <v>3</v>
      </c>
    </row>
    <row r="7" spans="1:37" s="737" customFormat="1" x14ac:dyDescent="0.25">
      <c r="A7" s="729" t="s">
        <v>57</v>
      </c>
      <c r="B7" s="730">
        <v>1</v>
      </c>
      <c r="C7" s="731" t="str">
        <f>IF($B7="","",VLOOKUP($B7,'A-U12-L-IV.kcs elo'!$A$7:$O$22,5))</f>
        <v>130520</v>
      </c>
      <c r="D7" s="731">
        <f>IF($B7="","",VLOOKUP($B7,'A-U12-L-IV.kcs elo'!$A$7:$O$22,15))</f>
        <v>0</v>
      </c>
      <c r="E7" s="732" t="str">
        <f>UPPER(IF($B7="","",VLOOKUP($B7,'A-U12-L-IV.kcs elo'!$A$7:$O$22,2)))</f>
        <v xml:space="preserve">VARGA </v>
      </c>
      <c r="F7" s="733"/>
      <c r="G7" s="732" t="str">
        <f>IF($B7="","",VLOOKUP($B7,'A-U12-L-IV.kcs elo'!$A$7:$O$22,3))</f>
        <v>Hanna Lilien</v>
      </c>
      <c r="H7" s="733"/>
      <c r="I7" s="732" t="str">
        <f>IF($B7="","",VLOOKUP($B7,'A-U12-L-IV.kcs elo'!$A$7:$O$22,4))</f>
        <v>Sztárai Mihály - Pécs</v>
      </c>
      <c r="J7" s="734"/>
      <c r="K7" s="735" t="s">
        <v>658</v>
      </c>
      <c r="L7" s="736"/>
      <c r="M7" s="258"/>
      <c r="Y7" s="738"/>
      <c r="Z7" s="738"/>
      <c r="AA7" s="738" t="s">
        <v>78</v>
      </c>
      <c r="AB7" s="739">
        <v>25</v>
      </c>
      <c r="AC7" s="739">
        <v>15</v>
      </c>
      <c r="AD7" s="739">
        <v>13</v>
      </c>
      <c r="AE7" s="739">
        <v>8</v>
      </c>
      <c r="AF7" s="739">
        <v>6</v>
      </c>
      <c r="AG7" s="739">
        <v>4</v>
      </c>
      <c r="AH7" s="739">
        <v>3</v>
      </c>
      <c r="AI7" s="739">
        <v>2</v>
      </c>
      <c r="AJ7" s="739">
        <v>1</v>
      </c>
      <c r="AK7" s="739">
        <v>0</v>
      </c>
    </row>
    <row r="8" spans="1:37" s="737" customFormat="1" x14ac:dyDescent="0.25">
      <c r="A8" s="729"/>
      <c r="B8" s="740"/>
      <c r="C8" s="734"/>
      <c r="D8" s="734"/>
      <c r="E8" s="734"/>
      <c r="F8" s="734"/>
      <c r="G8" s="734"/>
      <c r="H8" s="734"/>
      <c r="I8" s="734"/>
      <c r="J8" s="734"/>
      <c r="K8" s="729"/>
      <c r="L8" s="729"/>
      <c r="M8" s="259"/>
      <c r="Y8" s="738"/>
      <c r="Z8" s="738"/>
      <c r="AA8" s="738" t="s">
        <v>79</v>
      </c>
      <c r="AB8" s="739">
        <v>15</v>
      </c>
      <c r="AC8" s="739">
        <v>10</v>
      </c>
      <c r="AD8" s="739">
        <v>7</v>
      </c>
      <c r="AE8" s="739">
        <v>5</v>
      </c>
      <c r="AF8" s="739">
        <v>4</v>
      </c>
      <c r="AG8" s="739">
        <v>3</v>
      </c>
      <c r="AH8" s="739">
        <v>2</v>
      </c>
      <c r="AI8" s="739">
        <v>1</v>
      </c>
      <c r="AJ8" s="739">
        <v>0</v>
      </c>
      <c r="AK8" s="739">
        <v>0</v>
      </c>
    </row>
    <row r="9" spans="1:37" s="737" customFormat="1" x14ac:dyDescent="0.25">
      <c r="A9" s="729" t="s">
        <v>58</v>
      </c>
      <c r="B9" s="730">
        <v>2</v>
      </c>
      <c r="C9" s="731" t="str">
        <f>IF($B9="","",VLOOKUP($B9,'A-U12-L-IV.kcs elo'!$A$7:$O$22,5))</f>
        <v>130612</v>
      </c>
      <c r="D9" s="731">
        <f>IF($B9="","",VLOOKUP($B9,'A-U12-L-IV.kcs elo'!$A$7:$O$22,15))</f>
        <v>0</v>
      </c>
      <c r="E9" s="732" t="str">
        <f>UPPER(IF($B9="","",VLOOKUP($B9,'A-U12-L-IV.kcs elo'!$A$7:$O$22,2)))</f>
        <v xml:space="preserve">FÁSKERTI </v>
      </c>
      <c r="F9" s="733"/>
      <c r="G9" s="732" t="str">
        <f>IF($B9="","",VLOOKUP($B9,'A-U12-L-IV.kcs elo'!$A$7:$O$22,3))</f>
        <v>Lujza</v>
      </c>
      <c r="H9" s="733"/>
      <c r="I9" s="732" t="str">
        <f>IF($B9="","",VLOOKUP($B9,'A-U12-L-IV.kcs elo'!$A$7:$O$22,4))</f>
        <v>PTE - Pécs</v>
      </c>
      <c r="J9" s="734"/>
      <c r="K9" s="735" t="s">
        <v>659</v>
      </c>
      <c r="L9" s="736"/>
      <c r="M9" s="258"/>
      <c r="Y9" s="738"/>
      <c r="Z9" s="738"/>
      <c r="AA9" s="738" t="s">
        <v>80</v>
      </c>
      <c r="AB9" s="739">
        <v>10</v>
      </c>
      <c r="AC9" s="739">
        <v>6</v>
      </c>
      <c r="AD9" s="739">
        <v>4</v>
      </c>
      <c r="AE9" s="739">
        <v>2</v>
      </c>
      <c r="AF9" s="739">
        <v>1</v>
      </c>
      <c r="AG9" s="739">
        <v>0</v>
      </c>
      <c r="AH9" s="739">
        <v>0</v>
      </c>
      <c r="AI9" s="739">
        <v>0</v>
      </c>
      <c r="AJ9" s="739">
        <v>0</v>
      </c>
      <c r="AK9" s="739">
        <v>0</v>
      </c>
    </row>
    <row r="10" spans="1:37" x14ac:dyDescent="0.25">
      <c r="A10" s="207"/>
      <c r="B10" s="238"/>
      <c r="C10" s="208"/>
      <c r="D10" s="208"/>
      <c r="E10" s="208"/>
      <c r="F10" s="208"/>
      <c r="G10" s="208"/>
      <c r="H10" s="208"/>
      <c r="I10" s="208"/>
      <c r="J10" s="186"/>
      <c r="K10" s="207"/>
      <c r="L10" s="207"/>
      <c r="M10" s="259"/>
      <c r="Y10" s="250"/>
      <c r="Z10" s="250"/>
      <c r="AA10" s="250" t="s">
        <v>81</v>
      </c>
      <c r="AB10" s="244">
        <v>6</v>
      </c>
      <c r="AC10" s="244">
        <v>3</v>
      </c>
      <c r="AD10" s="244">
        <v>2</v>
      </c>
      <c r="AE10" s="244">
        <v>1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</row>
    <row r="11" spans="1:37" x14ac:dyDescent="0.25">
      <c r="A11" s="207" t="s">
        <v>59</v>
      </c>
      <c r="B11" s="237"/>
      <c r="C11" s="196" t="str">
        <f>IF($B11="","",VLOOKUP($B11,'A-U12-L-IV.kcs elo'!$A$7:$O$22,5))</f>
        <v/>
      </c>
      <c r="D11" s="196" t="str">
        <f>IF($B11="","",VLOOKUP($B11,'A-U12-L-IV.kcs elo'!$A$7:$O$22,15))</f>
        <v/>
      </c>
      <c r="E11" s="194" t="str">
        <f>UPPER(IF($B11="","",VLOOKUP($B11,'A-U12-L-IV.kcs elo'!$A$7:$O$22,2)))</f>
        <v/>
      </c>
      <c r="F11" s="197"/>
      <c r="G11" s="194" t="str">
        <f>IF($B11="","",VLOOKUP($B11,'A-U12-L-IV.kcs elo'!$A$7:$O$22,3))</f>
        <v/>
      </c>
      <c r="H11" s="197"/>
      <c r="I11" s="194" t="str">
        <f>IF($B11="","",VLOOKUP($B11,'A-U12-L-IV.kcs elo'!$A$7:$O$22,4))</f>
        <v/>
      </c>
      <c r="J11" s="186"/>
      <c r="K11" s="257"/>
      <c r="L11" s="252" t="str">
        <f>IF(K11="","",CONCATENATE(VLOOKUP($Y$3,$AB$1:$AK$1,K11)," pont"))</f>
        <v/>
      </c>
      <c r="M11" s="258"/>
      <c r="Y11" s="250"/>
      <c r="Z11" s="250"/>
      <c r="AA11" s="250" t="s">
        <v>86</v>
      </c>
      <c r="AB11" s="244">
        <v>3</v>
      </c>
      <c r="AC11" s="244">
        <v>2</v>
      </c>
      <c r="AD11" s="244">
        <v>1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</row>
    <row r="12" spans="1:3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0"/>
      <c r="Z12" s="250"/>
      <c r="AA12" s="250" t="s">
        <v>82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  <c r="AI12" s="255">
        <v>0</v>
      </c>
      <c r="AJ12" s="255">
        <v>0</v>
      </c>
      <c r="AK12" s="255">
        <v>0</v>
      </c>
    </row>
    <row r="13" spans="1:37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0"/>
      <c r="Z13" s="250"/>
      <c r="AA13" s="250" t="s">
        <v>83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55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0"/>
      <c r="Z16" s="250"/>
      <c r="AA16" s="250" t="s">
        <v>57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0"/>
      <c r="Z17" s="250"/>
      <c r="AA17" s="250" t="s">
        <v>74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186"/>
      <c r="B18" s="797"/>
      <c r="C18" s="797"/>
      <c r="D18" s="794" t="str">
        <f>E7</f>
        <v xml:space="preserve">VARGA </v>
      </c>
      <c r="E18" s="794"/>
      <c r="F18" s="794" t="str">
        <f>E9</f>
        <v xml:space="preserve">FÁSKERTI </v>
      </c>
      <c r="G18" s="794"/>
      <c r="H18" s="794" t="str">
        <f>E11</f>
        <v/>
      </c>
      <c r="I18" s="794"/>
      <c r="J18" s="186"/>
      <c r="K18" s="186"/>
      <c r="L18" s="186"/>
      <c r="M18" s="186"/>
      <c r="Y18" s="250"/>
      <c r="Z18" s="250"/>
      <c r="AA18" s="250" t="s">
        <v>75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42" t="s">
        <v>57</v>
      </c>
      <c r="B19" s="787" t="str">
        <f>E7</f>
        <v xml:space="preserve">VARGA </v>
      </c>
      <c r="C19" s="787"/>
      <c r="D19" s="788"/>
      <c r="E19" s="788"/>
      <c r="F19" s="789" t="s">
        <v>656</v>
      </c>
      <c r="G19" s="789"/>
      <c r="H19" s="790"/>
      <c r="I19" s="790"/>
      <c r="J19" s="186"/>
      <c r="K19" s="186"/>
      <c r="L19" s="186"/>
      <c r="M19" s="186"/>
      <c r="Y19" s="250"/>
      <c r="Z19" s="250"/>
      <c r="AA19" s="250" t="s">
        <v>76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42" t="s">
        <v>58</v>
      </c>
      <c r="B20" s="787" t="str">
        <f>E9</f>
        <v xml:space="preserve">FÁSKERTI </v>
      </c>
      <c r="C20" s="787"/>
      <c r="D20" s="800" t="s">
        <v>657</v>
      </c>
      <c r="E20" s="790"/>
      <c r="F20" s="788"/>
      <c r="G20" s="788"/>
      <c r="H20" s="790"/>
      <c r="I20" s="790"/>
      <c r="J20" s="186"/>
      <c r="K20" s="186"/>
      <c r="L20" s="186"/>
      <c r="M20" s="186"/>
      <c r="Y20" s="250"/>
      <c r="Z20" s="250"/>
      <c r="AA20" s="250" t="s">
        <v>77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42" t="s">
        <v>59</v>
      </c>
      <c r="B21" s="787" t="str">
        <f>E11</f>
        <v/>
      </c>
      <c r="C21" s="787"/>
      <c r="D21" s="790"/>
      <c r="E21" s="790"/>
      <c r="F21" s="790"/>
      <c r="G21" s="790"/>
      <c r="H21" s="788"/>
      <c r="I21" s="788"/>
      <c r="J21" s="186"/>
      <c r="K21" s="186"/>
      <c r="L21" s="186"/>
      <c r="M21" s="186"/>
      <c r="Y21" s="250"/>
      <c r="Z21" s="250"/>
      <c r="AA21" s="250" t="s">
        <v>78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0"/>
      <c r="Z22" s="250"/>
      <c r="AA22" s="250" t="s">
        <v>79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0"/>
      <c r="Z23" s="250"/>
      <c r="AA23" s="250" t="s">
        <v>80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0"/>
      <c r="Z24" s="250"/>
      <c r="AA24" s="250" t="s">
        <v>81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0"/>
      <c r="Z25" s="250"/>
      <c r="AA25" s="250" t="s">
        <v>86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0"/>
      <c r="Z26" s="250"/>
      <c r="AA26" s="250" t="s">
        <v>82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0"/>
      <c r="Z27" s="250"/>
      <c r="AA27" s="250" t="s">
        <v>83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</row>
    <row r="33" spans="1:18" x14ac:dyDescent="0.25">
      <c r="A33" s="108" t="s">
        <v>38</v>
      </c>
      <c r="B33" s="109"/>
      <c r="C33" s="158"/>
      <c r="D33" s="215" t="s">
        <v>2</v>
      </c>
      <c r="E33" s="216" t="s">
        <v>40</v>
      </c>
      <c r="F33" s="233"/>
      <c r="G33" s="215" t="s">
        <v>2</v>
      </c>
      <c r="H33" s="216" t="s">
        <v>49</v>
      </c>
      <c r="I33" s="117"/>
      <c r="J33" s="216" t="s">
        <v>50</v>
      </c>
      <c r="K33" s="116" t="s">
        <v>51</v>
      </c>
      <c r="L33" s="31"/>
      <c r="M33" s="282"/>
      <c r="N33" s="281"/>
      <c r="P33" s="209"/>
      <c r="Q33" s="209"/>
      <c r="R33" s="210"/>
    </row>
    <row r="34" spans="1:18" x14ac:dyDescent="0.25">
      <c r="A34" s="189" t="s">
        <v>39</v>
      </c>
      <c r="B34" s="190"/>
      <c r="C34" s="191"/>
      <c r="D34" s="217"/>
      <c r="E34" s="793"/>
      <c r="F34" s="793"/>
      <c r="G34" s="227" t="s">
        <v>3</v>
      </c>
      <c r="H34" s="190"/>
      <c r="I34" s="218"/>
      <c r="J34" s="228"/>
      <c r="K34" s="187" t="s">
        <v>41</v>
      </c>
      <c r="L34" s="234"/>
      <c r="M34" s="223"/>
      <c r="P34" s="211"/>
      <c r="Q34" s="211"/>
      <c r="R34" s="212"/>
    </row>
    <row r="35" spans="1:18" x14ac:dyDescent="0.25">
      <c r="A35" s="192" t="s">
        <v>48</v>
      </c>
      <c r="B35" s="115"/>
      <c r="C35" s="193"/>
      <c r="D35" s="220"/>
      <c r="E35" s="786"/>
      <c r="F35" s="786"/>
      <c r="G35" s="229" t="s">
        <v>4</v>
      </c>
      <c r="H35" s="221"/>
      <c r="I35" s="222"/>
      <c r="J35" s="81"/>
      <c r="K35" s="231"/>
      <c r="L35" s="185"/>
      <c r="M35" s="226"/>
      <c r="P35" s="212"/>
      <c r="Q35" s="213"/>
      <c r="R35" s="212"/>
    </row>
    <row r="36" spans="1:18" x14ac:dyDescent="0.25">
      <c r="A36" s="130"/>
      <c r="B36" s="131"/>
      <c r="C36" s="132"/>
      <c r="D36" s="220"/>
      <c r="E36" s="224"/>
      <c r="F36" s="186"/>
      <c r="G36" s="229" t="s">
        <v>5</v>
      </c>
      <c r="H36" s="221"/>
      <c r="I36" s="222"/>
      <c r="J36" s="81"/>
      <c r="K36" s="187" t="s">
        <v>42</v>
      </c>
      <c r="L36" s="234"/>
      <c r="M36" s="219"/>
      <c r="P36" s="211"/>
      <c r="Q36" s="211"/>
      <c r="R36" s="212"/>
    </row>
    <row r="37" spans="1:18" x14ac:dyDescent="0.25">
      <c r="A37" s="110"/>
      <c r="B37" s="156"/>
      <c r="C37" s="111"/>
      <c r="D37" s="220"/>
      <c r="E37" s="224"/>
      <c r="F37" s="186"/>
      <c r="G37" s="229" t="s">
        <v>6</v>
      </c>
      <c r="H37" s="221"/>
      <c r="I37" s="222"/>
      <c r="J37" s="81"/>
      <c r="K37" s="232"/>
      <c r="L37" s="186"/>
      <c r="M37" s="223"/>
      <c r="P37" s="212"/>
      <c r="Q37" s="213"/>
      <c r="R37" s="212"/>
    </row>
    <row r="38" spans="1:18" x14ac:dyDescent="0.25">
      <c r="A38" s="119"/>
      <c r="B38" s="133"/>
      <c r="C38" s="157"/>
      <c r="D38" s="220"/>
      <c r="E38" s="224"/>
      <c r="F38" s="186"/>
      <c r="G38" s="229" t="s">
        <v>7</v>
      </c>
      <c r="H38" s="221"/>
      <c r="I38" s="222"/>
      <c r="J38" s="81"/>
      <c r="K38" s="192"/>
      <c r="L38" s="185"/>
      <c r="M38" s="226"/>
      <c r="P38" s="212"/>
      <c r="Q38" s="213"/>
      <c r="R38" s="212"/>
    </row>
    <row r="39" spans="1:18" x14ac:dyDescent="0.25">
      <c r="A39" s="120"/>
      <c r="B39" s="21"/>
      <c r="C39" s="111"/>
      <c r="D39" s="220"/>
      <c r="E39" s="224"/>
      <c r="F39" s="186"/>
      <c r="G39" s="229" t="s">
        <v>8</v>
      </c>
      <c r="H39" s="221"/>
      <c r="I39" s="222"/>
      <c r="J39" s="81"/>
      <c r="K39" s="187" t="s">
        <v>31</v>
      </c>
      <c r="L39" s="234"/>
      <c r="M39" s="219"/>
      <c r="P39" s="211"/>
      <c r="Q39" s="211"/>
      <c r="R39" s="212"/>
    </row>
    <row r="40" spans="1:18" x14ac:dyDescent="0.25">
      <c r="A40" s="120"/>
      <c r="B40" s="21"/>
      <c r="C40" s="128"/>
      <c r="D40" s="220"/>
      <c r="E40" s="224"/>
      <c r="F40" s="186"/>
      <c r="G40" s="229" t="s">
        <v>9</v>
      </c>
      <c r="H40" s="221"/>
      <c r="I40" s="222"/>
      <c r="J40" s="81"/>
      <c r="K40" s="232"/>
      <c r="L40" s="186"/>
      <c r="M40" s="223"/>
      <c r="P40" s="212"/>
      <c r="Q40" s="213"/>
      <c r="R40" s="212"/>
    </row>
    <row r="41" spans="1:18" x14ac:dyDescent="0.25">
      <c r="A41" s="121"/>
      <c r="B41" s="118"/>
      <c r="C41" s="129"/>
      <c r="D41" s="225"/>
      <c r="E41" s="112"/>
      <c r="F41" s="185"/>
      <c r="G41" s="230" t="s">
        <v>10</v>
      </c>
      <c r="H41" s="115"/>
      <c r="I41" s="188"/>
      <c r="J41" s="113"/>
      <c r="K41" s="192" t="str">
        <f>L4</f>
        <v>Nagyistók-Nádasi Judit</v>
      </c>
      <c r="L41" s="185"/>
      <c r="M41" s="226"/>
      <c r="P41" s="212"/>
      <c r="Q41" s="213"/>
      <c r="R41" s="214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497" priority="2" stopIfTrue="1" operator="equal">
      <formula>"Bye"</formula>
    </cfRule>
  </conditionalFormatting>
  <conditionalFormatting sqref="R41">
    <cfRule type="expression" dxfId="49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48</vt:i4>
      </vt:variant>
      <vt:variant>
        <vt:lpstr>Névvel ellátott tartományok</vt:lpstr>
      </vt:variant>
      <vt:variant>
        <vt:i4>66</vt:i4>
      </vt:variant>
    </vt:vector>
  </HeadingPairs>
  <TitlesOfParts>
    <vt:vector size="114" baseType="lpstr">
      <vt:lpstr>Altalanos</vt:lpstr>
      <vt:lpstr>Birók</vt:lpstr>
      <vt:lpstr>Nevezések</vt:lpstr>
      <vt:lpstr>A-U11-F-III.kcs elo</vt:lpstr>
      <vt:lpstr>A-U11-F-III.kcs</vt:lpstr>
      <vt:lpstr>A-U11-L-III.kcs elo</vt:lpstr>
      <vt:lpstr>A-U11-L-III.kcs</vt:lpstr>
      <vt:lpstr>A-U12-L-IV.kcs elo</vt:lpstr>
      <vt:lpstr>A-U12-L-IV.kcs</vt:lpstr>
      <vt:lpstr>A-U14-F-V.kcs elo</vt:lpstr>
      <vt:lpstr>A-U14-F-V.kcs</vt:lpstr>
      <vt:lpstr>A-U16-F-VI.kcs elo</vt:lpstr>
      <vt:lpstr>A-U16-F-VI.kcs</vt:lpstr>
      <vt:lpstr>A-U18-F-VII.kcs elo</vt:lpstr>
      <vt:lpstr>A-U18-F-VII.kcs</vt:lpstr>
      <vt:lpstr>B-U8-F-I.kcs elo</vt:lpstr>
      <vt:lpstr>B-U8-F-I.kcs</vt:lpstr>
      <vt:lpstr>B-U8-L-I.kcs elo</vt:lpstr>
      <vt:lpstr>B-U8-L-I.kcs</vt:lpstr>
      <vt:lpstr>B-U9-F-II.kcs elo</vt:lpstr>
      <vt:lpstr>B-U9-F-II.kcs</vt:lpstr>
      <vt:lpstr>B-U9-L-II.kcs elo</vt:lpstr>
      <vt:lpstr>B-U9-L-II.kcs</vt:lpstr>
      <vt:lpstr>B-U11-F-III.kcs elo</vt:lpstr>
      <vt:lpstr>B-U11-F-1-2.csop</vt:lpstr>
      <vt:lpstr>B-U11-F-3-4.csop</vt:lpstr>
      <vt:lpstr>B-U11-F-5-6.csop.</vt:lpstr>
      <vt:lpstr>B-U11-F-döntő</vt:lpstr>
      <vt:lpstr>B-U11-L-III.kcs elo </vt:lpstr>
      <vt:lpstr>B-U11-L-III.kcs</vt:lpstr>
      <vt:lpstr>B-U12-F-IV.kcs elo</vt:lpstr>
      <vt:lpstr>B-U12-F-IV.kcs</vt:lpstr>
      <vt:lpstr>B-U12-L-IV.kcs elo</vt:lpstr>
      <vt:lpstr>B-U12-L-IV.kcs</vt:lpstr>
      <vt:lpstr>B-U14-L-V.kcs elo</vt:lpstr>
      <vt:lpstr>B-U14-L-V.kcs</vt:lpstr>
      <vt:lpstr>B-U14-F-V.kcs elo</vt:lpstr>
      <vt:lpstr>B-U14-F-V.kcs</vt:lpstr>
      <vt:lpstr>B-U14-F-vigasz</vt:lpstr>
      <vt:lpstr>B-U16-F-VI.kcs elo</vt:lpstr>
      <vt:lpstr>B-U16-F-VI.kcs</vt:lpstr>
      <vt:lpstr>B-U16-F-vigasz</vt:lpstr>
      <vt:lpstr>B-U16-L-VI.kcs elo</vt:lpstr>
      <vt:lpstr>B-U16-L-VI.kcs</vt:lpstr>
      <vt:lpstr>B-U18-F-VII.kcs elo</vt:lpstr>
      <vt:lpstr>B-U18-F-VII.kcs</vt:lpstr>
      <vt:lpstr>B-U18+-F-VIII.kcs elo</vt:lpstr>
      <vt:lpstr>B-U18+-F-VIII.kcs</vt:lpstr>
      <vt:lpstr>'A-U11-F-III.kcs elo'!Nyomtatási_cím</vt:lpstr>
      <vt:lpstr>'A-U11-L-III.kcs elo'!Nyomtatási_cím</vt:lpstr>
      <vt:lpstr>'A-U12-L-IV.kcs elo'!Nyomtatási_cím</vt:lpstr>
      <vt:lpstr>'A-U14-F-V.kcs elo'!Nyomtatási_cím</vt:lpstr>
      <vt:lpstr>'A-U16-F-VI.kcs elo'!Nyomtatási_cím</vt:lpstr>
      <vt:lpstr>'A-U18-F-VII.kcs elo'!Nyomtatási_cím</vt:lpstr>
      <vt:lpstr>'B-U11-F-III.kcs elo'!Nyomtatási_cím</vt:lpstr>
      <vt:lpstr>'B-U11-L-III.kcs elo '!Nyomtatási_cím</vt:lpstr>
      <vt:lpstr>'B-U12-F-IV.kcs elo'!Nyomtatási_cím</vt:lpstr>
      <vt:lpstr>'B-U12-L-IV.kcs elo'!Nyomtatási_cím</vt:lpstr>
      <vt:lpstr>'B-U14-F-V.kcs elo'!Nyomtatási_cím</vt:lpstr>
      <vt:lpstr>'B-U14-L-V.kcs elo'!Nyomtatási_cím</vt:lpstr>
      <vt:lpstr>'B-U16-F-VI.kcs elo'!Nyomtatási_cím</vt:lpstr>
      <vt:lpstr>'B-U16-L-VI.kcs elo'!Nyomtatási_cím</vt:lpstr>
      <vt:lpstr>'B-U18+-F-VIII.kcs elo'!Nyomtatási_cím</vt:lpstr>
      <vt:lpstr>'B-U18-F-VII.kcs elo'!Nyomtatási_cím</vt:lpstr>
      <vt:lpstr>'B-U8-F-I.kcs elo'!Nyomtatási_cím</vt:lpstr>
      <vt:lpstr>'B-U8-L-I.kcs elo'!Nyomtatási_cím</vt:lpstr>
      <vt:lpstr>'B-U9-F-II.kcs elo'!Nyomtatási_cím</vt:lpstr>
      <vt:lpstr>'B-U9-L-II.kcs elo'!Nyomtatási_cím</vt:lpstr>
      <vt:lpstr>'A-U11-F-III.kcs'!Nyomtatási_terület</vt:lpstr>
      <vt:lpstr>'A-U11-F-III.kcs elo'!Nyomtatási_terület</vt:lpstr>
      <vt:lpstr>'A-U11-L-III.kcs'!Nyomtatási_terület</vt:lpstr>
      <vt:lpstr>'A-U11-L-III.kcs elo'!Nyomtatási_terület</vt:lpstr>
      <vt:lpstr>'A-U12-L-IV.kcs'!Nyomtatási_terület</vt:lpstr>
      <vt:lpstr>'A-U12-L-IV.kcs elo'!Nyomtatási_terület</vt:lpstr>
      <vt:lpstr>'A-U14-F-V.kcs'!Nyomtatási_terület</vt:lpstr>
      <vt:lpstr>'A-U14-F-V.kcs elo'!Nyomtatási_terület</vt:lpstr>
      <vt:lpstr>'A-U16-F-VI.kcs'!Nyomtatási_terület</vt:lpstr>
      <vt:lpstr>'A-U16-F-VI.kcs elo'!Nyomtatási_terület</vt:lpstr>
      <vt:lpstr>'A-U18-F-VII.kcs'!Nyomtatási_terület</vt:lpstr>
      <vt:lpstr>'A-U18-F-VII.kcs elo'!Nyomtatási_terület</vt:lpstr>
      <vt:lpstr>Birók!Nyomtatási_terület</vt:lpstr>
      <vt:lpstr>'B-U11-F-1-2.csop'!Nyomtatási_terület</vt:lpstr>
      <vt:lpstr>'B-U11-F-3-4.csop'!Nyomtatási_terület</vt:lpstr>
      <vt:lpstr>'B-U11-F-5-6.csop.'!Nyomtatási_terület</vt:lpstr>
      <vt:lpstr>'B-U11-F-döntő'!Nyomtatási_terület</vt:lpstr>
      <vt:lpstr>'B-U11-F-III.kcs elo'!Nyomtatási_terület</vt:lpstr>
      <vt:lpstr>'B-U11-L-III.kcs'!Nyomtatási_terület</vt:lpstr>
      <vt:lpstr>'B-U11-L-III.kcs elo '!Nyomtatási_terület</vt:lpstr>
      <vt:lpstr>'B-U12-F-IV.kcs'!Nyomtatási_terület</vt:lpstr>
      <vt:lpstr>'B-U12-F-IV.kcs elo'!Nyomtatási_terület</vt:lpstr>
      <vt:lpstr>'B-U12-L-IV.kcs'!Nyomtatási_terület</vt:lpstr>
      <vt:lpstr>'B-U12-L-IV.kcs elo'!Nyomtatási_terület</vt:lpstr>
      <vt:lpstr>'B-U14-F-V.kcs'!Nyomtatási_terület</vt:lpstr>
      <vt:lpstr>'B-U14-F-V.kcs elo'!Nyomtatási_terület</vt:lpstr>
      <vt:lpstr>'B-U14-F-vigasz'!Nyomtatási_terület</vt:lpstr>
      <vt:lpstr>'B-U14-L-V.kcs'!Nyomtatási_terület</vt:lpstr>
      <vt:lpstr>'B-U14-L-V.kcs elo'!Nyomtatási_terület</vt:lpstr>
      <vt:lpstr>'B-U16-F-VI.kcs'!Nyomtatási_terület</vt:lpstr>
      <vt:lpstr>'B-U16-F-VI.kcs elo'!Nyomtatási_terület</vt:lpstr>
      <vt:lpstr>'B-U16-F-vigasz'!Nyomtatási_terület</vt:lpstr>
      <vt:lpstr>'B-U16-L-VI.kcs'!Nyomtatási_terület</vt:lpstr>
      <vt:lpstr>'B-U16-L-VI.kcs elo'!Nyomtatási_terület</vt:lpstr>
      <vt:lpstr>'B-U18+-F-VIII.kcs'!Nyomtatási_terület</vt:lpstr>
      <vt:lpstr>'B-U18+-F-VIII.kcs elo'!Nyomtatási_terület</vt:lpstr>
      <vt:lpstr>'B-U18-F-VII.kcs'!Nyomtatási_terület</vt:lpstr>
      <vt:lpstr>'B-U18-F-VII.kcs elo'!Nyomtatási_terület</vt:lpstr>
      <vt:lpstr>'B-U8-F-I.kcs'!Nyomtatási_terület</vt:lpstr>
      <vt:lpstr>'B-U8-F-I.kcs elo'!Nyomtatási_terület</vt:lpstr>
      <vt:lpstr>'B-U8-L-I.kcs'!Nyomtatási_terület</vt:lpstr>
      <vt:lpstr>'B-U8-L-I.kcs elo'!Nyomtatási_terület</vt:lpstr>
      <vt:lpstr>'B-U9-F-II.kcs'!Nyomtatási_terület</vt:lpstr>
      <vt:lpstr>'B-U9-F-II.kcs elo'!Nyomtatási_terület</vt:lpstr>
      <vt:lpstr>'B-U9-L-II.kcs'!Nyomtatási_terület</vt:lpstr>
      <vt:lpstr>'B-U9-L-II.kcs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2024-04-04T15:53:50Z</cp:lastPrinted>
  <dcterms:created xsi:type="dcterms:W3CDTF">1998-01-18T23:10:02Z</dcterms:created>
  <dcterms:modified xsi:type="dcterms:W3CDTF">2025-05-21T08:19:48Z</dcterms:modified>
  <cp:category>Forms</cp:category>
</cp:coreProperties>
</file>