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trlProps/ctrlProp3.xml" ContentType="application/vnd.ms-excel.controlproperties+xml"/>
  <Override PartName="/xl/comments3.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ctrlProps/ctrlProp4.xml" ContentType="application/vnd.ms-excel.controlproperties+xml"/>
  <Override PartName="/xl/comments4.xml" ContentType="application/vnd.openxmlformats-officedocument.spreadsheetml.comments+xml"/>
  <Override PartName="/xl/drawings/drawing8.xml" ContentType="application/vnd.openxmlformats-officedocument.drawing+xml"/>
  <Override PartName="/xl/ctrlProps/ctrlProp5.xml" ContentType="application/vnd.ms-excel.controlproperties+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trlProps/ctrlProp6.xml" ContentType="application/vnd.ms-excel.controlproperties+xml"/>
  <Override PartName="/xl/comments6.xml" ContentType="application/vnd.openxmlformats-officedocument.spreadsheetml.comments+xml"/>
  <Override PartName="/xl/drawings/drawing11.xml" ContentType="application/vnd.openxmlformats-officedocument.drawing+xml"/>
  <Override PartName="/xl/ctrlProps/ctrlProp7.xml" ContentType="application/vnd.ms-excel.controlproperties+xml"/>
  <Override PartName="/xl/ctrlProps/ctrlProp8.xml" ContentType="application/vnd.ms-excel.controlproperties+xml"/>
  <Override PartName="/xl/comments7.xml" ContentType="application/vnd.openxmlformats-officedocument.spreadsheetml.comments+xml"/>
  <Override PartName="/xl/drawings/drawing12.xml" ContentType="application/vnd.openxmlformats-officedocument.drawing+xml"/>
  <Override PartName="/xl/ctrlProps/ctrlProp9.xml" ContentType="application/vnd.ms-excel.controlproperties+xml"/>
  <Override PartName="/xl/comments8.xml" ContentType="application/vnd.openxmlformats-officedocument.spreadsheetml.comments+xml"/>
  <Override PartName="/xl/drawings/drawing13.xml" ContentType="application/vnd.openxmlformats-officedocument.drawing+xml"/>
  <Override PartName="/xl/ctrlProps/ctrlProp10.xml" ContentType="application/vnd.ms-excel.controlproperties+xml"/>
  <Override PartName="/xl/comments9.xml" ContentType="application/vnd.openxmlformats-officedocument.spreadsheetml.comments+xml"/>
  <Override PartName="/xl/drawings/drawing14.xml" ContentType="application/vnd.openxmlformats-officedocument.drawing+xml"/>
  <Override PartName="/xl/ctrlProps/ctrlProp11.xml" ContentType="application/vnd.ms-excel.controlproperties+xml"/>
  <Override PartName="/xl/ctrlProps/ctrlProp12.xml" ContentType="application/vnd.ms-excel.controlproperties+xml"/>
  <Override PartName="/xl/comments10.xml" ContentType="application/vnd.openxmlformats-officedocument.spreadsheetml.comments+xml"/>
  <Override PartName="/xl/drawings/drawing15.xml" ContentType="application/vnd.openxmlformats-officedocument.drawing+xml"/>
  <Override PartName="/xl/ctrlProps/ctrlProp13.xml" ContentType="application/vnd.ms-excel.controlproperties+xml"/>
  <Override PartName="/xl/comments11.xml" ContentType="application/vnd.openxmlformats-officedocument.spreadsheetml.comments+xml"/>
  <Override PartName="/xl/drawings/drawing16.xml" ContentType="application/vnd.openxmlformats-officedocument.drawing+xml"/>
  <Override PartName="/xl/drawings/drawing17.xml" ContentType="application/vnd.openxmlformats-officedocument.drawing+xml"/>
  <Override PartName="/xl/ctrlProps/ctrlProp14.xml" ContentType="application/vnd.ms-excel.controlproperties+xml"/>
  <Override PartName="/xl/comments12.xml" ContentType="application/vnd.openxmlformats-officedocument.spreadsheetml.comments+xml"/>
  <Override PartName="/xl/drawings/drawing18.xml" ContentType="application/vnd.openxmlformats-officedocument.drawing+xml"/>
  <Override PartName="/xl/drawings/drawing19.xml" ContentType="application/vnd.openxmlformats-officedocument.drawing+xml"/>
  <Override PartName="/xl/ctrlProps/ctrlProp15.xml" ContentType="application/vnd.ms-excel.controlproperties+xml"/>
  <Override PartName="/xl/comments13.xml" ContentType="application/vnd.openxmlformats-officedocument.spreadsheetml.comments+xml"/>
  <Override PartName="/xl/drawings/drawing20.xml" ContentType="application/vnd.openxmlformats-officedocument.drawing+xml"/>
  <Override PartName="/xl/ctrlProps/ctrlProp16.xml" ContentType="application/vnd.ms-excel.controlproperties+xml"/>
  <Override PartName="/xl/comments14.xml" ContentType="application/vnd.openxmlformats-officedocument.spreadsheetml.comments+xml"/>
  <Override PartName="/xl/drawings/drawing21.xml" ContentType="application/vnd.openxmlformats-officedocument.drawing+xml"/>
  <Override PartName="/xl/drawings/drawing22.xml" ContentType="application/vnd.openxmlformats-officedocument.drawing+xml"/>
  <Override PartName="/xl/ctrlProps/ctrlProp17.xml" ContentType="application/vnd.ms-excel.controlproperties+xml"/>
  <Override PartName="/xl/comments15.xml" ContentType="application/vnd.openxmlformats-officedocument.spreadsheetml.comments+xml"/>
  <Override PartName="/xl/drawings/drawing23.xml" ContentType="application/vnd.openxmlformats-officedocument.drawing+xml"/>
  <Override PartName="/xl/drawings/drawing24.xml" ContentType="application/vnd.openxmlformats-officedocument.drawing+xml"/>
  <Override PartName="/xl/ctrlProps/ctrlProp18.xml" ContentType="application/vnd.ms-excel.controlproperties+xml"/>
  <Override PartName="/xl/comments16.xml" ContentType="application/vnd.openxmlformats-officedocument.spreadsheetml.comments+xml"/>
  <Override PartName="/xl/drawings/drawing25.xml" ContentType="application/vnd.openxmlformats-officedocument.drawing+xml"/>
  <Override PartName="/xl/drawings/drawing26.xml" ContentType="application/vnd.openxmlformats-officedocument.drawing+xml"/>
  <Override PartName="/xl/ctrlProps/ctrlProp19.xml" ContentType="application/vnd.ms-excel.controlproperties+xml"/>
  <Override PartName="/xl/comments17.xml" ContentType="application/vnd.openxmlformats-officedocument.spreadsheetml.comments+xml"/>
  <Override PartName="/xl/drawings/drawing27.xml" ContentType="application/vnd.openxmlformats-officedocument.drawing+xml"/>
  <Override PartName="/xl/drawings/drawing28.xml" ContentType="application/vnd.openxmlformats-officedocument.drawing+xml"/>
  <Override PartName="/xl/ctrlProps/ctrlProp20.xml" ContentType="application/vnd.ms-excel.controlproperties+xml"/>
  <Override PartName="/xl/comments18.xml" ContentType="application/vnd.openxmlformats-officedocument.spreadsheetml.comments+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ctrlProps/ctrlProp21.xml" ContentType="application/vnd.ms-excel.controlproperties+xml"/>
  <Override PartName="/xl/ctrlProps/ctrlProp22.xml" ContentType="application/vnd.ms-excel.controlproperties+xml"/>
  <Override PartName="/xl/comments19.xml" ContentType="application/vnd.openxmlformats-officedocument.spreadsheetml.comments+xml"/>
  <Override PartName="/xl/drawings/drawing36.xml" ContentType="application/vnd.openxmlformats-officedocument.drawing+xml"/>
  <Override PartName="/xl/ctrlProps/ctrlProp23.xml" ContentType="application/vnd.ms-excel.controlproperties+xml"/>
  <Override PartName="/xl/ctrlProps/ctrlProp24.xml" ContentType="application/vnd.ms-excel.controlproperties+xml"/>
  <Override PartName="/xl/comments20.xml" ContentType="application/vnd.openxmlformats-officedocument.spreadsheetml.comments+xml"/>
  <Override PartName="/xl/drawings/drawing37.xml" ContentType="application/vnd.openxmlformats-officedocument.drawing+xml"/>
  <Override PartName="/xl/ctrlProps/ctrlProp25.xml" ContentType="application/vnd.ms-excel.controlproperties+xml"/>
  <Override PartName="/xl/ctrlProps/ctrlProp26.xml" ContentType="application/vnd.ms-excel.controlproperties+xml"/>
  <Override PartName="/xl/comments21.xml" ContentType="application/vnd.openxmlformats-officedocument.spreadsheetml.comments+xml"/>
  <Override PartName="/xl/drawings/drawing38.xml" ContentType="application/vnd.openxmlformats-officedocument.drawing+xml"/>
  <Override PartName="/xl/ctrlProps/ctrlProp27.xml" ContentType="application/vnd.ms-excel.controlproperties+xml"/>
  <Override PartName="/xl/drawings/drawing39.xml" ContentType="application/vnd.openxmlformats-officedocument.drawing+xml"/>
  <Override PartName="/xl/ctrlProps/ctrlProp28.xml" ContentType="application/vnd.ms-excel.controlproperties+xml"/>
  <Override PartName="/xl/ctrlProps/ctrlProp29.xml" ContentType="application/vnd.ms-excel.controlproperties+xml"/>
  <Override PartName="/xl/comments22.xml" ContentType="application/vnd.openxmlformats-officedocument.spreadsheetml.comments+xml"/>
  <Override PartName="/xl/drawings/drawing40.xml" ContentType="application/vnd.openxmlformats-officedocument.drawing+xml"/>
  <Override PartName="/xl/ctrlProps/ctrlProp30.xml" ContentType="application/vnd.ms-excel.controlproperties+xml"/>
  <Override PartName="/xl/ctrlProps/ctrlProp31.xml" ContentType="application/vnd.ms-excel.controlproperties+xml"/>
  <Override PartName="/xl/comments23.xml" ContentType="application/vnd.openxmlformats-officedocument.spreadsheetml.comments+xml"/>
  <Override PartName="/xl/drawings/drawing41.xml" ContentType="application/vnd.openxmlformats-officedocument.drawing+xml"/>
  <Override PartName="/xl/ctrlProps/ctrlProp32.xml" ContentType="application/vnd.ms-excel.controlproperties+xml"/>
  <Override PartName="/xl/ctrlProps/ctrlProp33.xml" ContentType="application/vnd.ms-excel.controlproperties+xml"/>
  <Override PartName="/xl/comments24.xml" ContentType="application/vnd.openxmlformats-officedocument.spreadsheetml.comments+xml"/>
  <Override PartName="/xl/drawings/drawing42.xml" ContentType="application/vnd.openxmlformats-officedocument.drawing+xml"/>
  <Override PartName="/xl/ctrlProps/ctrlProp34.xml" ContentType="application/vnd.ms-excel.controlproperties+xml"/>
  <Override PartName="/xl/comments25.xml" ContentType="application/vnd.openxmlformats-officedocument.spreadsheetml.comments+xml"/>
  <Override PartName="/xl/drawings/drawing43.xml" ContentType="application/vnd.openxmlformats-officedocument.drawing+xml"/>
  <Override PartName="/xl/ctrlProps/ctrlProp35.xml" ContentType="application/vnd.ms-excel.controlproperties+xml"/>
  <Override PartName="/xl/ctrlProps/ctrlProp36.xml" ContentType="application/vnd.ms-excel.controlproperties+xml"/>
  <Override PartName="/xl/comments26.xml" ContentType="application/vnd.openxmlformats-officedocument.spreadsheetml.comments+xml"/>
  <Override PartName="/xl/drawings/drawing44.xml" ContentType="application/vnd.openxmlformats-officedocument.drawing+xml"/>
  <Override PartName="/xl/ctrlProps/ctrlProp37.xml" ContentType="application/vnd.ms-excel.controlproperties+xml"/>
  <Override PartName="/xl/ctrlProps/ctrlProp38.xml" ContentType="application/vnd.ms-excel.controlproperties+xml"/>
  <Override PartName="/xl/comments27.xml" ContentType="application/vnd.openxmlformats-officedocument.spreadsheetml.comments+xml"/>
  <Override PartName="/xl/drawings/drawing45.xml" ContentType="application/vnd.openxmlformats-officedocument.drawing+xml"/>
  <Override PartName="/xl/ctrlProps/ctrlProp39.xml" ContentType="application/vnd.ms-excel.controlproperties+xml"/>
  <Override PartName="/xl/ctrlProps/ctrlProp40.xml" ContentType="application/vnd.ms-excel.controlproperties+xml"/>
  <Override PartName="/xl/comments28.xml" ContentType="application/vnd.openxmlformats-officedocument.spreadsheetml.comments+xml"/>
  <Override PartName="/xl/drawings/drawing46.xml" ContentType="application/vnd.openxmlformats-officedocument.drawing+xml"/>
  <Override PartName="/xl/ctrlProps/ctrlProp41.xml" ContentType="application/vnd.ms-excel.controlproperties+xml"/>
  <Override PartName="/xl/comments29.xml" ContentType="application/vnd.openxmlformats-officedocument.spreadsheetml.comments+xml"/>
  <Override PartName="/xl/drawings/drawing47.xml" ContentType="application/vnd.openxmlformats-officedocument.drawing+xml"/>
  <Override PartName="/xl/ctrlProps/ctrlProp42.xml" ContentType="application/vnd.ms-excel.controlproperties+xml"/>
  <Override PartName="/xl/comments30.xml" ContentType="application/vnd.openxmlformats-officedocument.spreadsheetml.comments+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ctrlProps/ctrlProp43.xml" ContentType="application/vnd.ms-excel.controlproperties+xml"/>
  <Override PartName="/xl/ctrlProps/ctrlProp44.xml" ContentType="application/vnd.ms-excel.controlproperties+xml"/>
  <Override PartName="/xl/comments31.xml" ContentType="application/vnd.openxmlformats-officedocument.spreadsheetml.comments+xml"/>
  <Override PartName="/xl/drawings/drawing54.xml" ContentType="application/vnd.openxmlformats-officedocument.drawing+xml"/>
  <Override PartName="/xl/ctrlProps/ctrlProp45.xml" ContentType="application/vnd.ms-excel.controlproperties+xml"/>
  <Override PartName="/xl/ctrlProps/ctrlProp46.xml" ContentType="application/vnd.ms-excel.controlproperties+xml"/>
  <Override PartName="/xl/comments32.xml" ContentType="application/vnd.openxmlformats-officedocument.spreadsheetml.comments+xml"/>
  <Override PartName="/xl/drawings/drawing55.xml" ContentType="application/vnd.openxmlformats-officedocument.drawing+xml"/>
  <Override PartName="/xl/ctrlProps/ctrlProp47.xml" ContentType="application/vnd.ms-excel.controlproperties+xml"/>
  <Override PartName="/xl/ctrlProps/ctrlProp48.xml" ContentType="application/vnd.ms-excel.controlproperties+xml"/>
  <Override PartName="/xl/comments33.xml" ContentType="application/vnd.openxmlformats-officedocument.spreadsheetml.comments+xml"/>
  <Override PartName="/xl/drawings/drawing56.xml" ContentType="application/vnd.openxmlformats-officedocument.drawing+xml"/>
  <Override PartName="/xl/ctrlProps/ctrlProp49.xml" ContentType="application/vnd.ms-excel.controlproperties+xml"/>
  <Override PartName="/xl/ctrlProps/ctrlProp50.xml" ContentType="application/vnd.ms-excel.controlproperties+xml"/>
  <Override PartName="/xl/comments34.xml" ContentType="application/vnd.openxmlformats-officedocument.spreadsheetml.comments+xml"/>
  <Override PartName="/xl/drawings/drawing57.xml" ContentType="application/vnd.openxmlformats-officedocument.drawing+xml"/>
  <Override PartName="/xl/ctrlProps/ctrlProp51.xml" ContentType="application/vnd.ms-excel.controlproperties+xml"/>
  <Override PartName="/xl/drawings/drawing58.xml" ContentType="application/vnd.openxmlformats-officedocument.drawing+xml"/>
  <Override PartName="/xl/ctrlProps/ctrlProp52.xml" ContentType="application/vnd.ms-excel.controlproperties+xml"/>
  <Override PartName="/xl/ctrlProps/ctrlProp53.xml" ContentType="application/vnd.ms-excel.controlproperties+xml"/>
  <Override PartName="/xl/comments35.xml" ContentType="application/vnd.openxmlformats-officedocument.spreadsheetml.comments+xml"/>
  <Override PartName="/xl/drawings/drawing59.xml" ContentType="application/vnd.openxmlformats-officedocument.drawing+xml"/>
  <Override PartName="/xl/ctrlProps/ctrlProp54.xml" ContentType="application/vnd.ms-excel.controlproperties+xml"/>
  <Override PartName="/xl/ctrlProps/ctrlProp55.xml" ContentType="application/vnd.ms-excel.controlproperties+xml"/>
  <Override PartName="/xl/comments36.xml" ContentType="application/vnd.openxmlformats-officedocument.spreadsheetml.comments+xml"/>
  <Override PartName="/xl/drawings/drawing60.xml" ContentType="application/vnd.openxmlformats-officedocument.drawing+xml"/>
  <Override PartName="/xl/ctrlProps/ctrlProp56.xml" ContentType="application/vnd.ms-excel.controlproperties+xml"/>
  <Override PartName="/xl/ctrlProps/ctrlProp57.xml" ContentType="application/vnd.ms-excel.controlproperties+xml"/>
  <Override PartName="/xl/comments37.xml" ContentType="application/vnd.openxmlformats-officedocument.spreadsheetml.comments+xml"/>
  <Override PartName="/xl/drawings/drawing61.xml" ContentType="application/vnd.openxmlformats-officedocument.drawing+xml"/>
  <Override PartName="/xl/ctrlProps/ctrlProp58.xml" ContentType="application/vnd.ms-excel.controlproperties+xml"/>
  <Override PartName="/xl/comments38.xml" ContentType="application/vnd.openxmlformats-officedocument.spreadsheetml.comments+xml"/>
  <Override PartName="/xl/drawings/drawing62.xml" ContentType="application/vnd.openxmlformats-officedocument.drawing+xml"/>
  <Override PartName="/xl/ctrlProps/ctrlProp59.xml" ContentType="application/vnd.ms-excel.controlproperties+xml"/>
  <Override PartName="/xl/ctrlProps/ctrlProp60.xml" ContentType="application/vnd.ms-excel.controlproperties+xml"/>
  <Override PartName="/xl/comments39.xml" ContentType="application/vnd.openxmlformats-officedocument.spreadsheetml.comments+xml"/>
  <Override PartName="/xl/drawings/drawing63.xml" ContentType="application/vnd.openxmlformats-officedocument.drawing+xml"/>
  <Override PartName="/xl/ctrlProps/ctrlProp61.xml" ContentType="application/vnd.ms-excel.controlproperties+xml"/>
  <Override PartName="/xl/ctrlProps/ctrlProp62.xml" ContentType="application/vnd.ms-excel.controlproperties+xml"/>
  <Override PartName="/xl/comments40.xml" ContentType="application/vnd.openxmlformats-officedocument.spreadsheetml.comments+xml"/>
  <Override PartName="/xl/drawings/drawing64.xml" ContentType="application/vnd.openxmlformats-officedocument.drawing+xml"/>
  <Override PartName="/xl/ctrlProps/ctrlProp63.xml" ContentType="application/vnd.ms-excel.controlproperties+xml"/>
  <Override PartName="/xl/ctrlProps/ctrlProp64.xml" ContentType="application/vnd.ms-excel.controlproperties+xml"/>
  <Override PartName="/xl/comments41.xml" ContentType="application/vnd.openxmlformats-officedocument.spreadsheetml.comments+xml"/>
  <Override PartName="/xl/drawings/drawing65.xml" ContentType="application/vnd.openxmlformats-officedocument.drawing+xml"/>
  <Override PartName="/xl/ctrlProps/ctrlProp65.xml" ContentType="application/vnd.ms-excel.controlproperties+xml"/>
  <Override PartName="/xl/comments42.xml" ContentType="application/vnd.openxmlformats-officedocument.spreadsheetml.comments+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ctrlProps/ctrlProp66.xml" ContentType="application/vnd.ms-excel.controlproperties+xml"/>
  <Override PartName="/xl/ctrlProps/ctrlProp67.xml" ContentType="application/vnd.ms-excel.controlproperties+xml"/>
  <Override PartName="/xl/comments43.xml" ContentType="application/vnd.openxmlformats-officedocument.spreadsheetml.comments+xml"/>
  <Override PartName="/xl/drawings/drawing73.xml" ContentType="application/vnd.openxmlformats-officedocument.drawing+xml"/>
  <Override PartName="/xl/ctrlProps/ctrlProp68.xml" ContentType="application/vnd.ms-excel.controlproperties+xml"/>
  <Override PartName="/xl/ctrlProps/ctrlProp69.xml" ContentType="application/vnd.ms-excel.controlproperties+xml"/>
  <Override PartName="/xl/comments44.xml" ContentType="application/vnd.openxmlformats-officedocument.spreadsheetml.comments+xml"/>
  <Override PartName="/xl/drawings/drawing74.xml" ContentType="application/vnd.openxmlformats-officedocument.drawing+xml"/>
  <Override PartName="/xl/ctrlProps/ctrlProp70.xml" ContentType="application/vnd.ms-excel.controlproperties+xml"/>
  <Override PartName="/xl/ctrlProps/ctrlProp71.xml" ContentType="application/vnd.ms-excel.controlproperties+xml"/>
  <Override PartName="/xl/comments45.xml" ContentType="application/vnd.openxmlformats-officedocument.spreadsheetml.comments+xml"/>
  <Override PartName="/xl/drawings/drawing75.xml" ContentType="application/vnd.openxmlformats-officedocument.drawing+xml"/>
  <Override PartName="/xl/ctrlProps/ctrlProp72.xml" ContentType="application/vnd.ms-excel.controlproperties+xml"/>
  <Override PartName="/xl/ctrlProps/ctrlProp73.xml" ContentType="application/vnd.ms-excel.controlproperties+xml"/>
  <Override PartName="/xl/comments46.xml" ContentType="application/vnd.openxmlformats-officedocument.spreadsheetml.comments+xml"/>
  <Override PartName="/xl/drawings/drawing76.xml" ContentType="application/vnd.openxmlformats-officedocument.drawing+xml"/>
  <Override PartName="/xl/ctrlProps/ctrlProp74.xml" ContentType="application/vnd.ms-excel.controlproperties+xml"/>
  <Override PartName="/xl/drawings/drawing77.xml" ContentType="application/vnd.openxmlformats-officedocument.drawing+xml"/>
  <Override PartName="/xl/ctrlProps/ctrlProp75.xml" ContentType="application/vnd.ms-excel.controlproperties+xml"/>
  <Override PartName="/xl/ctrlProps/ctrlProp76.xml" ContentType="application/vnd.ms-excel.controlproperties+xml"/>
  <Override PartName="/xl/comments47.xml" ContentType="application/vnd.openxmlformats-officedocument.spreadsheetml.comments+xml"/>
  <Override PartName="/xl/drawings/drawing78.xml" ContentType="application/vnd.openxmlformats-officedocument.drawing+xml"/>
  <Override PartName="/xl/ctrlProps/ctrlProp77.xml" ContentType="application/vnd.ms-excel.controlproperties+xml"/>
  <Override PartName="/xl/ctrlProps/ctrlProp78.xml" ContentType="application/vnd.ms-excel.controlproperties+xml"/>
  <Override PartName="/xl/comments48.xml" ContentType="application/vnd.openxmlformats-officedocument.spreadsheetml.comments+xml"/>
  <Override PartName="/xl/drawings/drawing79.xml" ContentType="application/vnd.openxmlformats-officedocument.drawing+xml"/>
  <Override PartName="/xl/ctrlProps/ctrlProp79.xml" ContentType="application/vnd.ms-excel.controlproperties+xml"/>
  <Override PartName="/xl/ctrlProps/ctrlProp80.xml" ContentType="application/vnd.ms-excel.controlproperties+xml"/>
  <Override PartName="/xl/comments49.xml" ContentType="application/vnd.openxmlformats-officedocument.spreadsheetml.comments+xml"/>
  <Override PartName="/xl/drawings/drawing80.xml" ContentType="application/vnd.openxmlformats-officedocument.drawing+xml"/>
  <Override PartName="/xl/ctrlProps/ctrlProp81.xml" ContentType="application/vnd.ms-excel.controlproperties+xml"/>
  <Override PartName="/xl/comments50.xml" ContentType="application/vnd.openxmlformats-officedocument.spreadsheetml.comments+xml"/>
  <Override PartName="/xl/drawings/drawing81.xml" ContentType="application/vnd.openxmlformats-officedocument.drawing+xml"/>
  <Override PartName="/xl/ctrlProps/ctrlProp82.xml" ContentType="application/vnd.ms-excel.controlproperties+xml"/>
  <Override PartName="/xl/ctrlProps/ctrlProp83.xml" ContentType="application/vnd.ms-excel.controlproperties+xml"/>
  <Override PartName="/xl/comments51.xml" ContentType="application/vnd.openxmlformats-officedocument.spreadsheetml.comments+xml"/>
  <Override PartName="/xl/drawings/drawing82.xml" ContentType="application/vnd.openxmlformats-officedocument.drawing+xml"/>
  <Override PartName="/xl/ctrlProps/ctrlProp84.xml" ContentType="application/vnd.ms-excel.controlproperties+xml"/>
  <Override PartName="/xl/ctrlProps/ctrlProp85.xml" ContentType="application/vnd.ms-excel.controlproperties+xml"/>
  <Override PartName="/xl/comments52.xml" ContentType="application/vnd.openxmlformats-officedocument.spreadsheetml.comments+xml"/>
  <Override PartName="/xl/drawings/drawing83.xml" ContentType="application/vnd.openxmlformats-officedocument.drawing+xml"/>
  <Override PartName="/xl/ctrlProps/ctrlProp86.xml" ContentType="application/vnd.ms-excel.controlproperties+xml"/>
  <Override PartName="/xl/ctrlProps/ctrlProp87.xml" ContentType="application/vnd.ms-excel.controlproperties+xml"/>
  <Override PartName="/xl/comments53.xml" ContentType="application/vnd.openxmlformats-officedocument.spreadsheetml.comments+xml"/>
  <Override PartName="/xl/drawings/drawing84.xml" ContentType="application/vnd.openxmlformats-officedocument.drawing+xml"/>
  <Override PartName="/xl/ctrlProps/ctrlProp88.xml" ContentType="application/vnd.ms-excel.controlproperties+xml"/>
  <Override PartName="/xl/comments54.xml" ContentType="application/vnd.openxmlformats-officedocument.spreadsheetml.comments+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drawings/drawing90.xml" ContentType="application/vnd.openxmlformats-officedocument.drawing+xml"/>
  <Override PartName="/xl/drawings/drawing91.xml" ContentType="application/vnd.openxmlformats-officedocument.drawing+xml"/>
  <Override PartName="/xl/ctrlProps/ctrlProp89.xml" ContentType="application/vnd.ms-excel.controlproperties+xml"/>
  <Override PartName="/xl/ctrlProps/ctrlProp90.xml" ContentType="application/vnd.ms-excel.controlproperties+xml"/>
  <Override PartName="/xl/comments55.xml" ContentType="application/vnd.openxmlformats-officedocument.spreadsheetml.comments+xml"/>
  <Override PartName="/xl/drawings/drawing92.xml" ContentType="application/vnd.openxmlformats-officedocument.drawing+xml"/>
  <Override PartName="/xl/ctrlProps/ctrlProp91.xml" ContentType="application/vnd.ms-excel.controlproperties+xml"/>
  <Override PartName="/xl/ctrlProps/ctrlProp92.xml" ContentType="application/vnd.ms-excel.controlproperties+xml"/>
  <Override PartName="/xl/comments56.xml" ContentType="application/vnd.openxmlformats-officedocument.spreadsheetml.comments+xml"/>
  <Override PartName="/xl/drawings/drawing93.xml" ContentType="application/vnd.openxmlformats-officedocument.drawing+xml"/>
  <Override PartName="/xl/ctrlProps/ctrlProp93.xml" ContentType="application/vnd.ms-excel.controlproperties+xml"/>
  <Override PartName="/xl/ctrlProps/ctrlProp94.xml" ContentType="application/vnd.ms-excel.controlproperties+xml"/>
  <Override PartName="/xl/comments57.xml" ContentType="application/vnd.openxmlformats-officedocument.spreadsheetml.comments+xml"/>
  <Override PartName="/xl/drawings/drawing94.xml" ContentType="application/vnd.openxmlformats-officedocument.drawing+xml"/>
  <Override PartName="/xl/ctrlProps/ctrlProp95.xml" ContentType="application/vnd.ms-excel.controlproperties+xml"/>
  <Override PartName="/xl/ctrlProps/ctrlProp96.xml" ContentType="application/vnd.ms-excel.controlproperties+xml"/>
  <Override PartName="/xl/comments58.xml" ContentType="application/vnd.openxmlformats-officedocument.spreadsheetml.comments+xml"/>
  <Override PartName="/xl/drawings/drawing95.xml" ContentType="application/vnd.openxmlformats-officedocument.drawing+xml"/>
  <Override PartName="/xl/ctrlProps/ctrlProp97.xml" ContentType="application/vnd.ms-excel.controlproperties+xml"/>
  <Override PartName="/xl/drawings/drawing96.xml" ContentType="application/vnd.openxmlformats-officedocument.drawing+xml"/>
  <Override PartName="/xl/ctrlProps/ctrlProp98.xml" ContentType="application/vnd.ms-excel.controlproperties+xml"/>
  <Override PartName="/xl/ctrlProps/ctrlProp99.xml" ContentType="application/vnd.ms-excel.controlproperties+xml"/>
  <Override PartName="/xl/comments59.xml" ContentType="application/vnd.openxmlformats-officedocument.spreadsheetml.comments+xml"/>
  <Override PartName="/xl/drawings/drawing97.xml" ContentType="application/vnd.openxmlformats-officedocument.drawing+xml"/>
  <Override PartName="/xl/ctrlProps/ctrlProp100.xml" ContentType="application/vnd.ms-excel.controlproperties+xml"/>
  <Override PartName="/xl/ctrlProps/ctrlProp101.xml" ContentType="application/vnd.ms-excel.controlproperties+xml"/>
  <Override PartName="/xl/comments60.xml" ContentType="application/vnd.openxmlformats-officedocument.spreadsheetml.comments+xml"/>
  <Override PartName="/xl/drawings/drawing98.xml" ContentType="application/vnd.openxmlformats-officedocument.drawing+xml"/>
  <Override PartName="/xl/ctrlProps/ctrlProp102.xml" ContentType="application/vnd.ms-excel.controlproperties+xml"/>
  <Override PartName="/xl/ctrlProps/ctrlProp103.xml" ContentType="application/vnd.ms-excel.controlproperties+xml"/>
  <Override PartName="/xl/comments61.xml" ContentType="application/vnd.openxmlformats-officedocument.spreadsheetml.comments+xml"/>
  <Override PartName="/xl/drawings/drawing99.xml" ContentType="application/vnd.openxmlformats-officedocument.drawing+xml"/>
  <Override PartName="/xl/ctrlProps/ctrlProp104.xml" ContentType="application/vnd.ms-excel.controlproperties+xml"/>
  <Override PartName="/xl/comments62.xml" ContentType="application/vnd.openxmlformats-officedocument.spreadsheetml.comments+xml"/>
  <Override PartName="/xl/drawings/drawing100.xml" ContentType="application/vnd.openxmlformats-officedocument.drawing+xml"/>
  <Override PartName="/xl/ctrlProps/ctrlProp105.xml" ContentType="application/vnd.ms-excel.controlproperties+xml"/>
  <Override PartName="/xl/ctrlProps/ctrlProp106.xml" ContentType="application/vnd.ms-excel.controlproperties+xml"/>
  <Override PartName="/xl/comments63.xml" ContentType="application/vnd.openxmlformats-officedocument.spreadsheetml.comments+xml"/>
  <Override PartName="/xl/drawings/drawing101.xml" ContentType="application/vnd.openxmlformats-officedocument.drawing+xml"/>
  <Override PartName="/xl/ctrlProps/ctrlProp107.xml" ContentType="application/vnd.ms-excel.controlproperties+xml"/>
  <Override PartName="/xl/ctrlProps/ctrlProp108.xml" ContentType="application/vnd.ms-excel.controlproperties+xml"/>
  <Override PartName="/xl/comments64.xml" ContentType="application/vnd.openxmlformats-officedocument.spreadsheetml.comments+xml"/>
  <Override PartName="/xl/drawings/drawing102.xml" ContentType="application/vnd.openxmlformats-officedocument.drawing+xml"/>
  <Override PartName="/xl/ctrlProps/ctrlProp109.xml" ContentType="application/vnd.ms-excel.controlproperties+xml"/>
  <Override PartName="/xl/ctrlProps/ctrlProp110.xml" ContentType="application/vnd.ms-excel.controlproperties+xml"/>
  <Override PartName="/xl/comments65.xml" ContentType="application/vnd.openxmlformats-officedocument.spreadsheetml.comments+xml"/>
  <Override PartName="/xl/drawings/drawing103.xml" ContentType="application/vnd.openxmlformats-officedocument.drawing+xml"/>
  <Override PartName="/xl/ctrlProps/ctrlProp111.xml" ContentType="application/vnd.ms-excel.controlproperties+xml"/>
  <Override PartName="/xl/comments66.xml" ContentType="application/vnd.openxmlformats-officedocument.spreadsheetml.comments+xml"/>
  <Override PartName="/xl/drawings/drawing104.xml" ContentType="application/vnd.openxmlformats-officedocument.drawing+xml"/>
  <Override PartName="/xl/drawings/drawing105.xml" ContentType="application/vnd.openxmlformats-officedocument.drawing+xml"/>
  <Override PartName="/xl/drawings/drawing106.xml" ContentType="application/vnd.openxmlformats-officedocument.drawing+xml"/>
  <Override PartName="/xl/drawings/drawing107.xml" ContentType="application/vnd.openxmlformats-officedocument.drawing+xml"/>
  <Override PartName="/xl/drawings/drawing108.xml" ContentType="application/vnd.openxmlformats-officedocument.drawing+xml"/>
  <Override PartName="/xl/drawings/drawing109.xml" ContentType="application/vnd.openxmlformats-officedocument.drawing+xml"/>
  <Override PartName="/xl/drawings/drawing110.xml" ContentType="application/vnd.openxmlformats-officedocument.drawing+xml"/>
  <Override PartName="/xl/ctrlProps/ctrlProp112.xml" ContentType="application/vnd.ms-excel.controlproperties+xml"/>
  <Override PartName="/xl/ctrlProps/ctrlProp113.xml" ContentType="application/vnd.ms-excel.controlproperties+xml"/>
  <Override PartName="/xl/comments67.xml" ContentType="application/vnd.openxmlformats-officedocument.spreadsheetml.comments+xml"/>
  <Override PartName="/xl/drawings/drawing111.xml" ContentType="application/vnd.openxmlformats-officedocument.drawing+xml"/>
  <Override PartName="/xl/ctrlProps/ctrlProp114.xml" ContentType="application/vnd.ms-excel.controlproperties+xml"/>
  <Override PartName="/xl/ctrlProps/ctrlProp115.xml" ContentType="application/vnd.ms-excel.controlproperties+xml"/>
  <Override PartName="/xl/comments68.xml" ContentType="application/vnd.openxmlformats-officedocument.spreadsheetml.comments+xml"/>
  <Override PartName="/xl/drawings/drawing112.xml" ContentType="application/vnd.openxmlformats-officedocument.drawing+xml"/>
  <Override PartName="/xl/ctrlProps/ctrlProp116.xml" ContentType="application/vnd.ms-excel.controlproperties+xml"/>
  <Override PartName="/xl/ctrlProps/ctrlProp117.xml" ContentType="application/vnd.ms-excel.controlproperties+xml"/>
  <Override PartName="/xl/comments69.xml" ContentType="application/vnd.openxmlformats-officedocument.spreadsheetml.comments+xml"/>
  <Override PartName="/xl/drawings/drawing113.xml" ContentType="application/vnd.openxmlformats-officedocument.drawing+xml"/>
  <Override PartName="/xl/ctrlProps/ctrlProp118.xml" ContentType="application/vnd.ms-excel.controlproperties+xml"/>
  <Override PartName="/xl/ctrlProps/ctrlProp119.xml" ContentType="application/vnd.ms-excel.controlproperties+xml"/>
  <Override PartName="/xl/comments70.xml" ContentType="application/vnd.openxmlformats-officedocument.spreadsheetml.comments+xml"/>
  <Override PartName="/xl/drawings/drawing114.xml" ContentType="application/vnd.openxmlformats-officedocument.drawing+xml"/>
  <Override PartName="/xl/ctrlProps/ctrlProp120.xml" ContentType="application/vnd.ms-excel.controlproperties+xml"/>
  <Override PartName="/xl/drawings/drawing115.xml" ContentType="application/vnd.openxmlformats-officedocument.drawing+xml"/>
  <Override PartName="/xl/ctrlProps/ctrlProp121.xml" ContentType="application/vnd.ms-excel.controlproperties+xml"/>
  <Override PartName="/xl/ctrlProps/ctrlProp122.xml" ContentType="application/vnd.ms-excel.controlproperties+xml"/>
  <Override PartName="/xl/comments71.xml" ContentType="application/vnd.openxmlformats-officedocument.spreadsheetml.comments+xml"/>
  <Override PartName="/xl/drawings/drawing116.xml" ContentType="application/vnd.openxmlformats-officedocument.drawing+xml"/>
  <Override PartName="/xl/ctrlProps/ctrlProp123.xml" ContentType="application/vnd.ms-excel.controlproperties+xml"/>
  <Override PartName="/xl/ctrlProps/ctrlProp124.xml" ContentType="application/vnd.ms-excel.controlproperties+xml"/>
  <Override PartName="/xl/comments72.xml" ContentType="application/vnd.openxmlformats-officedocument.spreadsheetml.comments+xml"/>
  <Override PartName="/xl/drawings/drawing117.xml" ContentType="application/vnd.openxmlformats-officedocument.drawing+xml"/>
  <Override PartName="/xl/ctrlProps/ctrlProp125.xml" ContentType="application/vnd.ms-excel.controlproperties+xml"/>
  <Override PartName="/xl/ctrlProps/ctrlProp126.xml" ContentType="application/vnd.ms-excel.controlproperties+xml"/>
  <Override PartName="/xl/comments7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saveExternalLinkValues="0" codeName="ThisWorkbook"/>
  <mc:AlternateContent xmlns:mc="http://schemas.openxmlformats.org/markup-compatibility/2006">
    <mc:Choice Requires="x15">
      <x15ac:absPath xmlns:x15ac="http://schemas.microsoft.com/office/spreadsheetml/2010/11/ac" url="C:\Munka\Diákolimpia\2024-2025\Vármegyei végeredmények\Bács-Kiskun vármegye - Csávás István\"/>
    </mc:Choice>
  </mc:AlternateContent>
  <xr:revisionPtr revIDLastSave="0" documentId="13_ncr:1_{730BA9A4-BFF8-4426-A5E7-303418F0C36C}" xr6:coauthVersionLast="47" xr6:coauthVersionMax="47" xr10:uidLastSave="{00000000-0000-0000-0000-000000000000}"/>
  <bookViews>
    <workbookView xWindow="-108" yWindow="-108" windowWidth="23256" windowHeight="13176" tabRatio="913" activeTab="2" xr2:uid="{00000000-000D-0000-FFFF-FFFF00000000}"/>
  </bookViews>
  <sheets>
    <sheet name="Altalanos" sheetId="1" r:id="rId1"/>
    <sheet name="Nevezések" sheetId="380" r:id="rId2"/>
    <sheet name="Játékrend" sheetId="379" r:id="rId3"/>
    <sheet name="II.korcsoport L. B." sheetId="351" r:id="rId4"/>
    <sheet name="1E2II" sheetId="350" r:id="rId5"/>
    <sheet name="III.korcsoport F. B." sheetId="9" r:id="rId6"/>
    <sheet name="1E5III" sheetId="234" r:id="rId7"/>
    <sheet name="III.korcsoport L. B." sheetId="349" r:id="rId8"/>
    <sheet name="1E6III" sheetId="348" r:id="rId9"/>
    <sheet name="IV.korcsoport F. A. " sheetId="352" r:id="rId10"/>
    <sheet name="1E2IV" sheetId="353" r:id="rId11"/>
    <sheet name="V.korcsoport F. B." sheetId="377" r:id="rId12"/>
    <sheet name="1E5V" sheetId="355" r:id="rId13"/>
    <sheet name="V.korcsoport L. B." sheetId="354" r:id="rId14"/>
    <sheet name="1MD 8V" sheetId="85" r:id="rId15"/>
    <sheet name="V. korcsoport F. A." sheetId="356" r:id="rId16"/>
    <sheet name="1E2V" sheetId="378" r:id="rId17"/>
    <sheet name="VI.korcsoport F. B." sheetId="359" r:id="rId18"/>
    <sheet name="1MD 16VI" sheetId="358" r:id="rId19"/>
    <sheet name="VI.korcsoport L. B." sheetId="360" r:id="rId20"/>
    <sheet name="1E3VI" sheetId="361" r:id="rId21"/>
    <sheet name="VI.korcsoport F. A." sheetId="362" r:id="rId22"/>
    <sheet name="1E4VI" sheetId="363" r:id="rId23"/>
    <sheet name="VI.korcsoport L. A." sheetId="364" r:id="rId24"/>
    <sheet name="1E2VI" sheetId="357" r:id="rId25"/>
    <sheet name="VII. korcsoport F. B." sheetId="366" r:id="rId26"/>
    <sheet name="1E4VII" sheetId="365" r:id="rId27"/>
    <sheet name="VII.korcsoport L. B." sheetId="369" r:id="rId28"/>
    <sheet name="1E6VII" sheetId="368" r:id="rId29"/>
    <sheet name="VII.korcsoport F. A." sheetId="370" r:id="rId30"/>
    <sheet name="1E4VIIa" sheetId="371" r:id="rId31"/>
    <sheet name="VIII.korcsoport F. B." sheetId="373" r:id="rId32"/>
    <sheet name="1E3VIII" sheetId="372" r:id="rId33"/>
    <sheet name="VIII.korcsoport L. B." sheetId="375" r:id="rId34"/>
    <sheet name="1E2VIII" sheetId="376" r:id="rId35"/>
    <sheet name="1E3" sheetId="89" r:id="rId36"/>
    <sheet name="1E4" sheetId="88" r:id="rId37"/>
    <sheet name="1E5" sheetId="87" r:id="rId38"/>
    <sheet name="1E6" sheetId="90" r:id="rId39"/>
    <sheet name="1E7" sheetId="86" r:id="rId40"/>
    <sheet name="1E8" sheetId="197" r:id="rId41"/>
    <sheet name="1MD 16" sheetId="10" r:id="rId42"/>
    <sheet name="1MD 32" sheetId="11" r:id="rId43"/>
    <sheet name="1MD 64" sheetId="12" r:id="rId44"/>
    <sheet name="1D ELO" sheetId="37" r:id="rId45"/>
    <sheet name="1D 8" sheetId="81" r:id="rId46"/>
    <sheet name="1D 16" sheetId="38" r:id="rId47"/>
    <sheet name="1D 32" sheetId="39" r:id="rId48"/>
    <sheet name="1Q ELO (2)" sheetId="227" r:id="rId49"/>
    <sheet name="1Q 8&gt;2 (2)" sheetId="228" r:id="rId50"/>
    <sheet name="1Q 8&gt;4 (2)" sheetId="229" r:id="rId51"/>
    <sheet name="1Q 16&gt;4 (2)" sheetId="230" r:id="rId52"/>
    <sheet name="1MD ELO (2)" sheetId="231" r:id="rId53"/>
    <sheet name="VIII. F. B. (2)" sheetId="374" r:id="rId54"/>
    <sheet name="1E3 (2)" sheetId="232" r:id="rId55"/>
    <sheet name="1E4 (2)" sheetId="233" r:id="rId56"/>
    <sheet name="1E6 (2)" sheetId="235" r:id="rId57"/>
    <sheet name="1E7 (2)" sheetId="236" r:id="rId58"/>
    <sheet name="1E8 (2)" sheetId="237" r:id="rId59"/>
    <sheet name="1MD 8 (2)" sheetId="238" r:id="rId60"/>
    <sheet name="1MD 16 (2)" sheetId="239" r:id="rId61"/>
    <sheet name="1MD 32 (2)" sheetId="240" r:id="rId62"/>
    <sheet name="1MD 64 (2)" sheetId="241" r:id="rId63"/>
    <sheet name="1D ELO (2)" sheetId="242" r:id="rId64"/>
    <sheet name="1D 8 (2)" sheetId="248" r:id="rId65"/>
    <sheet name="1D 16 (2)" sheetId="249" r:id="rId66"/>
    <sheet name="1D 32 (2)" sheetId="250" r:id="rId67"/>
    <sheet name="1Q ELO (3)" sheetId="275" r:id="rId68"/>
    <sheet name="1Q 8&gt;2 (3)" sheetId="276" r:id="rId69"/>
    <sheet name="1Q 8&gt;4 (3)" sheetId="277" r:id="rId70"/>
    <sheet name="1Q 16&gt;4 (3)" sheetId="278" r:id="rId71"/>
    <sheet name="1MD ELO (3)" sheetId="279" r:id="rId72"/>
    <sheet name="1E3 (3)" sheetId="280" r:id="rId73"/>
    <sheet name="1E4 (3)" sheetId="281" r:id="rId74"/>
    <sheet name="1E5 (3)" sheetId="282" r:id="rId75"/>
    <sheet name="1E6 (3)" sheetId="283" r:id="rId76"/>
    <sheet name="1E7 (3)" sheetId="284" r:id="rId77"/>
    <sheet name="1E8 (3)" sheetId="285" r:id="rId78"/>
    <sheet name="1MD 8 (3)" sheetId="286" r:id="rId79"/>
    <sheet name="1MD 16 (3)" sheetId="287" r:id="rId80"/>
    <sheet name="1MD 32 (3)" sheetId="288" r:id="rId81"/>
    <sheet name="1MD 64 (3)" sheetId="289" r:id="rId82"/>
    <sheet name="1D ELO (3)" sheetId="290" r:id="rId83"/>
    <sheet name="1D 8 (3)" sheetId="296" r:id="rId84"/>
    <sheet name="1D 16 (3)" sheetId="297" r:id="rId85"/>
    <sheet name="1D 32 (3)" sheetId="298" r:id="rId86"/>
    <sheet name="1Q ELO (4)" sheetId="299" r:id="rId87"/>
    <sheet name="1Q 8&gt;2 (4)" sheetId="300" r:id="rId88"/>
    <sheet name="1Q 8&gt;4 (4)" sheetId="301" r:id="rId89"/>
    <sheet name="1Q 16&gt;4 (4)" sheetId="302" r:id="rId90"/>
    <sheet name="1MD ELO (4)" sheetId="303" r:id="rId91"/>
    <sheet name="1E3 (4)" sheetId="304" r:id="rId92"/>
    <sheet name="1E4 (4)" sheetId="305" r:id="rId93"/>
    <sheet name="1E5 (4)" sheetId="306" r:id="rId94"/>
    <sheet name="1E6 (4)" sheetId="307" r:id="rId95"/>
    <sheet name="1E7 (4)" sheetId="308" r:id="rId96"/>
    <sheet name="1E8 (4)" sheetId="309" r:id="rId97"/>
    <sheet name="1MD 8 (4)" sheetId="310" r:id="rId98"/>
    <sheet name="1MD 16 (4)" sheetId="311" r:id="rId99"/>
    <sheet name="1MD 32 (4)" sheetId="312" r:id="rId100"/>
    <sheet name="1MD 64 (4)" sheetId="313" r:id="rId101"/>
    <sheet name="1D ELO (4)" sheetId="314" r:id="rId102"/>
    <sheet name="1D 8 (4)" sheetId="320" r:id="rId103"/>
    <sheet name="1D 16 (4)" sheetId="321" r:id="rId104"/>
    <sheet name="1D 32 (4)" sheetId="322" r:id="rId105"/>
    <sheet name="1Q ELO (5)" sheetId="323" r:id="rId106"/>
    <sheet name="1Q 8&gt;2 (5)" sheetId="324" r:id="rId107"/>
    <sheet name="1Q 8&gt;4 (5)" sheetId="325" r:id="rId108"/>
    <sheet name="1Q 16&gt;4 (5)" sheetId="326" r:id="rId109"/>
    <sheet name="1MD ELO (5)" sheetId="327" r:id="rId110"/>
    <sheet name="1E3 (5)" sheetId="328" r:id="rId111"/>
    <sheet name="1E4 (5)" sheetId="329" r:id="rId112"/>
    <sheet name="1E5 (5)" sheetId="330" r:id="rId113"/>
    <sheet name="1E6 (5)" sheetId="331" r:id="rId114"/>
    <sheet name="1E7 (5)" sheetId="332" r:id="rId115"/>
    <sheet name="1E8 (5)" sheetId="333" r:id="rId116"/>
    <sheet name="1MD 8 (5)" sheetId="334" r:id="rId117"/>
    <sheet name="1MD 16 (5)" sheetId="335" r:id="rId118"/>
    <sheet name="1MD 32 (5)" sheetId="336" r:id="rId119"/>
    <sheet name="1MD 64 (5)" sheetId="337" r:id="rId120"/>
    <sheet name="1D ELO (5)" sheetId="338" r:id="rId121"/>
    <sheet name="1D 8 (5)" sheetId="344" r:id="rId122"/>
    <sheet name="1D 16 (5)" sheetId="345" r:id="rId123"/>
    <sheet name="1D 32 (5)" sheetId="346" r:id="rId124"/>
  </sheets>
  <definedNames>
    <definedName name="_xlnm._FilterDatabase" localSheetId="48" hidden="1">'1Q ELO (2)'!$B$7:$O$14</definedName>
    <definedName name="_xlnm._FilterDatabase" localSheetId="67" hidden="1">'1Q ELO (3)'!$B$7:$O$14</definedName>
    <definedName name="_xlnm._FilterDatabase" localSheetId="86" hidden="1">'1Q ELO (4)'!$B$7:$O$14</definedName>
    <definedName name="_xlnm._FilterDatabase" localSheetId="105" hidden="1">'1Q ELO (5)'!$B$7:$O$14</definedName>
    <definedName name="_xlnm._FilterDatabase" localSheetId="1" hidden="1">Nevezések!$A$1:$L$75</definedName>
    <definedName name="_Order1" hidden="1">255</definedName>
    <definedName name="HTML_CodePage" hidden="1">1252</definedName>
    <definedName name="HTML_Description" hidden="1">""</definedName>
    <definedName name="HTML_Email" hidden="1">""</definedName>
    <definedName name="HTML_Header" hidden="1">""</definedName>
    <definedName name="HTML_LastUpdate" hidden="1">"7/31/2000"</definedName>
    <definedName name="HTML_LineAfter" hidden="1">FALSE</definedName>
    <definedName name="HTML_LineBefore" hidden="1">FALSE</definedName>
    <definedName name="HTML_Name" hidden="1">"tbarnes"</definedName>
    <definedName name="HTML_OBDlg2" hidden="1">TRUE</definedName>
    <definedName name="HTML_OBDlg4" hidden="1">TRUE</definedName>
    <definedName name="HTML_OS" hidden="1">0</definedName>
    <definedName name="HTML_PathFile" hidden="1">"C:\Documents and Settings\TBARNES\My Documents\HTML Stuff\Draw1.htm"</definedName>
    <definedName name="HTML_Title" hidden="1">""</definedName>
    <definedName name="_xlnm.Print_Titles" localSheetId="47">'1D 32'!$1:$4</definedName>
    <definedName name="_xlnm.Print_Titles" localSheetId="66">'1D 32 (2)'!$1:$4</definedName>
    <definedName name="_xlnm.Print_Titles" localSheetId="85">'1D 32 (3)'!$1:$4</definedName>
    <definedName name="_xlnm.Print_Titles" localSheetId="104">'1D 32 (4)'!$1:$4</definedName>
    <definedName name="_xlnm.Print_Titles" localSheetId="123">'1D 32 (5)'!$1:$4</definedName>
    <definedName name="_xlnm.Print_Titles" localSheetId="44">'1D ELO'!$1:$5</definedName>
    <definedName name="_xlnm.Print_Titles" localSheetId="63">'1D ELO (2)'!$1:$5</definedName>
    <definedName name="_xlnm.Print_Titles" localSheetId="82">'1D ELO (3)'!$1:$5</definedName>
    <definedName name="_xlnm.Print_Titles" localSheetId="101">'1D ELO (4)'!$1:$5</definedName>
    <definedName name="_xlnm.Print_Titles" localSheetId="120">'1D ELO (5)'!$1:$5</definedName>
    <definedName name="_xlnm.Print_Titles" localSheetId="52">'1MD ELO (2)'!$1:$6</definedName>
    <definedName name="_xlnm.Print_Titles" localSheetId="71">'1MD ELO (3)'!$1:$6</definedName>
    <definedName name="_xlnm.Print_Titles" localSheetId="90">'1MD ELO (4)'!$1:$6</definedName>
    <definedName name="_xlnm.Print_Titles" localSheetId="109">'1MD ELO (5)'!$1:$6</definedName>
    <definedName name="_xlnm.Print_Titles" localSheetId="48">'1Q ELO (2)'!$1:$6</definedName>
    <definedName name="_xlnm.Print_Titles" localSheetId="67">'1Q ELO (3)'!$1:$6</definedName>
    <definedName name="_xlnm.Print_Titles" localSheetId="86">'1Q ELO (4)'!$1:$6</definedName>
    <definedName name="_xlnm.Print_Titles" localSheetId="105">'1Q ELO (5)'!$1:$6</definedName>
    <definedName name="_xlnm.Print_Titles" localSheetId="3">'II.korcsoport L. B.'!$1:$6</definedName>
    <definedName name="_xlnm.Print_Titles" localSheetId="5">'III.korcsoport F. B.'!$1:$6</definedName>
    <definedName name="_xlnm.Print_Titles" localSheetId="7">'III.korcsoport L. B.'!$1:$6</definedName>
    <definedName name="_xlnm.Print_Titles" localSheetId="9">'IV.korcsoport F. A. '!$1:$6</definedName>
    <definedName name="_xlnm.Print_Titles" localSheetId="15">'V. korcsoport F. A.'!$1:$6</definedName>
    <definedName name="_xlnm.Print_Titles" localSheetId="11">'V.korcsoport F. B.'!$1:$6</definedName>
    <definedName name="_xlnm.Print_Titles" localSheetId="13">'V.korcsoport L. B.'!$1:$6</definedName>
    <definedName name="_xlnm.Print_Titles" localSheetId="21">'VI.korcsoport F. A.'!$1:$6</definedName>
    <definedName name="_xlnm.Print_Titles" localSheetId="17">'VI.korcsoport F. B.'!$1:$6</definedName>
    <definedName name="_xlnm.Print_Titles" localSheetId="23">'VI.korcsoport L. A.'!$1:$6</definedName>
    <definedName name="_xlnm.Print_Titles" localSheetId="19">'VI.korcsoport L. B.'!$1:$6</definedName>
    <definedName name="_xlnm.Print_Titles" localSheetId="25">'VII. korcsoport F. B.'!$1:$6</definedName>
    <definedName name="_xlnm.Print_Titles" localSheetId="29">'VII.korcsoport F. A.'!$1:$6</definedName>
    <definedName name="_xlnm.Print_Titles" localSheetId="27">'VII.korcsoport L. B.'!$1:$6</definedName>
    <definedName name="_xlnm.Print_Titles" localSheetId="53">'VIII. F. B. (2)'!$1:$6</definedName>
    <definedName name="_xlnm.Print_Titles" localSheetId="31">'VIII.korcsoport F. B.'!$1:$6</definedName>
    <definedName name="_xlnm.Print_Titles" localSheetId="33">'VIII.korcsoport L. B.'!$1:$6</definedName>
    <definedName name="_xlnm.Print_Area" localSheetId="46">'1D 16'!$A$1:$R$79</definedName>
    <definedName name="_xlnm.Print_Area" localSheetId="65">'1D 16 (2)'!$A$1:$R$79</definedName>
    <definedName name="_xlnm.Print_Area" localSheetId="84">'1D 16 (3)'!$A$1:$R$79</definedName>
    <definedName name="_xlnm.Print_Area" localSheetId="103">'1D 16 (4)'!$A$1:$R$79</definedName>
    <definedName name="_xlnm.Print_Area" localSheetId="122">'1D 16 (5)'!$A$1:$R$79</definedName>
    <definedName name="_xlnm.Print_Area" localSheetId="47">'1D 32'!$A$1:$R$157</definedName>
    <definedName name="_xlnm.Print_Area" localSheetId="66">'1D 32 (2)'!$A$1:$R$157</definedName>
    <definedName name="_xlnm.Print_Area" localSheetId="85">'1D 32 (3)'!$A$1:$R$157</definedName>
    <definedName name="_xlnm.Print_Area" localSheetId="104">'1D 32 (4)'!$A$1:$R$157</definedName>
    <definedName name="_xlnm.Print_Area" localSheetId="123">'1D 32 (5)'!$A$1:$R$157</definedName>
    <definedName name="_xlnm.Print_Area" localSheetId="45">'1D 8'!$A$1:$R$79</definedName>
    <definedName name="_xlnm.Print_Area" localSheetId="64">'1D 8 (2)'!$A$1:$R$79</definedName>
    <definedName name="_xlnm.Print_Area" localSheetId="83">'1D 8 (3)'!$A$1:$R$79</definedName>
    <definedName name="_xlnm.Print_Area" localSheetId="102">'1D 8 (4)'!$A$1:$R$79</definedName>
    <definedName name="_xlnm.Print_Area" localSheetId="121">'1D 8 (5)'!$A$1:$R$79</definedName>
    <definedName name="_xlnm.Print_Area" localSheetId="44">'1D ELO'!$A$1:$P$87</definedName>
    <definedName name="_xlnm.Print_Area" localSheetId="63">'1D ELO (2)'!$A$1:$P$87</definedName>
    <definedName name="_xlnm.Print_Area" localSheetId="82">'1D ELO (3)'!$A$1:$P$87</definedName>
    <definedName name="_xlnm.Print_Area" localSheetId="101">'1D ELO (4)'!$A$1:$P$87</definedName>
    <definedName name="_xlnm.Print_Area" localSheetId="120">'1D ELO (5)'!$A$1:$P$87</definedName>
    <definedName name="_xlnm.Print_Area" localSheetId="35">'1E3'!$A$1:$M$41</definedName>
    <definedName name="_xlnm.Print_Area" localSheetId="54">'1E3 (2)'!$A$1:$M$41</definedName>
    <definedName name="_xlnm.Print_Area" localSheetId="72">'1E3 (3)'!$A$1:$M$41</definedName>
    <definedName name="_xlnm.Print_Area" localSheetId="91">'1E3 (4)'!$A$1:$M$41</definedName>
    <definedName name="_xlnm.Print_Area" localSheetId="110">'1E3 (5)'!$A$1:$M$41</definedName>
    <definedName name="_xlnm.Print_Area" localSheetId="20">'1E3VI'!$A$1:$M$41</definedName>
    <definedName name="_xlnm.Print_Area" localSheetId="32">'1E3VIII'!$A$1:$M$41</definedName>
    <definedName name="_xlnm.Print_Area" localSheetId="36">'1E4'!$A$1:$M$41</definedName>
    <definedName name="_xlnm.Print_Area" localSheetId="55">'1E4 (2)'!$A$1:$M$41</definedName>
    <definedName name="_xlnm.Print_Area" localSheetId="73">'1E4 (3)'!$A$1:$M$41</definedName>
    <definedName name="_xlnm.Print_Area" localSheetId="92">'1E4 (4)'!$A$1:$M$41</definedName>
    <definedName name="_xlnm.Print_Area" localSheetId="111">'1E4 (5)'!$A$1:$M$41</definedName>
    <definedName name="_xlnm.Print_Area" localSheetId="22">'1E4VI'!$A$1:$M$41</definedName>
    <definedName name="_xlnm.Print_Area" localSheetId="26">'1E4VII'!$A$1:$M$41</definedName>
    <definedName name="_xlnm.Print_Area" localSheetId="30">'1E4VIIa'!$A$1:$M$41</definedName>
    <definedName name="_xlnm.Print_Area" localSheetId="37">'1E5'!$A$1:$M$41</definedName>
    <definedName name="_xlnm.Print_Area" localSheetId="74">'1E5 (3)'!$A$1:$M$41</definedName>
    <definedName name="_xlnm.Print_Area" localSheetId="93">'1E5 (4)'!$A$1:$M$41</definedName>
    <definedName name="_xlnm.Print_Area" localSheetId="112">'1E5 (5)'!$A$1:$M$41</definedName>
    <definedName name="_xlnm.Print_Area" localSheetId="6">'1E5III'!$A$1:$M$41</definedName>
    <definedName name="_xlnm.Print_Area" localSheetId="12">'1E5V'!$A$1:$M$41</definedName>
    <definedName name="_xlnm.Print_Area" localSheetId="38">'1E6'!$A$1:$M$47</definedName>
    <definedName name="_xlnm.Print_Area" localSheetId="56">'1E6 (2)'!$A$1:$M$47</definedName>
    <definedName name="_xlnm.Print_Area" localSheetId="75">'1E6 (3)'!$A$1:$M$47</definedName>
    <definedName name="_xlnm.Print_Area" localSheetId="94">'1E6 (4)'!$A$1:$M$47</definedName>
    <definedName name="_xlnm.Print_Area" localSheetId="113">'1E6 (5)'!$A$1:$M$47</definedName>
    <definedName name="_xlnm.Print_Area" localSheetId="8">'1E6III'!$A$1:$M$47</definedName>
    <definedName name="_xlnm.Print_Area" localSheetId="28">'1E6VII'!$A$1:$M$47</definedName>
    <definedName name="_xlnm.Print_Area" localSheetId="39">'1E7'!$A$1:$M$49</definedName>
    <definedName name="_xlnm.Print_Area" localSheetId="57">'1E7 (2)'!$A$1:$M$49</definedName>
    <definedName name="_xlnm.Print_Area" localSheetId="76">'1E7 (3)'!$A$1:$M$49</definedName>
    <definedName name="_xlnm.Print_Area" localSheetId="95">'1E7 (4)'!$A$1:$M$49</definedName>
    <definedName name="_xlnm.Print_Area" localSheetId="114">'1E7 (5)'!$A$1:$M$49</definedName>
    <definedName name="_xlnm.Print_Area" localSheetId="40">'1E8'!$A$1:$M$52</definedName>
    <definedName name="_xlnm.Print_Area" localSheetId="58">'1E8 (2)'!$A$1:$M$52</definedName>
    <definedName name="_xlnm.Print_Area" localSheetId="77">'1E8 (3)'!$A$1:$M$52</definedName>
    <definedName name="_xlnm.Print_Area" localSheetId="96">'1E8 (4)'!$A$1:$M$52</definedName>
    <definedName name="_xlnm.Print_Area" localSheetId="115">'1E8 (5)'!$A$1:$M$52</definedName>
    <definedName name="_xlnm.Print_Area" localSheetId="41">'1MD 16'!$A$1:$R$57</definedName>
    <definedName name="_xlnm.Print_Area" localSheetId="60">'1MD 16 (2)'!$A$1:$R$57</definedName>
    <definedName name="_xlnm.Print_Area" localSheetId="79">'1MD 16 (3)'!$A$1:$R$57</definedName>
    <definedName name="_xlnm.Print_Area" localSheetId="98">'1MD 16 (4)'!$A$1:$R$57</definedName>
    <definedName name="_xlnm.Print_Area" localSheetId="117">'1MD 16 (5)'!$A$1:$R$57</definedName>
    <definedName name="_xlnm.Print_Area" localSheetId="18">'1MD 16VI'!$A$1:$R$57</definedName>
    <definedName name="_xlnm.Print_Area" localSheetId="42">'1MD 32'!$A$1:$R$79</definedName>
    <definedName name="_xlnm.Print_Area" localSheetId="61">'1MD 32 (2)'!$A$1:$R$79</definedName>
    <definedName name="_xlnm.Print_Area" localSheetId="80">'1MD 32 (3)'!$A$1:$R$79</definedName>
    <definedName name="_xlnm.Print_Area" localSheetId="99">'1MD 32 (4)'!$A$1:$R$79</definedName>
    <definedName name="_xlnm.Print_Area" localSheetId="118">'1MD 32 (5)'!$A$1:$R$79</definedName>
    <definedName name="_xlnm.Print_Area" localSheetId="43">'1MD 64'!$A$1:$R$80</definedName>
    <definedName name="_xlnm.Print_Area" localSheetId="62">'1MD 64 (2)'!$A$1:$R$80</definedName>
    <definedName name="_xlnm.Print_Area" localSheetId="81">'1MD 64 (3)'!$A$1:$R$80</definedName>
    <definedName name="_xlnm.Print_Area" localSheetId="100">'1MD 64 (4)'!$A$1:$R$80</definedName>
    <definedName name="_xlnm.Print_Area" localSheetId="119">'1MD 64 (5)'!$A$1:$R$80</definedName>
    <definedName name="_xlnm.Print_Area" localSheetId="59">'1MD 8 (2)'!$A$1:$R$62</definedName>
    <definedName name="_xlnm.Print_Area" localSheetId="78">'1MD 8 (3)'!$A$1:$R$62</definedName>
    <definedName name="_xlnm.Print_Area" localSheetId="97">'1MD 8 (4)'!$A$1:$R$62</definedName>
    <definedName name="_xlnm.Print_Area" localSheetId="116">'1MD 8 (5)'!$A$1:$R$62</definedName>
    <definedName name="_xlnm.Print_Area" localSheetId="14">'1MD 8V'!$A$1:$R$62</definedName>
    <definedName name="_xlnm.Print_Area" localSheetId="52">'1MD ELO (2)'!$A$1:$Q$134</definedName>
    <definedName name="_xlnm.Print_Area" localSheetId="71">'1MD ELO (3)'!$A$1:$Q$134</definedName>
    <definedName name="_xlnm.Print_Area" localSheetId="90">'1MD ELO (4)'!$A$1:$Q$134</definedName>
    <definedName name="_xlnm.Print_Area" localSheetId="109">'1MD ELO (5)'!$A$1:$Q$134</definedName>
    <definedName name="_xlnm.Print_Area" localSheetId="51">'1Q 16&gt;4 (2)'!$A$1:$R$47</definedName>
    <definedName name="_xlnm.Print_Area" localSheetId="70">'1Q 16&gt;4 (3)'!$A$1:$R$47</definedName>
    <definedName name="_xlnm.Print_Area" localSheetId="89">'1Q 16&gt;4 (4)'!$A$1:$R$47</definedName>
    <definedName name="_xlnm.Print_Area" localSheetId="108">'1Q 16&gt;4 (5)'!$A$1:$R$47</definedName>
    <definedName name="_xlnm.Print_Area" localSheetId="49">'1Q 8&gt;2 (2)'!$A$1:$R$31</definedName>
    <definedName name="_xlnm.Print_Area" localSheetId="68">'1Q 8&gt;2 (3)'!$A$1:$R$31</definedName>
    <definedName name="_xlnm.Print_Area" localSheetId="87">'1Q 8&gt;2 (4)'!$A$1:$R$31</definedName>
    <definedName name="_xlnm.Print_Area" localSheetId="106">'1Q 8&gt;2 (5)'!$A$1:$R$31</definedName>
    <definedName name="_xlnm.Print_Area" localSheetId="50">'1Q 8&gt;4 (2)'!$A$1:$R$32</definedName>
    <definedName name="_xlnm.Print_Area" localSheetId="69">'1Q 8&gt;4 (3)'!$A$1:$R$32</definedName>
    <definedName name="_xlnm.Print_Area" localSheetId="88">'1Q 8&gt;4 (4)'!$A$1:$R$32</definedName>
    <definedName name="_xlnm.Print_Area" localSheetId="107">'1Q 8&gt;4 (5)'!$A$1:$R$32</definedName>
    <definedName name="_xlnm.Print_Area" localSheetId="48">'1Q ELO (2)'!$A$1:$O$134</definedName>
    <definedName name="_xlnm.Print_Area" localSheetId="67">'1Q ELO (3)'!$A$1:$O$134</definedName>
    <definedName name="_xlnm.Print_Area" localSheetId="86">'1Q ELO (4)'!$A$1:$O$134</definedName>
    <definedName name="_xlnm.Print_Area" localSheetId="105">'1Q ELO (5)'!$A$1:$O$134</definedName>
    <definedName name="_xlnm.Print_Area" localSheetId="3">'II.korcsoport L. B.'!$A$1:$O$134</definedName>
    <definedName name="_xlnm.Print_Area" localSheetId="5">'III.korcsoport F. B.'!$A$1:$O$134</definedName>
    <definedName name="_xlnm.Print_Area" localSheetId="7">'III.korcsoport L. B.'!$A$1:$O$134</definedName>
    <definedName name="_xlnm.Print_Area" localSheetId="9">'IV.korcsoport F. A. '!$A$1:$O$134</definedName>
    <definedName name="_xlnm.Print_Area" localSheetId="15">'V. korcsoport F. A.'!$A$1:$O$134</definedName>
    <definedName name="_xlnm.Print_Area" localSheetId="11">'V.korcsoport F. B.'!$A$1:$O$134</definedName>
    <definedName name="_xlnm.Print_Area" localSheetId="13">'V.korcsoport L. B.'!$A$1:$O$134</definedName>
    <definedName name="_xlnm.Print_Area" localSheetId="21">'VI.korcsoport F. A.'!$A$1:$O$134</definedName>
    <definedName name="_xlnm.Print_Area" localSheetId="17">'VI.korcsoport F. B.'!$A$1:$O$134</definedName>
    <definedName name="_xlnm.Print_Area" localSheetId="23">'VI.korcsoport L. A.'!$A$1:$O$134</definedName>
    <definedName name="_xlnm.Print_Area" localSheetId="19">'VI.korcsoport L. B.'!$A$1:$O$134</definedName>
    <definedName name="_xlnm.Print_Area" localSheetId="25">'VII. korcsoport F. B.'!$A$1:$O$134</definedName>
    <definedName name="_xlnm.Print_Area" localSheetId="29">'VII.korcsoport F. A.'!$A$1:$O$134</definedName>
    <definedName name="_xlnm.Print_Area" localSheetId="27">'VII.korcsoport L. B.'!$A$1:$O$134</definedName>
    <definedName name="_xlnm.Print_Area" localSheetId="53">'VIII. F. B. (2)'!$A$1:$O$134</definedName>
    <definedName name="_xlnm.Print_Area" localSheetId="31">'VIII.korcsoport F. B.'!$A$1:$O$134</definedName>
    <definedName name="_xlnm.Print_Area" localSheetId="33">'VIII.korcsoport L. B.'!$A$1:$O$134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363" l="1"/>
  <c r="N156" i="377"/>
  <c r="K156" i="377" s="1"/>
  <c r="J156" i="377"/>
  <c r="I156" i="377"/>
  <c r="H156" i="377"/>
  <c r="N155" i="377"/>
  <c r="K155" i="377"/>
  <c r="J155" i="377"/>
  <c r="I155" i="377"/>
  <c r="H155" i="377"/>
  <c r="N154" i="377"/>
  <c r="K154" i="377" s="1"/>
  <c r="J154" i="377"/>
  <c r="I154" i="377"/>
  <c r="H154" i="377"/>
  <c r="N153" i="377"/>
  <c r="K153" i="377" s="1"/>
  <c r="J153" i="377"/>
  <c r="I153" i="377"/>
  <c r="H153" i="377"/>
  <c r="N152" i="377"/>
  <c r="K152" i="377" s="1"/>
  <c r="J152" i="377"/>
  <c r="I152" i="377"/>
  <c r="H152" i="377"/>
  <c r="N151" i="377"/>
  <c r="K151" i="377" s="1"/>
  <c r="J151" i="377"/>
  <c r="I151" i="377"/>
  <c r="H151" i="377"/>
  <c r="N150" i="377"/>
  <c r="K150" i="377" s="1"/>
  <c r="J150" i="377"/>
  <c r="I150" i="377"/>
  <c r="H150" i="377"/>
  <c r="N149" i="377"/>
  <c r="K149" i="377" s="1"/>
  <c r="J149" i="377"/>
  <c r="I149" i="377"/>
  <c r="H149" i="377"/>
  <c r="N148" i="377"/>
  <c r="K148" i="377" s="1"/>
  <c r="J148" i="377"/>
  <c r="I148" i="377"/>
  <c r="H148" i="377"/>
  <c r="N147" i="377"/>
  <c r="K147" i="377" s="1"/>
  <c r="J147" i="377"/>
  <c r="I147" i="377"/>
  <c r="H147" i="377"/>
  <c r="N146" i="377"/>
  <c r="K146" i="377" s="1"/>
  <c r="J146" i="377"/>
  <c r="I146" i="377"/>
  <c r="H146" i="377"/>
  <c r="N145" i="377"/>
  <c r="K145" i="377"/>
  <c r="J145" i="377"/>
  <c r="I145" i="377"/>
  <c r="H145" i="377"/>
  <c r="N144" i="377"/>
  <c r="K144" i="377" s="1"/>
  <c r="J144" i="377"/>
  <c r="I144" i="377"/>
  <c r="H144" i="377"/>
  <c r="N143" i="377"/>
  <c r="K143" i="377" s="1"/>
  <c r="J143" i="377"/>
  <c r="I143" i="377"/>
  <c r="H143" i="377"/>
  <c r="N142" i="377"/>
  <c r="K142" i="377"/>
  <c r="J142" i="377"/>
  <c r="I142" i="377"/>
  <c r="H142" i="377"/>
  <c r="N141" i="377"/>
  <c r="K141" i="377"/>
  <c r="J141" i="377"/>
  <c r="I141" i="377"/>
  <c r="H141" i="377"/>
  <c r="N140" i="377"/>
  <c r="K140" i="377"/>
  <c r="J140" i="377"/>
  <c r="I140" i="377"/>
  <c r="H140" i="377"/>
  <c r="N139" i="377"/>
  <c r="K139" i="377"/>
  <c r="J139" i="377"/>
  <c r="I139" i="377"/>
  <c r="H139" i="377"/>
  <c r="N138" i="377"/>
  <c r="K138" i="377"/>
  <c r="J138" i="377"/>
  <c r="I138" i="377"/>
  <c r="H138" i="377"/>
  <c r="N137" i="377"/>
  <c r="K137" i="377" s="1"/>
  <c r="J137" i="377"/>
  <c r="I137" i="377"/>
  <c r="H137" i="377"/>
  <c r="N136" i="377"/>
  <c r="K136" i="377" s="1"/>
  <c r="J136" i="377"/>
  <c r="I136" i="377"/>
  <c r="H136" i="377"/>
  <c r="N135" i="377"/>
  <c r="K135" i="377" s="1"/>
  <c r="J135" i="377"/>
  <c r="I135" i="377"/>
  <c r="H135" i="377"/>
  <c r="N134" i="377"/>
  <c r="K134" i="377" s="1"/>
  <c r="J134" i="377"/>
  <c r="I134" i="377"/>
  <c r="H134" i="377"/>
  <c r="N133" i="377"/>
  <c r="K133" i="377" s="1"/>
  <c r="J133" i="377"/>
  <c r="I133" i="377"/>
  <c r="H133" i="377"/>
  <c r="N132" i="377"/>
  <c r="K132" i="377" s="1"/>
  <c r="J132" i="377"/>
  <c r="I132" i="377"/>
  <c r="H132" i="377"/>
  <c r="N131" i="377"/>
  <c r="K131" i="377"/>
  <c r="J131" i="377"/>
  <c r="I131" i="377"/>
  <c r="H131" i="377"/>
  <c r="N130" i="377"/>
  <c r="K130" i="377"/>
  <c r="J130" i="377"/>
  <c r="I130" i="377"/>
  <c r="H130" i="377"/>
  <c r="N129" i="377"/>
  <c r="K129" i="377" s="1"/>
  <c r="J129" i="377"/>
  <c r="I129" i="377"/>
  <c r="H129" i="377"/>
  <c r="N128" i="377"/>
  <c r="K128" i="377" s="1"/>
  <c r="J128" i="377"/>
  <c r="I128" i="377"/>
  <c r="H128" i="377"/>
  <c r="N127" i="377"/>
  <c r="K127" i="377"/>
  <c r="J127" i="377"/>
  <c r="I127" i="377"/>
  <c r="H127" i="377"/>
  <c r="N126" i="377"/>
  <c r="K126" i="377" s="1"/>
  <c r="J126" i="377"/>
  <c r="I126" i="377"/>
  <c r="H126" i="377"/>
  <c r="N125" i="377"/>
  <c r="K125" i="377" s="1"/>
  <c r="J125" i="377"/>
  <c r="I125" i="377"/>
  <c r="H125" i="377"/>
  <c r="N124" i="377"/>
  <c r="K124" i="377" s="1"/>
  <c r="J124" i="377"/>
  <c r="I124" i="377"/>
  <c r="H124" i="377"/>
  <c r="N123" i="377"/>
  <c r="K123" i="377"/>
  <c r="J123" i="377"/>
  <c r="I123" i="377"/>
  <c r="H123" i="377"/>
  <c r="N122" i="377"/>
  <c r="K122" i="377" s="1"/>
  <c r="J122" i="377"/>
  <c r="I122" i="377"/>
  <c r="H122" i="377"/>
  <c r="N121" i="377"/>
  <c r="K121" i="377" s="1"/>
  <c r="J121" i="377"/>
  <c r="I121" i="377"/>
  <c r="H121" i="377"/>
  <c r="N120" i="377"/>
  <c r="K120" i="377" s="1"/>
  <c r="J120" i="377"/>
  <c r="I120" i="377"/>
  <c r="H120" i="377"/>
  <c r="N119" i="377"/>
  <c r="K119" i="377"/>
  <c r="J119" i="377"/>
  <c r="I119" i="377"/>
  <c r="H119" i="377"/>
  <c r="N118" i="377"/>
  <c r="K118" i="377" s="1"/>
  <c r="J118" i="377"/>
  <c r="I118" i="377"/>
  <c r="H118" i="377"/>
  <c r="N117" i="377"/>
  <c r="K117" i="377" s="1"/>
  <c r="J117" i="377"/>
  <c r="I117" i="377"/>
  <c r="H117" i="377"/>
  <c r="N116" i="377"/>
  <c r="K116" i="377" s="1"/>
  <c r="J116" i="377"/>
  <c r="I116" i="377"/>
  <c r="H116" i="377"/>
  <c r="N115" i="377"/>
  <c r="K115" i="377" s="1"/>
  <c r="J115" i="377"/>
  <c r="I115" i="377"/>
  <c r="H115" i="377"/>
  <c r="N114" i="377"/>
  <c r="K114" i="377"/>
  <c r="J114" i="377"/>
  <c r="I114" i="377"/>
  <c r="H114" i="377"/>
  <c r="N113" i="377"/>
  <c r="K113" i="377" s="1"/>
  <c r="J113" i="377"/>
  <c r="I113" i="377"/>
  <c r="H113" i="377"/>
  <c r="N112" i="377"/>
  <c r="K112" i="377" s="1"/>
  <c r="J112" i="377"/>
  <c r="I112" i="377"/>
  <c r="H112" i="377"/>
  <c r="N111" i="377"/>
  <c r="K111" i="377" s="1"/>
  <c r="J111" i="377"/>
  <c r="I111" i="377"/>
  <c r="H111" i="377"/>
  <c r="N110" i="377"/>
  <c r="K110" i="377" s="1"/>
  <c r="J110" i="377"/>
  <c r="I110" i="377"/>
  <c r="H110" i="377"/>
  <c r="N109" i="377"/>
  <c r="K109" i="377" s="1"/>
  <c r="J109" i="377"/>
  <c r="I109" i="377"/>
  <c r="H109" i="377"/>
  <c r="N108" i="377"/>
  <c r="K108" i="377" s="1"/>
  <c r="J108" i="377"/>
  <c r="I108" i="377"/>
  <c r="H108" i="377"/>
  <c r="N107" i="377"/>
  <c r="K107" i="377" s="1"/>
  <c r="J107" i="377"/>
  <c r="I107" i="377"/>
  <c r="H107" i="377"/>
  <c r="N106" i="377"/>
  <c r="K106" i="377"/>
  <c r="J106" i="377"/>
  <c r="I106" i="377"/>
  <c r="H106" i="377"/>
  <c r="N105" i="377"/>
  <c r="K105" i="377"/>
  <c r="J105" i="377"/>
  <c r="I105" i="377"/>
  <c r="H105" i="377"/>
  <c r="N104" i="377"/>
  <c r="K104" i="377" s="1"/>
  <c r="J104" i="377"/>
  <c r="I104" i="377"/>
  <c r="H104" i="377"/>
  <c r="N103" i="377"/>
  <c r="K103" i="377"/>
  <c r="J103" i="377"/>
  <c r="I103" i="377"/>
  <c r="H103" i="377"/>
  <c r="N102" i="377"/>
  <c r="K102" i="377"/>
  <c r="J102" i="377"/>
  <c r="I102" i="377"/>
  <c r="H102" i="377"/>
  <c r="N101" i="377"/>
  <c r="K101" i="377" s="1"/>
  <c r="J101" i="377"/>
  <c r="I101" i="377"/>
  <c r="H101" i="377"/>
  <c r="N100" i="377"/>
  <c r="K100" i="377" s="1"/>
  <c r="J100" i="377"/>
  <c r="I100" i="377"/>
  <c r="H100" i="377"/>
  <c r="N99" i="377"/>
  <c r="K99" i="377" s="1"/>
  <c r="J99" i="377"/>
  <c r="I99" i="377"/>
  <c r="H99" i="377"/>
  <c r="N98" i="377"/>
  <c r="K98" i="377" s="1"/>
  <c r="J98" i="377"/>
  <c r="I98" i="377"/>
  <c r="H98" i="377"/>
  <c r="N97" i="377"/>
  <c r="K97" i="377" s="1"/>
  <c r="J97" i="377"/>
  <c r="I97" i="377"/>
  <c r="H97" i="377"/>
  <c r="N96" i="377"/>
  <c r="K96" i="377" s="1"/>
  <c r="J96" i="377"/>
  <c r="I96" i="377"/>
  <c r="H96" i="377"/>
  <c r="N95" i="377"/>
  <c r="K95" i="377"/>
  <c r="J95" i="377"/>
  <c r="I95" i="377"/>
  <c r="H95" i="377"/>
  <c r="N94" i="377"/>
  <c r="K94" i="377"/>
  <c r="J94" i="377"/>
  <c r="I94" i="377"/>
  <c r="H94" i="377"/>
  <c r="N93" i="377"/>
  <c r="K93" i="377" s="1"/>
  <c r="J93" i="377"/>
  <c r="I93" i="377"/>
  <c r="H93" i="377"/>
  <c r="N92" i="377"/>
  <c r="K92" i="377" s="1"/>
  <c r="J92" i="377"/>
  <c r="I92" i="377"/>
  <c r="H92" i="377"/>
  <c r="N91" i="377"/>
  <c r="K91" i="377"/>
  <c r="J91" i="377"/>
  <c r="I91" i="377"/>
  <c r="H91" i="377"/>
  <c r="N90" i="377"/>
  <c r="K90" i="377" s="1"/>
  <c r="J90" i="377"/>
  <c r="I90" i="377"/>
  <c r="H90" i="377"/>
  <c r="N89" i="377"/>
  <c r="K89" i="377" s="1"/>
  <c r="J89" i="377"/>
  <c r="I89" i="377"/>
  <c r="H89" i="377"/>
  <c r="N88" i="377"/>
  <c r="K88" i="377" s="1"/>
  <c r="J88" i="377"/>
  <c r="I88" i="377"/>
  <c r="H88" i="377"/>
  <c r="N87" i="377"/>
  <c r="K87" i="377"/>
  <c r="J87" i="377"/>
  <c r="I87" i="377"/>
  <c r="H87" i="377"/>
  <c r="N86" i="377"/>
  <c r="K86" i="377" s="1"/>
  <c r="J86" i="377"/>
  <c r="I86" i="377"/>
  <c r="H86" i="377"/>
  <c r="N85" i="377"/>
  <c r="K85" i="377" s="1"/>
  <c r="J85" i="377"/>
  <c r="I85" i="377"/>
  <c r="H85" i="377"/>
  <c r="N84" i="377"/>
  <c r="K84" i="377" s="1"/>
  <c r="J84" i="377"/>
  <c r="I84" i="377"/>
  <c r="H84" i="377"/>
  <c r="N83" i="377"/>
  <c r="K83" i="377"/>
  <c r="J83" i="377"/>
  <c r="I83" i="377"/>
  <c r="H83" i="377"/>
  <c r="N82" i="377"/>
  <c r="K82" i="377" s="1"/>
  <c r="J82" i="377"/>
  <c r="I82" i="377"/>
  <c r="H82" i="377"/>
  <c r="N81" i="377"/>
  <c r="K81" i="377" s="1"/>
  <c r="J81" i="377"/>
  <c r="I81" i="377"/>
  <c r="H81" i="377"/>
  <c r="N80" i="377"/>
  <c r="K80" i="377" s="1"/>
  <c r="J80" i="377"/>
  <c r="I80" i="377"/>
  <c r="H80" i="377"/>
  <c r="N79" i="377"/>
  <c r="K79" i="377" s="1"/>
  <c r="J79" i="377"/>
  <c r="I79" i="377"/>
  <c r="H79" i="377"/>
  <c r="N78" i="377"/>
  <c r="K78" i="377"/>
  <c r="J78" i="377"/>
  <c r="I78" i="377"/>
  <c r="H78" i="377"/>
  <c r="N77" i="377"/>
  <c r="K77" i="377" s="1"/>
  <c r="J77" i="377"/>
  <c r="I77" i="377"/>
  <c r="H77" i="377"/>
  <c r="N76" i="377"/>
  <c r="K76" i="377" s="1"/>
  <c r="J76" i="377"/>
  <c r="I76" i="377"/>
  <c r="H76" i="377"/>
  <c r="N75" i="377"/>
  <c r="K75" i="377" s="1"/>
  <c r="J75" i="377"/>
  <c r="I75" i="377"/>
  <c r="H75" i="377"/>
  <c r="N74" i="377"/>
  <c r="K74" i="377" s="1"/>
  <c r="J74" i="377"/>
  <c r="I74" i="377"/>
  <c r="H74" i="377"/>
  <c r="N73" i="377"/>
  <c r="K73" i="377" s="1"/>
  <c r="J73" i="377"/>
  <c r="I73" i="377"/>
  <c r="H73" i="377"/>
  <c r="N72" i="377"/>
  <c r="K72" i="377" s="1"/>
  <c r="J72" i="377"/>
  <c r="I72" i="377"/>
  <c r="H72" i="377"/>
  <c r="N71" i="377"/>
  <c r="K71" i="377" s="1"/>
  <c r="J71" i="377"/>
  <c r="I71" i="377"/>
  <c r="H71" i="377"/>
  <c r="N70" i="377"/>
  <c r="K70" i="377"/>
  <c r="J70" i="377"/>
  <c r="I70" i="377"/>
  <c r="H70" i="377"/>
  <c r="N69" i="377"/>
  <c r="K69" i="377" s="1"/>
  <c r="J69" i="377"/>
  <c r="I69" i="377"/>
  <c r="H69" i="377"/>
  <c r="N68" i="377"/>
  <c r="K68" i="377" s="1"/>
  <c r="J68" i="377"/>
  <c r="I68" i="377"/>
  <c r="H68" i="377"/>
  <c r="N67" i="377"/>
  <c r="K67" i="377" s="1"/>
  <c r="J67" i="377"/>
  <c r="I67" i="377"/>
  <c r="H67" i="377"/>
  <c r="N66" i="377"/>
  <c r="K66" i="377" s="1"/>
  <c r="J66" i="377"/>
  <c r="I66" i="377"/>
  <c r="H66" i="377"/>
  <c r="N65" i="377"/>
  <c r="K65" i="377" s="1"/>
  <c r="J65" i="377"/>
  <c r="I65" i="377"/>
  <c r="H65" i="377"/>
  <c r="N64" i="377"/>
  <c r="K64" i="377" s="1"/>
  <c r="J64" i="377"/>
  <c r="I64" i="377"/>
  <c r="H64" i="377"/>
  <c r="N63" i="377"/>
  <c r="K63" i="377"/>
  <c r="J63" i="377"/>
  <c r="I63" i="377"/>
  <c r="H63" i="377"/>
  <c r="N62" i="377"/>
  <c r="K62" i="377" s="1"/>
  <c r="J62" i="377"/>
  <c r="I62" i="377"/>
  <c r="H62" i="377"/>
  <c r="N61" i="377"/>
  <c r="K61" i="377" s="1"/>
  <c r="J61" i="377"/>
  <c r="I61" i="377"/>
  <c r="H61" i="377"/>
  <c r="N60" i="377"/>
  <c r="K60" i="377" s="1"/>
  <c r="J60" i="377"/>
  <c r="I60" i="377"/>
  <c r="H60" i="377"/>
  <c r="N59" i="377"/>
  <c r="K59" i="377" s="1"/>
  <c r="J59" i="377"/>
  <c r="I59" i="377"/>
  <c r="H59" i="377"/>
  <c r="N58" i="377"/>
  <c r="K58" i="377" s="1"/>
  <c r="J58" i="377"/>
  <c r="I58" i="377"/>
  <c r="H58" i="377"/>
  <c r="N57" i="377"/>
  <c r="K57" i="377"/>
  <c r="J57" i="377"/>
  <c r="I57" i="377"/>
  <c r="H57" i="377"/>
  <c r="N56" i="377"/>
  <c r="K56" i="377" s="1"/>
  <c r="J56" i="377"/>
  <c r="I56" i="377"/>
  <c r="H56" i="377"/>
  <c r="N55" i="377"/>
  <c r="K55" i="377" s="1"/>
  <c r="J55" i="377"/>
  <c r="I55" i="377"/>
  <c r="H55" i="377"/>
  <c r="N54" i="377"/>
  <c r="K54" i="377" s="1"/>
  <c r="J54" i="377"/>
  <c r="I54" i="377"/>
  <c r="H54" i="377"/>
  <c r="N53" i="377"/>
  <c r="K53" i="377" s="1"/>
  <c r="J53" i="377"/>
  <c r="I53" i="377"/>
  <c r="H53" i="377"/>
  <c r="N52" i="377"/>
  <c r="K52" i="377" s="1"/>
  <c r="J52" i="377"/>
  <c r="I52" i="377"/>
  <c r="H52" i="377"/>
  <c r="N51" i="377"/>
  <c r="K51" i="377"/>
  <c r="J51" i="377"/>
  <c r="I51" i="377"/>
  <c r="H51" i="377"/>
  <c r="N50" i="377"/>
  <c r="K50" i="377" s="1"/>
  <c r="J50" i="377"/>
  <c r="I50" i="377"/>
  <c r="H50" i="377"/>
  <c r="N49" i="377"/>
  <c r="K49" i="377" s="1"/>
  <c r="J49" i="377"/>
  <c r="I49" i="377"/>
  <c r="H49" i="377"/>
  <c r="N48" i="377"/>
  <c r="K48" i="377" s="1"/>
  <c r="J48" i="377"/>
  <c r="I48" i="377"/>
  <c r="H48" i="377"/>
  <c r="N47" i="377"/>
  <c r="K47" i="377"/>
  <c r="J47" i="377"/>
  <c r="I47" i="377"/>
  <c r="H47" i="377"/>
  <c r="N46" i="377"/>
  <c r="K46" i="377" s="1"/>
  <c r="J46" i="377"/>
  <c r="I46" i="377"/>
  <c r="H46" i="377"/>
  <c r="N45" i="377"/>
  <c r="K45" i="377" s="1"/>
  <c r="J45" i="377"/>
  <c r="I45" i="377"/>
  <c r="H45" i="377"/>
  <c r="N44" i="377"/>
  <c r="K44" i="377"/>
  <c r="J44" i="377"/>
  <c r="I44" i="377"/>
  <c r="H44" i="377"/>
  <c r="N43" i="377"/>
  <c r="K43" i="377" s="1"/>
  <c r="J43" i="377"/>
  <c r="I43" i="377"/>
  <c r="H43" i="377"/>
  <c r="N42" i="377"/>
  <c r="K42" i="377" s="1"/>
  <c r="J42" i="377"/>
  <c r="I42" i="377"/>
  <c r="H42" i="377"/>
  <c r="N41" i="377"/>
  <c r="K41" i="377" s="1"/>
  <c r="J41" i="377"/>
  <c r="I41" i="377"/>
  <c r="H41" i="377"/>
  <c r="N40" i="377"/>
  <c r="K40" i="377" s="1"/>
  <c r="J40" i="377"/>
  <c r="I40" i="377"/>
  <c r="H40" i="377"/>
  <c r="F5" i="377"/>
  <c r="D5" i="377"/>
  <c r="C5" i="377"/>
  <c r="A5" i="377"/>
  <c r="C2" i="377"/>
  <c r="A1" i="377"/>
  <c r="N156" i="375"/>
  <c r="K156" i="375" s="1"/>
  <c r="J156" i="375"/>
  <c r="I156" i="375"/>
  <c r="H156" i="375"/>
  <c r="N155" i="375"/>
  <c r="K155" i="375"/>
  <c r="J155" i="375"/>
  <c r="I155" i="375"/>
  <c r="H155" i="375"/>
  <c r="N154" i="375"/>
  <c r="K154" i="375"/>
  <c r="J154" i="375"/>
  <c r="I154" i="375"/>
  <c r="H154" i="375"/>
  <c r="N153" i="375"/>
  <c r="K153" i="375" s="1"/>
  <c r="J153" i="375"/>
  <c r="I153" i="375"/>
  <c r="H153" i="375"/>
  <c r="N152" i="375"/>
  <c r="K152" i="375" s="1"/>
  <c r="J152" i="375"/>
  <c r="I152" i="375"/>
  <c r="H152" i="375"/>
  <c r="N151" i="375"/>
  <c r="K151" i="375" s="1"/>
  <c r="J151" i="375"/>
  <c r="I151" i="375"/>
  <c r="H151" i="375"/>
  <c r="N150" i="375"/>
  <c r="K150" i="375" s="1"/>
  <c r="J150" i="375"/>
  <c r="I150" i="375"/>
  <c r="H150" i="375"/>
  <c r="N149" i="375"/>
  <c r="K149" i="375" s="1"/>
  <c r="J149" i="375"/>
  <c r="I149" i="375"/>
  <c r="H149" i="375"/>
  <c r="N148" i="375"/>
  <c r="K148" i="375" s="1"/>
  <c r="J148" i="375"/>
  <c r="I148" i="375"/>
  <c r="H148" i="375"/>
  <c r="N147" i="375"/>
  <c r="K147" i="375" s="1"/>
  <c r="J147" i="375"/>
  <c r="I147" i="375"/>
  <c r="H147" i="375"/>
  <c r="N146" i="375"/>
  <c r="K146" i="375" s="1"/>
  <c r="J146" i="375"/>
  <c r="I146" i="375"/>
  <c r="H146" i="375"/>
  <c r="N145" i="375"/>
  <c r="K145" i="375" s="1"/>
  <c r="J145" i="375"/>
  <c r="I145" i="375"/>
  <c r="H145" i="375"/>
  <c r="N144" i="375"/>
  <c r="K144" i="375" s="1"/>
  <c r="J144" i="375"/>
  <c r="I144" i="375"/>
  <c r="H144" i="375"/>
  <c r="N143" i="375"/>
  <c r="K143" i="375"/>
  <c r="J143" i="375"/>
  <c r="I143" i="375"/>
  <c r="H143" i="375"/>
  <c r="N142" i="375"/>
  <c r="K142" i="375"/>
  <c r="J142" i="375"/>
  <c r="I142" i="375"/>
  <c r="H142" i="375"/>
  <c r="N141" i="375"/>
  <c r="K141" i="375"/>
  <c r="J141" i="375"/>
  <c r="I141" i="375"/>
  <c r="H141" i="375"/>
  <c r="N140" i="375"/>
  <c r="K140" i="375"/>
  <c r="J140" i="375"/>
  <c r="I140" i="375"/>
  <c r="H140" i="375"/>
  <c r="N139" i="375"/>
  <c r="K139" i="375" s="1"/>
  <c r="J139" i="375"/>
  <c r="I139" i="375"/>
  <c r="H139" i="375"/>
  <c r="N138" i="375"/>
  <c r="K138" i="375"/>
  <c r="J138" i="375"/>
  <c r="I138" i="375"/>
  <c r="H138" i="375"/>
  <c r="N137" i="375"/>
  <c r="K137" i="375" s="1"/>
  <c r="J137" i="375"/>
  <c r="I137" i="375"/>
  <c r="H137" i="375"/>
  <c r="N136" i="375"/>
  <c r="K136" i="375"/>
  <c r="J136" i="375"/>
  <c r="I136" i="375"/>
  <c r="H136" i="375"/>
  <c r="N135" i="375"/>
  <c r="K135" i="375"/>
  <c r="J135" i="375"/>
  <c r="I135" i="375"/>
  <c r="H135" i="375"/>
  <c r="N134" i="375"/>
  <c r="K134" i="375" s="1"/>
  <c r="J134" i="375"/>
  <c r="I134" i="375"/>
  <c r="H134" i="375"/>
  <c r="N133" i="375"/>
  <c r="K133" i="375"/>
  <c r="J133" i="375"/>
  <c r="I133" i="375"/>
  <c r="H133" i="375"/>
  <c r="N132" i="375"/>
  <c r="K132" i="375"/>
  <c r="J132" i="375"/>
  <c r="I132" i="375"/>
  <c r="H132" i="375"/>
  <c r="N131" i="375"/>
  <c r="K131" i="375" s="1"/>
  <c r="J131" i="375"/>
  <c r="I131" i="375"/>
  <c r="H131" i="375"/>
  <c r="N130" i="375"/>
  <c r="K130" i="375" s="1"/>
  <c r="J130" i="375"/>
  <c r="I130" i="375"/>
  <c r="H130" i="375"/>
  <c r="N129" i="375"/>
  <c r="K129" i="375" s="1"/>
  <c r="J129" i="375"/>
  <c r="I129" i="375"/>
  <c r="H129" i="375"/>
  <c r="N128" i="375"/>
  <c r="K128" i="375" s="1"/>
  <c r="J128" i="375"/>
  <c r="I128" i="375"/>
  <c r="H128" i="375"/>
  <c r="N127" i="375"/>
  <c r="K127" i="375" s="1"/>
  <c r="J127" i="375"/>
  <c r="I127" i="375"/>
  <c r="H127" i="375"/>
  <c r="N126" i="375"/>
  <c r="K126" i="375"/>
  <c r="J126" i="375"/>
  <c r="I126" i="375"/>
  <c r="H126" i="375"/>
  <c r="N125" i="375"/>
  <c r="K125" i="375" s="1"/>
  <c r="J125" i="375"/>
  <c r="I125" i="375"/>
  <c r="H125" i="375"/>
  <c r="N124" i="375"/>
  <c r="K124" i="375" s="1"/>
  <c r="J124" i="375"/>
  <c r="I124" i="375"/>
  <c r="H124" i="375"/>
  <c r="N123" i="375"/>
  <c r="K123" i="375" s="1"/>
  <c r="J123" i="375"/>
  <c r="I123" i="375"/>
  <c r="H123" i="375"/>
  <c r="N122" i="375"/>
  <c r="K122" i="375" s="1"/>
  <c r="J122" i="375"/>
  <c r="I122" i="375"/>
  <c r="H122" i="375"/>
  <c r="N121" i="375"/>
  <c r="K121" i="375"/>
  <c r="J121" i="375"/>
  <c r="I121" i="375"/>
  <c r="H121" i="375"/>
  <c r="N120" i="375"/>
  <c r="K120" i="375"/>
  <c r="J120" i="375"/>
  <c r="I120" i="375"/>
  <c r="H120" i="375"/>
  <c r="N119" i="375"/>
  <c r="K119" i="375"/>
  <c r="J119" i="375"/>
  <c r="I119" i="375"/>
  <c r="H119" i="375"/>
  <c r="N118" i="375"/>
  <c r="K118" i="375"/>
  <c r="J118" i="375"/>
  <c r="I118" i="375"/>
  <c r="H118" i="375"/>
  <c r="N117" i="375"/>
  <c r="K117" i="375" s="1"/>
  <c r="J117" i="375"/>
  <c r="I117" i="375"/>
  <c r="H117" i="375"/>
  <c r="N116" i="375"/>
  <c r="K116" i="375"/>
  <c r="J116" i="375"/>
  <c r="I116" i="375"/>
  <c r="H116" i="375"/>
  <c r="N115" i="375"/>
  <c r="K115" i="375"/>
  <c r="J115" i="375"/>
  <c r="I115" i="375"/>
  <c r="H115" i="375"/>
  <c r="N114" i="375"/>
  <c r="K114" i="375" s="1"/>
  <c r="J114" i="375"/>
  <c r="I114" i="375"/>
  <c r="H114" i="375"/>
  <c r="N113" i="375"/>
  <c r="K113" i="375" s="1"/>
  <c r="J113" i="375"/>
  <c r="I113" i="375"/>
  <c r="H113" i="375"/>
  <c r="N112" i="375"/>
  <c r="K112" i="375" s="1"/>
  <c r="J112" i="375"/>
  <c r="I112" i="375"/>
  <c r="H112" i="375"/>
  <c r="N111" i="375"/>
  <c r="K111" i="375"/>
  <c r="J111" i="375"/>
  <c r="I111" i="375"/>
  <c r="H111" i="375"/>
  <c r="N110" i="375"/>
  <c r="K110" i="375"/>
  <c r="J110" i="375"/>
  <c r="I110" i="375"/>
  <c r="H110" i="375"/>
  <c r="N109" i="375"/>
  <c r="K109" i="375" s="1"/>
  <c r="J109" i="375"/>
  <c r="I109" i="375"/>
  <c r="H109" i="375"/>
  <c r="N108" i="375"/>
  <c r="K108" i="375" s="1"/>
  <c r="J108" i="375"/>
  <c r="I108" i="375"/>
  <c r="H108" i="375"/>
  <c r="N107" i="375"/>
  <c r="K107" i="375" s="1"/>
  <c r="J107" i="375"/>
  <c r="I107" i="375"/>
  <c r="H107" i="375"/>
  <c r="N106" i="375"/>
  <c r="K106" i="375" s="1"/>
  <c r="J106" i="375"/>
  <c r="I106" i="375"/>
  <c r="H106" i="375"/>
  <c r="N105" i="375"/>
  <c r="K105" i="375" s="1"/>
  <c r="J105" i="375"/>
  <c r="I105" i="375"/>
  <c r="H105" i="375"/>
  <c r="N104" i="375"/>
  <c r="K104" i="375"/>
  <c r="J104" i="375"/>
  <c r="I104" i="375"/>
  <c r="H104" i="375"/>
  <c r="N103" i="375"/>
  <c r="K103" i="375"/>
  <c r="J103" i="375"/>
  <c r="I103" i="375"/>
  <c r="H103" i="375"/>
  <c r="N102" i="375"/>
  <c r="K102" i="375"/>
  <c r="J102" i="375"/>
  <c r="I102" i="375"/>
  <c r="H102" i="375"/>
  <c r="N101" i="375"/>
  <c r="K101" i="375" s="1"/>
  <c r="J101" i="375"/>
  <c r="I101" i="375"/>
  <c r="H101" i="375"/>
  <c r="N100" i="375"/>
  <c r="K100" i="375" s="1"/>
  <c r="J100" i="375"/>
  <c r="I100" i="375"/>
  <c r="H100" i="375"/>
  <c r="N99" i="375"/>
  <c r="K99" i="375"/>
  <c r="J99" i="375"/>
  <c r="I99" i="375"/>
  <c r="H99" i="375"/>
  <c r="N98" i="375"/>
  <c r="K98" i="375"/>
  <c r="J98" i="375"/>
  <c r="I98" i="375"/>
  <c r="H98" i="375"/>
  <c r="N97" i="375"/>
  <c r="K97" i="375"/>
  <c r="J97" i="375"/>
  <c r="I97" i="375"/>
  <c r="H97" i="375"/>
  <c r="N96" i="375"/>
  <c r="K96" i="375" s="1"/>
  <c r="J96" i="375"/>
  <c r="I96" i="375"/>
  <c r="H96" i="375"/>
  <c r="N95" i="375"/>
  <c r="K95" i="375" s="1"/>
  <c r="J95" i="375"/>
  <c r="I95" i="375"/>
  <c r="H95" i="375"/>
  <c r="N94" i="375"/>
  <c r="K94" i="375"/>
  <c r="J94" i="375"/>
  <c r="I94" i="375"/>
  <c r="H94" i="375"/>
  <c r="N93" i="375"/>
  <c r="K93" i="375"/>
  <c r="J93" i="375"/>
  <c r="I93" i="375"/>
  <c r="H93" i="375"/>
  <c r="N92" i="375"/>
  <c r="K92" i="375"/>
  <c r="J92" i="375"/>
  <c r="I92" i="375"/>
  <c r="H92" i="375"/>
  <c r="N91" i="375"/>
  <c r="K91" i="375"/>
  <c r="J91" i="375"/>
  <c r="I91" i="375"/>
  <c r="H91" i="375"/>
  <c r="N90" i="375"/>
  <c r="K90" i="375" s="1"/>
  <c r="J90" i="375"/>
  <c r="I90" i="375"/>
  <c r="H90" i="375"/>
  <c r="N89" i="375"/>
  <c r="K89" i="375" s="1"/>
  <c r="J89" i="375"/>
  <c r="I89" i="375"/>
  <c r="H89" i="375"/>
  <c r="N88" i="375"/>
  <c r="K88" i="375"/>
  <c r="J88" i="375"/>
  <c r="I88" i="375"/>
  <c r="H88" i="375"/>
  <c r="N87" i="375"/>
  <c r="K87" i="375"/>
  <c r="J87" i="375"/>
  <c r="I87" i="375"/>
  <c r="H87" i="375"/>
  <c r="N86" i="375"/>
  <c r="K86" i="375"/>
  <c r="J86" i="375"/>
  <c r="I86" i="375"/>
  <c r="H86" i="375"/>
  <c r="N85" i="375"/>
  <c r="K85" i="375" s="1"/>
  <c r="J85" i="375"/>
  <c r="I85" i="375"/>
  <c r="H85" i="375"/>
  <c r="N84" i="375"/>
  <c r="K84" i="375" s="1"/>
  <c r="J84" i="375"/>
  <c r="I84" i="375"/>
  <c r="H84" i="375"/>
  <c r="N83" i="375"/>
  <c r="K83" i="375"/>
  <c r="J83" i="375"/>
  <c r="I83" i="375"/>
  <c r="H83" i="375"/>
  <c r="N82" i="375"/>
  <c r="K82" i="375"/>
  <c r="J82" i="375"/>
  <c r="I82" i="375"/>
  <c r="H82" i="375"/>
  <c r="N81" i="375"/>
  <c r="K81" i="375"/>
  <c r="J81" i="375"/>
  <c r="I81" i="375"/>
  <c r="H81" i="375"/>
  <c r="N80" i="375"/>
  <c r="K80" i="375" s="1"/>
  <c r="J80" i="375"/>
  <c r="I80" i="375"/>
  <c r="H80" i="375"/>
  <c r="N79" i="375"/>
  <c r="K79" i="375"/>
  <c r="J79" i="375"/>
  <c r="I79" i="375"/>
  <c r="H79" i="375"/>
  <c r="N78" i="375"/>
  <c r="K78" i="375"/>
  <c r="J78" i="375"/>
  <c r="I78" i="375"/>
  <c r="H78" i="375"/>
  <c r="N77" i="375"/>
  <c r="K77" i="375" s="1"/>
  <c r="J77" i="375"/>
  <c r="I77" i="375"/>
  <c r="H77" i="375"/>
  <c r="N76" i="375"/>
  <c r="K76" i="375"/>
  <c r="J76" i="375"/>
  <c r="I76" i="375"/>
  <c r="H76" i="375"/>
  <c r="N75" i="375"/>
  <c r="K75" i="375" s="1"/>
  <c r="J75" i="375"/>
  <c r="I75" i="375"/>
  <c r="H75" i="375"/>
  <c r="N74" i="375"/>
  <c r="K74" i="375"/>
  <c r="J74" i="375"/>
  <c r="I74" i="375"/>
  <c r="H74" i="375"/>
  <c r="N73" i="375"/>
  <c r="K73" i="375"/>
  <c r="J73" i="375"/>
  <c r="I73" i="375"/>
  <c r="H73" i="375"/>
  <c r="N72" i="375"/>
  <c r="K72" i="375" s="1"/>
  <c r="J72" i="375"/>
  <c r="I72" i="375"/>
  <c r="H72" i="375"/>
  <c r="N71" i="375"/>
  <c r="K71" i="375"/>
  <c r="J71" i="375"/>
  <c r="I71" i="375"/>
  <c r="H71" i="375"/>
  <c r="N70" i="375"/>
  <c r="K70" i="375" s="1"/>
  <c r="J70" i="375"/>
  <c r="I70" i="375"/>
  <c r="H70" i="375"/>
  <c r="N69" i="375"/>
  <c r="K69" i="375"/>
  <c r="J69" i="375"/>
  <c r="I69" i="375"/>
  <c r="H69" i="375"/>
  <c r="N68" i="375"/>
  <c r="K68" i="375"/>
  <c r="J68" i="375"/>
  <c r="I68" i="375"/>
  <c r="H68" i="375"/>
  <c r="N67" i="375"/>
  <c r="K67" i="375" s="1"/>
  <c r="J67" i="375"/>
  <c r="I67" i="375"/>
  <c r="H67" i="375"/>
  <c r="N66" i="375"/>
  <c r="K66" i="375" s="1"/>
  <c r="J66" i="375"/>
  <c r="I66" i="375"/>
  <c r="H66" i="375"/>
  <c r="N65" i="375"/>
  <c r="K65" i="375" s="1"/>
  <c r="J65" i="375"/>
  <c r="I65" i="375"/>
  <c r="H65" i="375"/>
  <c r="N64" i="375"/>
  <c r="K64" i="375"/>
  <c r="J64" i="375"/>
  <c r="I64" i="375"/>
  <c r="H64" i="375"/>
  <c r="N63" i="375"/>
  <c r="K63" i="375"/>
  <c r="J63" i="375"/>
  <c r="I63" i="375"/>
  <c r="H63" i="375"/>
  <c r="N62" i="375"/>
  <c r="K62" i="375" s="1"/>
  <c r="J62" i="375"/>
  <c r="I62" i="375"/>
  <c r="H62" i="375"/>
  <c r="N61" i="375"/>
  <c r="K61" i="375" s="1"/>
  <c r="J61" i="375"/>
  <c r="I61" i="375"/>
  <c r="H61" i="375"/>
  <c r="N60" i="375"/>
  <c r="K60" i="375" s="1"/>
  <c r="J60" i="375"/>
  <c r="I60" i="375"/>
  <c r="H60" i="375"/>
  <c r="N59" i="375"/>
  <c r="K59" i="375"/>
  <c r="J59" i="375"/>
  <c r="I59" i="375"/>
  <c r="H59" i="375"/>
  <c r="N58" i="375"/>
  <c r="K58" i="375"/>
  <c r="J58" i="375"/>
  <c r="I58" i="375"/>
  <c r="H58" i="375"/>
  <c r="N57" i="375"/>
  <c r="K57" i="375" s="1"/>
  <c r="J57" i="375"/>
  <c r="I57" i="375"/>
  <c r="H57" i="375"/>
  <c r="N56" i="375"/>
  <c r="K56" i="375" s="1"/>
  <c r="J56" i="375"/>
  <c r="I56" i="375"/>
  <c r="H56" i="375"/>
  <c r="N55" i="375"/>
  <c r="K55" i="375" s="1"/>
  <c r="J55" i="375"/>
  <c r="I55" i="375"/>
  <c r="H55" i="375"/>
  <c r="N54" i="375"/>
  <c r="K54" i="375" s="1"/>
  <c r="J54" i="375"/>
  <c r="I54" i="375"/>
  <c r="H54" i="375"/>
  <c r="N53" i="375"/>
  <c r="K53" i="375" s="1"/>
  <c r="J53" i="375"/>
  <c r="I53" i="375"/>
  <c r="H53" i="375"/>
  <c r="N52" i="375"/>
  <c r="K52" i="375" s="1"/>
  <c r="J52" i="375"/>
  <c r="I52" i="375"/>
  <c r="H52" i="375"/>
  <c r="N51" i="375"/>
  <c r="K51" i="375" s="1"/>
  <c r="J51" i="375"/>
  <c r="I51" i="375"/>
  <c r="H51" i="375"/>
  <c r="N50" i="375"/>
  <c r="K50" i="375" s="1"/>
  <c r="J50" i="375"/>
  <c r="I50" i="375"/>
  <c r="H50" i="375"/>
  <c r="N49" i="375"/>
  <c r="K49" i="375" s="1"/>
  <c r="J49" i="375"/>
  <c r="I49" i="375"/>
  <c r="H49" i="375"/>
  <c r="N48" i="375"/>
  <c r="K48" i="375" s="1"/>
  <c r="J48" i="375"/>
  <c r="I48" i="375"/>
  <c r="H48" i="375"/>
  <c r="N47" i="375"/>
  <c r="K47" i="375" s="1"/>
  <c r="J47" i="375"/>
  <c r="I47" i="375"/>
  <c r="H47" i="375"/>
  <c r="N46" i="375"/>
  <c r="K46" i="375" s="1"/>
  <c r="J46" i="375"/>
  <c r="I46" i="375"/>
  <c r="H46" i="375"/>
  <c r="N45" i="375"/>
  <c r="K45" i="375" s="1"/>
  <c r="J45" i="375"/>
  <c r="I45" i="375"/>
  <c r="H45" i="375"/>
  <c r="N44" i="375"/>
  <c r="K44" i="375" s="1"/>
  <c r="J44" i="375"/>
  <c r="I44" i="375"/>
  <c r="H44" i="375"/>
  <c r="N43" i="375"/>
  <c r="K43" i="375" s="1"/>
  <c r="J43" i="375"/>
  <c r="I43" i="375"/>
  <c r="H43" i="375"/>
  <c r="N42" i="375"/>
  <c r="K42" i="375"/>
  <c r="J42" i="375"/>
  <c r="I42" i="375"/>
  <c r="H42" i="375"/>
  <c r="N41" i="375"/>
  <c r="K41" i="375" s="1"/>
  <c r="J41" i="375"/>
  <c r="I41" i="375"/>
  <c r="H41" i="375"/>
  <c r="N40" i="375"/>
  <c r="K40" i="375" s="1"/>
  <c r="J40" i="375"/>
  <c r="I40" i="375"/>
  <c r="H40" i="375"/>
  <c r="F5" i="375"/>
  <c r="D5" i="375"/>
  <c r="C5" i="375"/>
  <c r="A5" i="375"/>
  <c r="C2" i="375"/>
  <c r="A1" i="375"/>
  <c r="N156" i="374"/>
  <c r="K156" i="374" s="1"/>
  <c r="J156" i="374"/>
  <c r="I156" i="374"/>
  <c r="H156" i="374"/>
  <c r="N155" i="374"/>
  <c r="K155" i="374" s="1"/>
  <c r="J155" i="374"/>
  <c r="I155" i="374"/>
  <c r="H155" i="374"/>
  <c r="N154" i="374"/>
  <c r="K154" i="374" s="1"/>
  <c r="J154" i="374"/>
  <c r="I154" i="374"/>
  <c r="H154" i="374"/>
  <c r="N153" i="374"/>
  <c r="K153" i="374" s="1"/>
  <c r="J153" i="374"/>
  <c r="I153" i="374"/>
  <c r="H153" i="374"/>
  <c r="N152" i="374"/>
  <c r="K152" i="374" s="1"/>
  <c r="J152" i="374"/>
  <c r="I152" i="374"/>
  <c r="H152" i="374"/>
  <c r="N151" i="374"/>
  <c r="K151" i="374" s="1"/>
  <c r="J151" i="374"/>
  <c r="I151" i="374"/>
  <c r="H151" i="374"/>
  <c r="N150" i="374"/>
  <c r="K150" i="374" s="1"/>
  <c r="J150" i="374"/>
  <c r="I150" i="374"/>
  <c r="H150" i="374"/>
  <c r="N149" i="374"/>
  <c r="K149" i="374" s="1"/>
  <c r="J149" i="374"/>
  <c r="I149" i="374"/>
  <c r="H149" i="374"/>
  <c r="N148" i="374"/>
  <c r="K148" i="374"/>
  <c r="J148" i="374"/>
  <c r="I148" i="374"/>
  <c r="H148" i="374"/>
  <c r="N147" i="374"/>
  <c r="K147" i="374"/>
  <c r="J147" i="374"/>
  <c r="I147" i="374"/>
  <c r="H147" i="374"/>
  <c r="N146" i="374"/>
  <c r="K146" i="374"/>
  <c r="J146" i="374"/>
  <c r="I146" i="374"/>
  <c r="H146" i="374"/>
  <c r="N145" i="374"/>
  <c r="K145" i="374" s="1"/>
  <c r="J145" i="374"/>
  <c r="I145" i="374"/>
  <c r="H145" i="374"/>
  <c r="N144" i="374"/>
  <c r="K144" i="374" s="1"/>
  <c r="J144" i="374"/>
  <c r="I144" i="374"/>
  <c r="H144" i="374"/>
  <c r="N143" i="374"/>
  <c r="K143" i="374"/>
  <c r="J143" i="374"/>
  <c r="I143" i="374"/>
  <c r="H143" i="374"/>
  <c r="N142" i="374"/>
  <c r="K142" i="374"/>
  <c r="J142" i="374"/>
  <c r="I142" i="374"/>
  <c r="H142" i="374"/>
  <c r="N141" i="374"/>
  <c r="K141" i="374"/>
  <c r="J141" i="374"/>
  <c r="I141" i="374"/>
  <c r="H141" i="374"/>
  <c r="N140" i="374"/>
  <c r="K140" i="374" s="1"/>
  <c r="J140" i="374"/>
  <c r="I140" i="374"/>
  <c r="H140" i="374"/>
  <c r="N139" i="374"/>
  <c r="K139" i="374" s="1"/>
  <c r="J139" i="374"/>
  <c r="I139" i="374"/>
  <c r="H139" i="374"/>
  <c r="N138" i="374"/>
  <c r="K138" i="374" s="1"/>
  <c r="J138" i="374"/>
  <c r="I138" i="374"/>
  <c r="H138" i="374"/>
  <c r="N137" i="374"/>
  <c r="K137" i="374" s="1"/>
  <c r="J137" i="374"/>
  <c r="I137" i="374"/>
  <c r="H137" i="374"/>
  <c r="N136" i="374"/>
  <c r="K136" i="374"/>
  <c r="J136" i="374"/>
  <c r="I136" i="374"/>
  <c r="H136" i="374"/>
  <c r="N135" i="374"/>
  <c r="K135" i="374" s="1"/>
  <c r="J135" i="374"/>
  <c r="I135" i="374"/>
  <c r="H135" i="374"/>
  <c r="N134" i="374"/>
  <c r="K134" i="374" s="1"/>
  <c r="J134" i="374"/>
  <c r="I134" i="374"/>
  <c r="H134" i="374"/>
  <c r="N133" i="374"/>
  <c r="K133" i="374" s="1"/>
  <c r="J133" i="374"/>
  <c r="I133" i="374"/>
  <c r="H133" i="374"/>
  <c r="N132" i="374"/>
  <c r="K132" i="374" s="1"/>
  <c r="J132" i="374"/>
  <c r="I132" i="374"/>
  <c r="H132" i="374"/>
  <c r="N131" i="374"/>
  <c r="K131" i="374"/>
  <c r="J131" i="374"/>
  <c r="I131" i="374"/>
  <c r="H131" i="374"/>
  <c r="N130" i="374"/>
  <c r="K130" i="374" s="1"/>
  <c r="J130" i="374"/>
  <c r="I130" i="374"/>
  <c r="H130" i="374"/>
  <c r="N129" i="374"/>
  <c r="K129" i="374" s="1"/>
  <c r="J129" i="374"/>
  <c r="I129" i="374"/>
  <c r="H129" i="374"/>
  <c r="N128" i="374"/>
  <c r="K128" i="374" s="1"/>
  <c r="J128" i="374"/>
  <c r="I128" i="374"/>
  <c r="H128" i="374"/>
  <c r="N127" i="374"/>
  <c r="K127" i="374" s="1"/>
  <c r="J127" i="374"/>
  <c r="I127" i="374"/>
  <c r="H127" i="374"/>
  <c r="N126" i="374"/>
  <c r="K126" i="374" s="1"/>
  <c r="J126" i="374"/>
  <c r="I126" i="374"/>
  <c r="H126" i="374"/>
  <c r="N125" i="374"/>
  <c r="K125" i="374" s="1"/>
  <c r="J125" i="374"/>
  <c r="I125" i="374"/>
  <c r="H125" i="374"/>
  <c r="N124" i="374"/>
  <c r="K124" i="374" s="1"/>
  <c r="J124" i="374"/>
  <c r="I124" i="374"/>
  <c r="H124" i="374"/>
  <c r="N123" i="374"/>
  <c r="K123" i="374" s="1"/>
  <c r="J123" i="374"/>
  <c r="I123" i="374"/>
  <c r="H123" i="374"/>
  <c r="N122" i="374"/>
  <c r="K122" i="374" s="1"/>
  <c r="J122" i="374"/>
  <c r="I122" i="374"/>
  <c r="H122" i="374"/>
  <c r="N121" i="374"/>
  <c r="K121" i="374" s="1"/>
  <c r="J121" i="374"/>
  <c r="I121" i="374"/>
  <c r="H121" i="374"/>
  <c r="N120" i="374"/>
  <c r="K120" i="374" s="1"/>
  <c r="J120" i="374"/>
  <c r="I120" i="374"/>
  <c r="H120" i="374"/>
  <c r="N119" i="374"/>
  <c r="K119" i="374" s="1"/>
  <c r="J119" i="374"/>
  <c r="I119" i="374"/>
  <c r="H119" i="374"/>
  <c r="N118" i="374"/>
  <c r="K118" i="374" s="1"/>
  <c r="J118" i="374"/>
  <c r="I118" i="374"/>
  <c r="H118" i="374"/>
  <c r="N117" i="374"/>
  <c r="K117" i="374" s="1"/>
  <c r="J117" i="374"/>
  <c r="I117" i="374"/>
  <c r="H117" i="374"/>
  <c r="N116" i="374"/>
  <c r="K116" i="374" s="1"/>
  <c r="J116" i="374"/>
  <c r="I116" i="374"/>
  <c r="H116" i="374"/>
  <c r="N115" i="374"/>
  <c r="K115" i="374"/>
  <c r="J115" i="374"/>
  <c r="I115" i="374"/>
  <c r="H115" i="374"/>
  <c r="N114" i="374"/>
  <c r="K114" i="374"/>
  <c r="J114" i="374"/>
  <c r="I114" i="374"/>
  <c r="H114" i="374"/>
  <c r="N113" i="374"/>
  <c r="K113" i="374" s="1"/>
  <c r="J113" i="374"/>
  <c r="I113" i="374"/>
  <c r="H113" i="374"/>
  <c r="N112" i="374"/>
  <c r="K112" i="374" s="1"/>
  <c r="J112" i="374"/>
  <c r="I112" i="374"/>
  <c r="H112" i="374"/>
  <c r="N111" i="374"/>
  <c r="K111" i="374" s="1"/>
  <c r="J111" i="374"/>
  <c r="I111" i="374"/>
  <c r="H111" i="374"/>
  <c r="N110" i="374"/>
  <c r="K110" i="374"/>
  <c r="J110" i="374"/>
  <c r="I110" i="374"/>
  <c r="H110" i="374"/>
  <c r="N109" i="374"/>
  <c r="K109" i="374"/>
  <c r="J109" i="374"/>
  <c r="I109" i="374"/>
  <c r="H109" i="374"/>
  <c r="N108" i="374"/>
  <c r="K108" i="374" s="1"/>
  <c r="J108" i="374"/>
  <c r="I108" i="374"/>
  <c r="H108" i="374"/>
  <c r="N107" i="374"/>
  <c r="K107" i="374" s="1"/>
  <c r="J107" i="374"/>
  <c r="I107" i="374"/>
  <c r="H107" i="374"/>
  <c r="N106" i="374"/>
  <c r="K106" i="374" s="1"/>
  <c r="J106" i="374"/>
  <c r="I106" i="374"/>
  <c r="H106" i="374"/>
  <c r="N105" i="374"/>
  <c r="K105" i="374"/>
  <c r="J105" i="374"/>
  <c r="I105" i="374"/>
  <c r="H105" i="374"/>
  <c r="N104" i="374"/>
  <c r="K104" i="374"/>
  <c r="J104" i="374"/>
  <c r="I104" i="374"/>
  <c r="H104" i="374"/>
  <c r="N103" i="374"/>
  <c r="K103" i="374"/>
  <c r="J103" i="374"/>
  <c r="I103" i="374"/>
  <c r="H103" i="374"/>
  <c r="N102" i="374"/>
  <c r="K102" i="374"/>
  <c r="J102" i="374"/>
  <c r="I102" i="374"/>
  <c r="H102" i="374"/>
  <c r="N101" i="374"/>
  <c r="K101" i="374" s="1"/>
  <c r="J101" i="374"/>
  <c r="I101" i="374"/>
  <c r="H101" i="374"/>
  <c r="N100" i="374"/>
  <c r="K100" i="374"/>
  <c r="J100" i="374"/>
  <c r="I100" i="374"/>
  <c r="H100" i="374"/>
  <c r="N99" i="374"/>
  <c r="K99" i="374"/>
  <c r="J99" i="374"/>
  <c r="I99" i="374"/>
  <c r="H99" i="374"/>
  <c r="N98" i="374"/>
  <c r="K98" i="374"/>
  <c r="J98" i="374"/>
  <c r="I98" i="374"/>
  <c r="H98" i="374"/>
  <c r="N97" i="374"/>
  <c r="K97" i="374"/>
  <c r="J97" i="374"/>
  <c r="I97" i="374"/>
  <c r="H97" i="374"/>
  <c r="N96" i="374"/>
  <c r="K96" i="374" s="1"/>
  <c r="J96" i="374"/>
  <c r="I96" i="374"/>
  <c r="H96" i="374"/>
  <c r="N95" i="374"/>
  <c r="K95" i="374"/>
  <c r="J95" i="374"/>
  <c r="I95" i="374"/>
  <c r="H95" i="374"/>
  <c r="N94" i="374"/>
  <c r="K94" i="374"/>
  <c r="J94" i="374"/>
  <c r="I94" i="374"/>
  <c r="H94" i="374"/>
  <c r="N93" i="374"/>
  <c r="K93" i="374"/>
  <c r="J93" i="374"/>
  <c r="I93" i="374"/>
  <c r="H93" i="374"/>
  <c r="N92" i="374"/>
  <c r="K92" i="374"/>
  <c r="J92" i="374"/>
  <c r="I92" i="374"/>
  <c r="H92" i="374"/>
  <c r="N91" i="374"/>
  <c r="K91" i="374" s="1"/>
  <c r="J91" i="374"/>
  <c r="I91" i="374"/>
  <c r="H91" i="374"/>
  <c r="N90" i="374"/>
  <c r="K90" i="374"/>
  <c r="J90" i="374"/>
  <c r="I90" i="374"/>
  <c r="H90" i="374"/>
  <c r="N89" i="374"/>
  <c r="K89" i="374" s="1"/>
  <c r="J89" i="374"/>
  <c r="I89" i="374"/>
  <c r="H89" i="374"/>
  <c r="N88" i="374"/>
  <c r="K88" i="374"/>
  <c r="J88" i="374"/>
  <c r="I88" i="374"/>
  <c r="H88" i="374"/>
  <c r="N87" i="374"/>
  <c r="K87" i="374"/>
  <c r="J87" i="374"/>
  <c r="I87" i="374"/>
  <c r="H87" i="374"/>
  <c r="N86" i="374"/>
  <c r="K86" i="374" s="1"/>
  <c r="J86" i="374"/>
  <c r="I86" i="374"/>
  <c r="H86" i="374"/>
  <c r="N85" i="374"/>
  <c r="K85" i="374"/>
  <c r="J85" i="374"/>
  <c r="I85" i="374"/>
  <c r="H85" i="374"/>
  <c r="N84" i="374"/>
  <c r="K84" i="374" s="1"/>
  <c r="J84" i="374"/>
  <c r="I84" i="374"/>
  <c r="H84" i="374"/>
  <c r="N83" i="374"/>
  <c r="K83" i="374"/>
  <c r="J83" i="374"/>
  <c r="I83" i="374"/>
  <c r="H83" i="374"/>
  <c r="N82" i="374"/>
  <c r="K82" i="374"/>
  <c r="J82" i="374"/>
  <c r="I82" i="374"/>
  <c r="H82" i="374"/>
  <c r="N81" i="374"/>
  <c r="K81" i="374" s="1"/>
  <c r="J81" i="374"/>
  <c r="I81" i="374"/>
  <c r="H81" i="374"/>
  <c r="N80" i="374"/>
  <c r="K80" i="374"/>
  <c r="J80" i="374"/>
  <c r="I80" i="374"/>
  <c r="H80" i="374"/>
  <c r="N79" i="374"/>
  <c r="K79" i="374"/>
  <c r="J79" i="374"/>
  <c r="I79" i="374"/>
  <c r="H79" i="374"/>
  <c r="N78" i="374"/>
  <c r="K78" i="374" s="1"/>
  <c r="J78" i="374"/>
  <c r="I78" i="374"/>
  <c r="H78" i="374"/>
  <c r="N77" i="374"/>
  <c r="K77" i="374" s="1"/>
  <c r="J77" i="374"/>
  <c r="I77" i="374"/>
  <c r="H77" i="374"/>
  <c r="N76" i="374"/>
  <c r="K76" i="374" s="1"/>
  <c r="J76" i="374"/>
  <c r="I76" i="374"/>
  <c r="H76" i="374"/>
  <c r="N75" i="374"/>
  <c r="K75" i="374"/>
  <c r="J75" i="374"/>
  <c r="I75" i="374"/>
  <c r="H75" i="374"/>
  <c r="N74" i="374"/>
  <c r="K74" i="374"/>
  <c r="J74" i="374"/>
  <c r="I74" i="374"/>
  <c r="H74" i="374"/>
  <c r="N73" i="374"/>
  <c r="K73" i="374" s="1"/>
  <c r="J73" i="374"/>
  <c r="I73" i="374"/>
  <c r="H73" i="374"/>
  <c r="N72" i="374"/>
  <c r="K72" i="374" s="1"/>
  <c r="J72" i="374"/>
  <c r="I72" i="374"/>
  <c r="H72" i="374"/>
  <c r="N71" i="374"/>
  <c r="K71" i="374" s="1"/>
  <c r="J71" i="374"/>
  <c r="I71" i="374"/>
  <c r="H71" i="374"/>
  <c r="N70" i="374"/>
  <c r="K70" i="374"/>
  <c r="J70" i="374"/>
  <c r="I70" i="374"/>
  <c r="H70" i="374"/>
  <c r="N69" i="374"/>
  <c r="K69" i="374"/>
  <c r="J69" i="374"/>
  <c r="I69" i="374"/>
  <c r="H69" i="374"/>
  <c r="N68" i="374"/>
  <c r="K68" i="374" s="1"/>
  <c r="J68" i="374"/>
  <c r="I68" i="374"/>
  <c r="H68" i="374"/>
  <c r="N67" i="374"/>
  <c r="K67" i="374" s="1"/>
  <c r="J67" i="374"/>
  <c r="I67" i="374"/>
  <c r="H67" i="374"/>
  <c r="N66" i="374"/>
  <c r="K66" i="374" s="1"/>
  <c r="J66" i="374"/>
  <c r="I66" i="374"/>
  <c r="H66" i="374"/>
  <c r="N65" i="374"/>
  <c r="K65" i="374" s="1"/>
  <c r="J65" i="374"/>
  <c r="I65" i="374"/>
  <c r="H65" i="374"/>
  <c r="N64" i="374"/>
  <c r="K64" i="374"/>
  <c r="J64" i="374"/>
  <c r="I64" i="374"/>
  <c r="H64" i="374"/>
  <c r="N63" i="374"/>
  <c r="K63" i="374" s="1"/>
  <c r="J63" i="374"/>
  <c r="I63" i="374"/>
  <c r="H63" i="374"/>
  <c r="N62" i="374"/>
  <c r="K62" i="374" s="1"/>
  <c r="J62" i="374"/>
  <c r="I62" i="374"/>
  <c r="H62" i="374"/>
  <c r="N61" i="374"/>
  <c r="K61" i="374" s="1"/>
  <c r="J61" i="374"/>
  <c r="I61" i="374"/>
  <c r="H61" i="374"/>
  <c r="N60" i="374"/>
  <c r="K60" i="374" s="1"/>
  <c r="J60" i="374"/>
  <c r="I60" i="374"/>
  <c r="H60" i="374"/>
  <c r="N59" i="374"/>
  <c r="K59" i="374"/>
  <c r="J59" i="374"/>
  <c r="I59" i="374"/>
  <c r="H59" i="374"/>
  <c r="N58" i="374"/>
  <c r="K58" i="374" s="1"/>
  <c r="J58" i="374"/>
  <c r="I58" i="374"/>
  <c r="H58" i="374"/>
  <c r="N57" i="374"/>
  <c r="K57" i="374" s="1"/>
  <c r="J57" i="374"/>
  <c r="I57" i="374"/>
  <c r="H57" i="374"/>
  <c r="N56" i="374"/>
  <c r="K56" i="374" s="1"/>
  <c r="J56" i="374"/>
  <c r="I56" i="374"/>
  <c r="H56" i="374"/>
  <c r="N55" i="374"/>
  <c r="K55" i="374" s="1"/>
  <c r="J55" i="374"/>
  <c r="I55" i="374"/>
  <c r="H55" i="374"/>
  <c r="N54" i="374"/>
  <c r="K54" i="374" s="1"/>
  <c r="J54" i="374"/>
  <c r="I54" i="374"/>
  <c r="H54" i="374"/>
  <c r="N53" i="374"/>
  <c r="K53" i="374" s="1"/>
  <c r="J53" i="374"/>
  <c r="I53" i="374"/>
  <c r="H53" i="374"/>
  <c r="N52" i="374"/>
  <c r="K52" i="374" s="1"/>
  <c r="J52" i="374"/>
  <c r="I52" i="374"/>
  <c r="H52" i="374"/>
  <c r="N51" i="374"/>
  <c r="K51" i="374" s="1"/>
  <c r="J51" i="374"/>
  <c r="I51" i="374"/>
  <c r="H51" i="374"/>
  <c r="N50" i="374"/>
  <c r="K50" i="374" s="1"/>
  <c r="J50" i="374"/>
  <c r="I50" i="374"/>
  <c r="H50" i="374"/>
  <c r="N49" i="374"/>
  <c r="K49" i="374" s="1"/>
  <c r="J49" i="374"/>
  <c r="I49" i="374"/>
  <c r="H49" i="374"/>
  <c r="N48" i="374"/>
  <c r="K48" i="374" s="1"/>
  <c r="J48" i="374"/>
  <c r="I48" i="374"/>
  <c r="H48" i="374"/>
  <c r="N47" i="374"/>
  <c r="K47" i="374" s="1"/>
  <c r="J47" i="374"/>
  <c r="I47" i="374"/>
  <c r="H47" i="374"/>
  <c r="N46" i="374"/>
  <c r="K46" i="374" s="1"/>
  <c r="J46" i="374"/>
  <c r="I46" i="374"/>
  <c r="H46" i="374"/>
  <c r="N45" i="374"/>
  <c r="K45" i="374" s="1"/>
  <c r="J45" i="374"/>
  <c r="I45" i="374"/>
  <c r="H45" i="374"/>
  <c r="N44" i="374"/>
  <c r="K44" i="374" s="1"/>
  <c r="J44" i="374"/>
  <c r="I44" i="374"/>
  <c r="H44" i="374"/>
  <c r="N43" i="374"/>
  <c r="K43" i="374"/>
  <c r="J43" i="374"/>
  <c r="I43" i="374"/>
  <c r="H43" i="374"/>
  <c r="N42" i="374"/>
  <c r="K42" i="374"/>
  <c r="J42" i="374"/>
  <c r="I42" i="374"/>
  <c r="H42" i="374"/>
  <c r="N41" i="374"/>
  <c r="K41" i="374" s="1"/>
  <c r="J41" i="374"/>
  <c r="I41" i="374"/>
  <c r="H41" i="374"/>
  <c r="N40" i="374"/>
  <c r="K40" i="374" s="1"/>
  <c r="J40" i="374"/>
  <c r="I40" i="374"/>
  <c r="H40" i="374"/>
  <c r="F5" i="374"/>
  <c r="D5" i="374"/>
  <c r="C5" i="374"/>
  <c r="A5" i="374"/>
  <c r="C2" i="374"/>
  <c r="A1" i="374"/>
  <c r="N156" i="373"/>
  <c r="K156" i="373" s="1"/>
  <c r="J156" i="373"/>
  <c r="I156" i="373"/>
  <c r="H156" i="373"/>
  <c r="N155" i="373"/>
  <c r="K155" i="373"/>
  <c r="J155" i="373"/>
  <c r="I155" i="373"/>
  <c r="H155" i="373"/>
  <c r="N154" i="373"/>
  <c r="K154" i="373"/>
  <c r="J154" i="373"/>
  <c r="I154" i="373"/>
  <c r="H154" i="373"/>
  <c r="N153" i="373"/>
  <c r="K153" i="373"/>
  <c r="J153" i="373"/>
  <c r="I153" i="373"/>
  <c r="H153" i="373"/>
  <c r="N152" i="373"/>
  <c r="K152" i="373" s="1"/>
  <c r="J152" i="373"/>
  <c r="I152" i="373"/>
  <c r="H152" i="373"/>
  <c r="N151" i="373"/>
  <c r="K151" i="373"/>
  <c r="J151" i="373"/>
  <c r="I151" i="373"/>
  <c r="H151" i="373"/>
  <c r="N150" i="373"/>
  <c r="K150" i="373" s="1"/>
  <c r="J150" i="373"/>
  <c r="I150" i="373"/>
  <c r="H150" i="373"/>
  <c r="N149" i="373"/>
  <c r="K149" i="373" s="1"/>
  <c r="J149" i="373"/>
  <c r="I149" i="373"/>
  <c r="H149" i="373"/>
  <c r="N148" i="373"/>
  <c r="K148" i="373" s="1"/>
  <c r="J148" i="373"/>
  <c r="I148" i="373"/>
  <c r="H148" i="373"/>
  <c r="N147" i="373"/>
  <c r="K147" i="373" s="1"/>
  <c r="J147" i="373"/>
  <c r="I147" i="373"/>
  <c r="H147" i="373"/>
  <c r="N146" i="373"/>
  <c r="K146" i="373"/>
  <c r="J146" i="373"/>
  <c r="I146" i="373"/>
  <c r="H146" i="373"/>
  <c r="N145" i="373"/>
  <c r="K145" i="373"/>
  <c r="J145" i="373"/>
  <c r="I145" i="373"/>
  <c r="H145" i="373"/>
  <c r="N144" i="373"/>
  <c r="K144" i="373"/>
  <c r="J144" i="373"/>
  <c r="I144" i="373"/>
  <c r="H144" i="373"/>
  <c r="N143" i="373"/>
  <c r="K143" i="373"/>
  <c r="J143" i="373"/>
  <c r="I143" i="373"/>
  <c r="H143" i="373"/>
  <c r="N142" i="373"/>
  <c r="K142" i="373" s="1"/>
  <c r="J142" i="373"/>
  <c r="I142" i="373"/>
  <c r="H142" i="373"/>
  <c r="N141" i="373"/>
  <c r="K141" i="373"/>
  <c r="J141" i="373"/>
  <c r="I141" i="373"/>
  <c r="H141" i="373"/>
  <c r="N140" i="373"/>
  <c r="K140" i="373"/>
  <c r="J140" i="373"/>
  <c r="I140" i="373"/>
  <c r="H140" i="373"/>
  <c r="N139" i="373"/>
  <c r="K139" i="373" s="1"/>
  <c r="J139" i="373"/>
  <c r="I139" i="373"/>
  <c r="H139" i="373"/>
  <c r="N138" i="373"/>
  <c r="K138" i="373" s="1"/>
  <c r="J138" i="373"/>
  <c r="I138" i="373"/>
  <c r="H138" i="373"/>
  <c r="N137" i="373"/>
  <c r="K137" i="373" s="1"/>
  <c r="J137" i="373"/>
  <c r="I137" i="373"/>
  <c r="H137" i="373"/>
  <c r="N136" i="373"/>
  <c r="K136" i="373"/>
  <c r="J136" i="373"/>
  <c r="I136" i="373"/>
  <c r="H136" i="373"/>
  <c r="N135" i="373"/>
  <c r="K135" i="373"/>
  <c r="J135" i="373"/>
  <c r="I135" i="373"/>
  <c r="H135" i="373"/>
  <c r="N134" i="373"/>
  <c r="K134" i="373"/>
  <c r="J134" i="373"/>
  <c r="I134" i="373"/>
  <c r="H134" i="373"/>
  <c r="N133" i="373"/>
  <c r="K133" i="373"/>
  <c r="J133" i="373"/>
  <c r="I133" i="373"/>
  <c r="H133" i="373"/>
  <c r="N132" i="373"/>
  <c r="K132" i="373" s="1"/>
  <c r="J132" i="373"/>
  <c r="I132" i="373"/>
  <c r="H132" i="373"/>
  <c r="N131" i="373"/>
  <c r="K131" i="373"/>
  <c r="J131" i="373"/>
  <c r="I131" i="373"/>
  <c r="H131" i="373"/>
  <c r="N130" i="373"/>
  <c r="K130" i="373"/>
  <c r="J130" i="373"/>
  <c r="I130" i="373"/>
  <c r="H130" i="373"/>
  <c r="N129" i="373"/>
  <c r="K129" i="373"/>
  <c r="J129" i="373"/>
  <c r="I129" i="373"/>
  <c r="H129" i="373"/>
  <c r="N128" i="373"/>
  <c r="K128" i="373"/>
  <c r="J128" i="373"/>
  <c r="I128" i="373"/>
  <c r="H128" i="373"/>
  <c r="N127" i="373"/>
  <c r="K127" i="373" s="1"/>
  <c r="J127" i="373"/>
  <c r="I127" i="373"/>
  <c r="H127" i="373"/>
  <c r="N126" i="373"/>
  <c r="K126" i="373" s="1"/>
  <c r="J126" i="373"/>
  <c r="I126" i="373"/>
  <c r="H126" i="373"/>
  <c r="N125" i="373"/>
  <c r="K125" i="373" s="1"/>
  <c r="J125" i="373"/>
  <c r="I125" i="373"/>
  <c r="H125" i="373"/>
  <c r="N124" i="373"/>
  <c r="K124" i="373"/>
  <c r="J124" i="373"/>
  <c r="I124" i="373"/>
  <c r="H124" i="373"/>
  <c r="N123" i="373"/>
  <c r="K123" i="373" s="1"/>
  <c r="J123" i="373"/>
  <c r="I123" i="373"/>
  <c r="H123" i="373"/>
  <c r="N122" i="373"/>
  <c r="K122" i="373" s="1"/>
  <c r="J122" i="373"/>
  <c r="I122" i="373"/>
  <c r="H122" i="373"/>
  <c r="N121" i="373"/>
  <c r="K121" i="373"/>
  <c r="J121" i="373"/>
  <c r="I121" i="373"/>
  <c r="H121" i="373"/>
  <c r="N120" i="373"/>
  <c r="K120" i="373" s="1"/>
  <c r="J120" i="373"/>
  <c r="I120" i="373"/>
  <c r="H120" i="373"/>
  <c r="N119" i="373"/>
  <c r="K119" i="373"/>
  <c r="J119" i="373"/>
  <c r="I119" i="373"/>
  <c r="H119" i="373"/>
  <c r="N118" i="373"/>
  <c r="K118" i="373" s="1"/>
  <c r="J118" i="373"/>
  <c r="I118" i="373"/>
  <c r="H118" i="373"/>
  <c r="N117" i="373"/>
  <c r="K117" i="373" s="1"/>
  <c r="J117" i="373"/>
  <c r="I117" i="373"/>
  <c r="H117" i="373"/>
  <c r="N116" i="373"/>
  <c r="K116" i="373"/>
  <c r="J116" i="373"/>
  <c r="I116" i="373"/>
  <c r="H116" i="373"/>
  <c r="N115" i="373"/>
  <c r="K115" i="373"/>
  <c r="J115" i="373"/>
  <c r="I115" i="373"/>
  <c r="H115" i="373"/>
  <c r="N114" i="373"/>
  <c r="K114" i="373" s="1"/>
  <c r="J114" i="373"/>
  <c r="I114" i="373"/>
  <c r="H114" i="373"/>
  <c r="N113" i="373"/>
  <c r="K113" i="373" s="1"/>
  <c r="J113" i="373"/>
  <c r="I113" i="373"/>
  <c r="H113" i="373"/>
  <c r="N112" i="373"/>
  <c r="K112" i="373"/>
  <c r="J112" i="373"/>
  <c r="I112" i="373"/>
  <c r="H112" i="373"/>
  <c r="N111" i="373"/>
  <c r="K111" i="373" s="1"/>
  <c r="J111" i="373"/>
  <c r="I111" i="373"/>
  <c r="H111" i="373"/>
  <c r="N110" i="373"/>
  <c r="K110" i="373" s="1"/>
  <c r="J110" i="373"/>
  <c r="I110" i="373"/>
  <c r="H110" i="373"/>
  <c r="N109" i="373"/>
  <c r="K109" i="373"/>
  <c r="J109" i="373"/>
  <c r="I109" i="373"/>
  <c r="H109" i="373"/>
  <c r="N108" i="373"/>
  <c r="K108" i="373" s="1"/>
  <c r="J108" i="373"/>
  <c r="I108" i="373"/>
  <c r="H108" i="373"/>
  <c r="N107" i="373"/>
  <c r="K107" i="373"/>
  <c r="J107" i="373"/>
  <c r="I107" i="373"/>
  <c r="H107" i="373"/>
  <c r="N106" i="373"/>
  <c r="K106" i="373" s="1"/>
  <c r="J106" i="373"/>
  <c r="I106" i="373"/>
  <c r="H106" i="373"/>
  <c r="N105" i="373"/>
  <c r="K105" i="373" s="1"/>
  <c r="J105" i="373"/>
  <c r="I105" i="373"/>
  <c r="H105" i="373"/>
  <c r="N104" i="373"/>
  <c r="K104" i="373"/>
  <c r="J104" i="373"/>
  <c r="I104" i="373"/>
  <c r="H104" i="373"/>
  <c r="N103" i="373"/>
  <c r="K103" i="373" s="1"/>
  <c r="J103" i="373"/>
  <c r="I103" i="373"/>
  <c r="H103" i="373"/>
  <c r="N102" i="373"/>
  <c r="K102" i="373" s="1"/>
  <c r="J102" i="373"/>
  <c r="I102" i="373"/>
  <c r="H102" i="373"/>
  <c r="N101" i="373"/>
  <c r="K101" i="373" s="1"/>
  <c r="J101" i="373"/>
  <c r="I101" i="373"/>
  <c r="H101" i="373"/>
  <c r="N100" i="373"/>
  <c r="K100" i="373"/>
  <c r="J100" i="373"/>
  <c r="I100" i="373"/>
  <c r="H100" i="373"/>
  <c r="N99" i="373"/>
  <c r="K99" i="373" s="1"/>
  <c r="J99" i="373"/>
  <c r="I99" i="373"/>
  <c r="H99" i="373"/>
  <c r="N98" i="373"/>
  <c r="K98" i="373"/>
  <c r="J98" i="373"/>
  <c r="I98" i="373"/>
  <c r="H98" i="373"/>
  <c r="N97" i="373"/>
  <c r="K97" i="373"/>
  <c r="J97" i="373"/>
  <c r="I97" i="373"/>
  <c r="H97" i="373"/>
  <c r="N96" i="373"/>
  <c r="K96" i="373" s="1"/>
  <c r="J96" i="373"/>
  <c r="I96" i="373"/>
  <c r="H96" i="373"/>
  <c r="N95" i="373"/>
  <c r="K95" i="373"/>
  <c r="J95" i="373"/>
  <c r="I95" i="373"/>
  <c r="H95" i="373"/>
  <c r="N94" i="373"/>
  <c r="K94" i="373" s="1"/>
  <c r="J94" i="373"/>
  <c r="I94" i="373"/>
  <c r="H94" i="373"/>
  <c r="N93" i="373"/>
  <c r="K93" i="373"/>
  <c r="J93" i="373"/>
  <c r="I93" i="373"/>
  <c r="H93" i="373"/>
  <c r="N92" i="373"/>
  <c r="K92" i="373"/>
  <c r="J92" i="373"/>
  <c r="I92" i="373"/>
  <c r="H92" i="373"/>
  <c r="N91" i="373"/>
  <c r="K91" i="373" s="1"/>
  <c r="J91" i="373"/>
  <c r="I91" i="373"/>
  <c r="H91" i="373"/>
  <c r="N90" i="373"/>
  <c r="K90" i="373" s="1"/>
  <c r="J90" i="373"/>
  <c r="I90" i="373"/>
  <c r="H90" i="373"/>
  <c r="N89" i="373"/>
  <c r="K89" i="373" s="1"/>
  <c r="J89" i="373"/>
  <c r="I89" i="373"/>
  <c r="H89" i="373"/>
  <c r="N88" i="373"/>
  <c r="K88" i="373" s="1"/>
  <c r="J88" i="373"/>
  <c r="I88" i="373"/>
  <c r="H88" i="373"/>
  <c r="N87" i="373"/>
  <c r="K87" i="373" s="1"/>
  <c r="J87" i="373"/>
  <c r="I87" i="373"/>
  <c r="H87" i="373"/>
  <c r="N86" i="373"/>
  <c r="K86" i="373"/>
  <c r="J86" i="373"/>
  <c r="I86" i="373"/>
  <c r="H86" i="373"/>
  <c r="N85" i="373"/>
  <c r="K85" i="373" s="1"/>
  <c r="J85" i="373"/>
  <c r="I85" i="373"/>
  <c r="H85" i="373"/>
  <c r="N84" i="373"/>
  <c r="K84" i="373" s="1"/>
  <c r="J84" i="373"/>
  <c r="I84" i="373"/>
  <c r="H84" i="373"/>
  <c r="N83" i="373"/>
  <c r="K83" i="373" s="1"/>
  <c r="J83" i="373"/>
  <c r="I83" i="373"/>
  <c r="H83" i="373"/>
  <c r="N82" i="373"/>
  <c r="K82" i="373" s="1"/>
  <c r="J82" i="373"/>
  <c r="I82" i="373"/>
  <c r="H82" i="373"/>
  <c r="N81" i="373"/>
  <c r="K81" i="373"/>
  <c r="J81" i="373"/>
  <c r="I81" i="373"/>
  <c r="H81" i="373"/>
  <c r="N80" i="373"/>
  <c r="K80" i="373" s="1"/>
  <c r="J80" i="373"/>
  <c r="I80" i="373"/>
  <c r="H80" i="373"/>
  <c r="N79" i="373"/>
  <c r="K79" i="373" s="1"/>
  <c r="J79" i="373"/>
  <c r="I79" i="373"/>
  <c r="H79" i="373"/>
  <c r="N78" i="373"/>
  <c r="K78" i="373" s="1"/>
  <c r="J78" i="373"/>
  <c r="I78" i="373"/>
  <c r="H78" i="373"/>
  <c r="N77" i="373"/>
  <c r="K77" i="373" s="1"/>
  <c r="J77" i="373"/>
  <c r="I77" i="373"/>
  <c r="H77" i="373"/>
  <c r="N76" i="373"/>
  <c r="K76" i="373" s="1"/>
  <c r="J76" i="373"/>
  <c r="I76" i="373"/>
  <c r="H76" i="373"/>
  <c r="N75" i="373"/>
  <c r="K75" i="373"/>
  <c r="J75" i="373"/>
  <c r="I75" i="373"/>
  <c r="H75" i="373"/>
  <c r="N74" i="373"/>
  <c r="K74" i="373"/>
  <c r="J74" i="373"/>
  <c r="I74" i="373"/>
  <c r="H74" i="373"/>
  <c r="N73" i="373"/>
  <c r="K73" i="373" s="1"/>
  <c r="J73" i="373"/>
  <c r="I73" i="373"/>
  <c r="H73" i="373"/>
  <c r="N72" i="373"/>
  <c r="K72" i="373" s="1"/>
  <c r="J72" i="373"/>
  <c r="I72" i="373"/>
  <c r="H72" i="373"/>
  <c r="N71" i="373"/>
  <c r="K71" i="373" s="1"/>
  <c r="J71" i="373"/>
  <c r="I71" i="373"/>
  <c r="H71" i="373"/>
  <c r="N70" i="373"/>
  <c r="K70" i="373"/>
  <c r="J70" i="373"/>
  <c r="I70" i="373"/>
  <c r="H70" i="373"/>
  <c r="N69" i="373"/>
  <c r="K69" i="373"/>
  <c r="J69" i="373"/>
  <c r="I69" i="373"/>
  <c r="H69" i="373"/>
  <c r="N68" i="373"/>
  <c r="K68" i="373" s="1"/>
  <c r="J68" i="373"/>
  <c r="I68" i="373"/>
  <c r="H68" i="373"/>
  <c r="N67" i="373"/>
  <c r="K67" i="373"/>
  <c r="J67" i="373"/>
  <c r="I67" i="373"/>
  <c r="H67" i="373"/>
  <c r="N66" i="373"/>
  <c r="K66" i="373" s="1"/>
  <c r="J66" i="373"/>
  <c r="I66" i="373"/>
  <c r="H66" i="373"/>
  <c r="N65" i="373"/>
  <c r="K65" i="373" s="1"/>
  <c r="J65" i="373"/>
  <c r="I65" i="373"/>
  <c r="H65" i="373"/>
  <c r="N64" i="373"/>
  <c r="K64" i="373" s="1"/>
  <c r="J64" i="373"/>
  <c r="I64" i="373"/>
  <c r="H64" i="373"/>
  <c r="N63" i="373"/>
  <c r="K63" i="373"/>
  <c r="J63" i="373"/>
  <c r="I63" i="373"/>
  <c r="H63" i="373"/>
  <c r="N62" i="373"/>
  <c r="K62" i="373"/>
  <c r="J62" i="373"/>
  <c r="I62" i="373"/>
  <c r="H62" i="373"/>
  <c r="N61" i="373"/>
  <c r="K61" i="373" s="1"/>
  <c r="J61" i="373"/>
  <c r="I61" i="373"/>
  <c r="H61" i="373"/>
  <c r="N60" i="373"/>
  <c r="K60" i="373" s="1"/>
  <c r="J60" i="373"/>
  <c r="I60" i="373"/>
  <c r="H60" i="373"/>
  <c r="N59" i="373"/>
  <c r="K59" i="373" s="1"/>
  <c r="J59" i="373"/>
  <c r="I59" i="373"/>
  <c r="H59" i="373"/>
  <c r="N58" i="373"/>
  <c r="K58" i="373"/>
  <c r="J58" i="373"/>
  <c r="I58" i="373"/>
  <c r="H58" i="373"/>
  <c r="N57" i="373"/>
  <c r="K57" i="373"/>
  <c r="J57" i="373"/>
  <c r="I57" i="373"/>
  <c r="H57" i="373"/>
  <c r="N56" i="373"/>
  <c r="K56" i="373" s="1"/>
  <c r="J56" i="373"/>
  <c r="I56" i="373"/>
  <c r="H56" i="373"/>
  <c r="N55" i="373"/>
  <c r="K55" i="373"/>
  <c r="J55" i="373"/>
  <c r="I55" i="373"/>
  <c r="H55" i="373"/>
  <c r="N54" i="373"/>
  <c r="K54" i="373" s="1"/>
  <c r="J54" i="373"/>
  <c r="I54" i="373"/>
  <c r="H54" i="373"/>
  <c r="N53" i="373"/>
  <c r="K53" i="373" s="1"/>
  <c r="J53" i="373"/>
  <c r="I53" i="373"/>
  <c r="H53" i="373"/>
  <c r="N52" i="373"/>
  <c r="K52" i="373" s="1"/>
  <c r="J52" i="373"/>
  <c r="I52" i="373"/>
  <c r="H52" i="373"/>
  <c r="N51" i="373"/>
  <c r="K51" i="373" s="1"/>
  <c r="J51" i="373"/>
  <c r="I51" i="373"/>
  <c r="H51" i="373"/>
  <c r="N50" i="373"/>
  <c r="K50" i="373"/>
  <c r="J50" i="373"/>
  <c r="I50" i="373"/>
  <c r="H50" i="373"/>
  <c r="N49" i="373"/>
  <c r="K49" i="373" s="1"/>
  <c r="J49" i="373"/>
  <c r="I49" i="373"/>
  <c r="H49" i="373"/>
  <c r="N48" i="373"/>
  <c r="K48" i="373" s="1"/>
  <c r="J48" i="373"/>
  <c r="I48" i="373"/>
  <c r="H48" i="373"/>
  <c r="N47" i="373"/>
  <c r="K47" i="373" s="1"/>
  <c r="J47" i="373"/>
  <c r="I47" i="373"/>
  <c r="H47" i="373"/>
  <c r="N46" i="373"/>
  <c r="K46" i="373" s="1"/>
  <c r="J46" i="373"/>
  <c r="I46" i="373"/>
  <c r="H46" i="373"/>
  <c r="N45" i="373"/>
  <c r="K45" i="373"/>
  <c r="J45" i="373"/>
  <c r="I45" i="373"/>
  <c r="H45" i="373"/>
  <c r="N44" i="373"/>
  <c r="K44" i="373" s="1"/>
  <c r="J44" i="373"/>
  <c r="I44" i="373"/>
  <c r="H44" i="373"/>
  <c r="N43" i="373"/>
  <c r="K43" i="373"/>
  <c r="J43" i="373"/>
  <c r="I43" i="373"/>
  <c r="H43" i="373"/>
  <c r="N42" i="373"/>
  <c r="K42" i="373" s="1"/>
  <c r="J42" i="373"/>
  <c r="I42" i="373"/>
  <c r="H42" i="373"/>
  <c r="N41" i="373"/>
  <c r="K41" i="373" s="1"/>
  <c r="J41" i="373"/>
  <c r="I41" i="373"/>
  <c r="H41" i="373"/>
  <c r="N40" i="373"/>
  <c r="K40" i="373" s="1"/>
  <c r="J40" i="373"/>
  <c r="I40" i="373"/>
  <c r="H40" i="373"/>
  <c r="F5" i="373"/>
  <c r="D5" i="373"/>
  <c r="C5" i="373"/>
  <c r="A5" i="373"/>
  <c r="C2" i="373"/>
  <c r="A1" i="373"/>
  <c r="F18" i="372"/>
  <c r="L11" i="372"/>
  <c r="I11" i="372"/>
  <c r="B21" i="372"/>
  <c r="D11" i="372"/>
  <c r="C11" i="372"/>
  <c r="L9" i="372"/>
  <c r="I9" i="372"/>
  <c r="B20" i="372"/>
  <c r="D9" i="372"/>
  <c r="C9" i="372"/>
  <c r="I7" i="372"/>
  <c r="B19" i="372"/>
  <c r="D7" i="372"/>
  <c r="C7" i="372"/>
  <c r="Y5" i="372"/>
  <c r="L4" i="372"/>
  <c r="K41" i="372" s="1"/>
  <c r="E4" i="372"/>
  <c r="A4" i="372"/>
  <c r="Y3" i="372"/>
  <c r="E2" i="372"/>
  <c r="A1" i="372"/>
  <c r="B19" i="371"/>
  <c r="B20" i="371"/>
  <c r="J18" i="371"/>
  <c r="F18" i="371"/>
  <c r="I13" i="371"/>
  <c r="B22" i="371"/>
  <c r="D13" i="371"/>
  <c r="C13" i="371"/>
  <c r="I11" i="371"/>
  <c r="B21" i="371"/>
  <c r="D11" i="371"/>
  <c r="C11" i="371"/>
  <c r="I9" i="371"/>
  <c r="D9" i="371"/>
  <c r="C9" i="371"/>
  <c r="I7" i="371"/>
  <c r="D7" i="371"/>
  <c r="C7" i="371"/>
  <c r="Y5" i="371"/>
  <c r="M4" i="371"/>
  <c r="K41" i="371" s="1"/>
  <c r="E4" i="371"/>
  <c r="A4" i="371"/>
  <c r="Y3" i="371"/>
  <c r="E2" i="371"/>
  <c r="A1" i="371"/>
  <c r="N156" i="370"/>
  <c r="K156" i="370" s="1"/>
  <c r="J156" i="370"/>
  <c r="I156" i="370"/>
  <c r="H156" i="370"/>
  <c r="N155" i="370"/>
  <c r="K155" i="370"/>
  <c r="J155" i="370"/>
  <c r="I155" i="370"/>
  <c r="H155" i="370"/>
  <c r="N154" i="370"/>
  <c r="K154" i="370"/>
  <c r="J154" i="370"/>
  <c r="I154" i="370"/>
  <c r="H154" i="370"/>
  <c r="N153" i="370"/>
  <c r="K153" i="370"/>
  <c r="J153" i="370"/>
  <c r="I153" i="370"/>
  <c r="H153" i="370"/>
  <c r="N152" i="370"/>
  <c r="K152" i="370"/>
  <c r="J152" i="370"/>
  <c r="I152" i="370"/>
  <c r="H152" i="370"/>
  <c r="N151" i="370"/>
  <c r="K151" i="370" s="1"/>
  <c r="J151" i="370"/>
  <c r="I151" i="370"/>
  <c r="H151" i="370"/>
  <c r="N150" i="370"/>
  <c r="K150" i="370"/>
  <c r="J150" i="370"/>
  <c r="I150" i="370"/>
  <c r="H150" i="370"/>
  <c r="N149" i="370"/>
  <c r="K149" i="370" s="1"/>
  <c r="J149" i="370"/>
  <c r="I149" i="370"/>
  <c r="H149" i="370"/>
  <c r="N148" i="370"/>
  <c r="K148" i="370"/>
  <c r="J148" i="370"/>
  <c r="I148" i="370"/>
  <c r="H148" i="370"/>
  <c r="N147" i="370"/>
  <c r="K147" i="370" s="1"/>
  <c r="J147" i="370"/>
  <c r="I147" i="370"/>
  <c r="H147" i="370"/>
  <c r="N146" i="370"/>
  <c r="K146" i="370"/>
  <c r="J146" i="370"/>
  <c r="I146" i="370"/>
  <c r="H146" i="370"/>
  <c r="N145" i="370"/>
  <c r="K145" i="370"/>
  <c r="J145" i="370"/>
  <c r="I145" i="370"/>
  <c r="H145" i="370"/>
  <c r="N144" i="370"/>
  <c r="K144" i="370" s="1"/>
  <c r="J144" i="370"/>
  <c r="I144" i="370"/>
  <c r="H144" i="370"/>
  <c r="N143" i="370"/>
  <c r="K143" i="370"/>
  <c r="J143" i="370"/>
  <c r="I143" i="370"/>
  <c r="H143" i="370"/>
  <c r="N142" i="370"/>
  <c r="K142" i="370" s="1"/>
  <c r="J142" i="370"/>
  <c r="I142" i="370"/>
  <c r="H142" i="370"/>
  <c r="N141" i="370"/>
  <c r="K141" i="370"/>
  <c r="J141" i="370"/>
  <c r="I141" i="370"/>
  <c r="H141" i="370"/>
  <c r="N140" i="370"/>
  <c r="K140" i="370"/>
  <c r="J140" i="370"/>
  <c r="I140" i="370"/>
  <c r="H140" i="370"/>
  <c r="N139" i="370"/>
  <c r="K139" i="370"/>
  <c r="J139" i="370"/>
  <c r="I139" i="370"/>
  <c r="H139" i="370"/>
  <c r="N138" i="370"/>
  <c r="K138" i="370"/>
  <c r="J138" i="370"/>
  <c r="I138" i="370"/>
  <c r="H138" i="370"/>
  <c r="N137" i="370"/>
  <c r="K137" i="370" s="1"/>
  <c r="J137" i="370"/>
  <c r="I137" i="370"/>
  <c r="H137" i="370"/>
  <c r="N136" i="370"/>
  <c r="K136" i="370"/>
  <c r="J136" i="370"/>
  <c r="I136" i="370"/>
  <c r="H136" i="370"/>
  <c r="N135" i="370"/>
  <c r="K135" i="370"/>
  <c r="J135" i="370"/>
  <c r="I135" i="370"/>
  <c r="H135" i="370"/>
  <c r="N134" i="370"/>
  <c r="K134" i="370"/>
  <c r="J134" i="370"/>
  <c r="I134" i="370"/>
  <c r="H134" i="370"/>
  <c r="N133" i="370"/>
  <c r="K133" i="370"/>
  <c r="J133" i="370"/>
  <c r="I133" i="370"/>
  <c r="H133" i="370"/>
  <c r="N132" i="370"/>
  <c r="K132" i="370" s="1"/>
  <c r="J132" i="370"/>
  <c r="I132" i="370"/>
  <c r="H132" i="370"/>
  <c r="N131" i="370"/>
  <c r="K131" i="370" s="1"/>
  <c r="J131" i="370"/>
  <c r="I131" i="370"/>
  <c r="H131" i="370"/>
  <c r="N130" i="370"/>
  <c r="K130" i="370" s="1"/>
  <c r="J130" i="370"/>
  <c r="I130" i="370"/>
  <c r="H130" i="370"/>
  <c r="N129" i="370"/>
  <c r="K129" i="370" s="1"/>
  <c r="J129" i="370"/>
  <c r="I129" i="370"/>
  <c r="H129" i="370"/>
  <c r="N128" i="370"/>
  <c r="K128" i="370"/>
  <c r="J128" i="370"/>
  <c r="I128" i="370"/>
  <c r="H128" i="370"/>
  <c r="N127" i="370"/>
  <c r="K127" i="370" s="1"/>
  <c r="J127" i="370"/>
  <c r="I127" i="370"/>
  <c r="H127" i="370"/>
  <c r="N126" i="370"/>
  <c r="K126" i="370"/>
  <c r="J126" i="370"/>
  <c r="I126" i="370"/>
  <c r="H126" i="370"/>
  <c r="N125" i="370"/>
  <c r="K125" i="370" s="1"/>
  <c r="J125" i="370"/>
  <c r="I125" i="370"/>
  <c r="H125" i="370"/>
  <c r="N124" i="370"/>
  <c r="K124" i="370" s="1"/>
  <c r="J124" i="370"/>
  <c r="I124" i="370"/>
  <c r="H124" i="370"/>
  <c r="N123" i="370"/>
  <c r="K123" i="370"/>
  <c r="J123" i="370"/>
  <c r="I123" i="370"/>
  <c r="H123" i="370"/>
  <c r="N122" i="370"/>
  <c r="K122" i="370" s="1"/>
  <c r="J122" i="370"/>
  <c r="I122" i="370"/>
  <c r="H122" i="370"/>
  <c r="N121" i="370"/>
  <c r="K121" i="370"/>
  <c r="J121" i="370"/>
  <c r="I121" i="370"/>
  <c r="H121" i="370"/>
  <c r="N120" i="370"/>
  <c r="K120" i="370" s="1"/>
  <c r="J120" i="370"/>
  <c r="I120" i="370"/>
  <c r="H120" i="370"/>
  <c r="N119" i="370"/>
  <c r="K119" i="370" s="1"/>
  <c r="J119" i="370"/>
  <c r="I119" i="370"/>
  <c r="H119" i="370"/>
  <c r="N118" i="370"/>
  <c r="K118" i="370" s="1"/>
  <c r="J118" i="370"/>
  <c r="I118" i="370"/>
  <c r="H118" i="370"/>
  <c r="N117" i="370"/>
  <c r="K117" i="370"/>
  <c r="J117" i="370"/>
  <c r="I117" i="370"/>
  <c r="H117" i="370"/>
  <c r="N116" i="370"/>
  <c r="K116" i="370" s="1"/>
  <c r="J116" i="370"/>
  <c r="I116" i="370"/>
  <c r="H116" i="370"/>
  <c r="N115" i="370"/>
  <c r="K115" i="370" s="1"/>
  <c r="J115" i="370"/>
  <c r="I115" i="370"/>
  <c r="H115" i="370"/>
  <c r="N114" i="370"/>
  <c r="K114" i="370"/>
  <c r="J114" i="370"/>
  <c r="I114" i="370"/>
  <c r="H114" i="370"/>
  <c r="N113" i="370"/>
  <c r="K113" i="370" s="1"/>
  <c r="J113" i="370"/>
  <c r="I113" i="370"/>
  <c r="H113" i="370"/>
  <c r="N112" i="370"/>
  <c r="K112" i="370"/>
  <c r="J112" i="370"/>
  <c r="I112" i="370"/>
  <c r="H112" i="370"/>
  <c r="N111" i="370"/>
  <c r="K111" i="370"/>
  <c r="J111" i="370"/>
  <c r="I111" i="370"/>
  <c r="H111" i="370"/>
  <c r="N110" i="370"/>
  <c r="K110" i="370"/>
  <c r="J110" i="370"/>
  <c r="I110" i="370"/>
  <c r="H110" i="370"/>
  <c r="N109" i="370"/>
  <c r="K109" i="370"/>
  <c r="J109" i="370"/>
  <c r="I109" i="370"/>
  <c r="H109" i="370"/>
  <c r="N108" i="370"/>
  <c r="K108" i="370" s="1"/>
  <c r="J108" i="370"/>
  <c r="I108" i="370"/>
  <c r="H108" i="370"/>
  <c r="N107" i="370"/>
  <c r="K107" i="370" s="1"/>
  <c r="J107" i="370"/>
  <c r="I107" i="370"/>
  <c r="H107" i="370"/>
  <c r="N106" i="370"/>
  <c r="K106" i="370" s="1"/>
  <c r="J106" i="370"/>
  <c r="I106" i="370"/>
  <c r="H106" i="370"/>
  <c r="N105" i="370"/>
  <c r="K105" i="370"/>
  <c r="J105" i="370"/>
  <c r="I105" i="370"/>
  <c r="H105" i="370"/>
  <c r="N104" i="370"/>
  <c r="K104" i="370" s="1"/>
  <c r="J104" i="370"/>
  <c r="I104" i="370"/>
  <c r="H104" i="370"/>
  <c r="N103" i="370"/>
  <c r="K103" i="370" s="1"/>
  <c r="J103" i="370"/>
  <c r="I103" i="370"/>
  <c r="H103" i="370"/>
  <c r="N102" i="370"/>
  <c r="K102" i="370" s="1"/>
  <c r="J102" i="370"/>
  <c r="I102" i="370"/>
  <c r="H102" i="370"/>
  <c r="N101" i="370"/>
  <c r="K101" i="370" s="1"/>
  <c r="J101" i="370"/>
  <c r="I101" i="370"/>
  <c r="H101" i="370"/>
  <c r="N100" i="370"/>
  <c r="K100" i="370" s="1"/>
  <c r="J100" i="370"/>
  <c r="I100" i="370"/>
  <c r="H100" i="370"/>
  <c r="N99" i="370"/>
  <c r="K99" i="370"/>
  <c r="J99" i="370"/>
  <c r="I99" i="370"/>
  <c r="H99" i="370"/>
  <c r="N98" i="370"/>
  <c r="K98" i="370" s="1"/>
  <c r="J98" i="370"/>
  <c r="I98" i="370"/>
  <c r="H98" i="370"/>
  <c r="N97" i="370"/>
  <c r="K97" i="370" s="1"/>
  <c r="J97" i="370"/>
  <c r="I97" i="370"/>
  <c r="H97" i="370"/>
  <c r="N96" i="370"/>
  <c r="K96" i="370" s="1"/>
  <c r="J96" i="370"/>
  <c r="I96" i="370"/>
  <c r="H96" i="370"/>
  <c r="N95" i="370"/>
  <c r="K95" i="370" s="1"/>
  <c r="J95" i="370"/>
  <c r="I95" i="370"/>
  <c r="H95" i="370"/>
  <c r="N94" i="370"/>
  <c r="K94" i="370"/>
  <c r="J94" i="370"/>
  <c r="I94" i="370"/>
  <c r="H94" i="370"/>
  <c r="N93" i="370"/>
  <c r="K93" i="370"/>
  <c r="J93" i="370"/>
  <c r="I93" i="370"/>
  <c r="H93" i="370"/>
  <c r="N92" i="370"/>
  <c r="K92" i="370"/>
  <c r="J92" i="370"/>
  <c r="I92" i="370"/>
  <c r="H92" i="370"/>
  <c r="N91" i="370"/>
  <c r="K91" i="370" s="1"/>
  <c r="J91" i="370"/>
  <c r="I91" i="370"/>
  <c r="H91" i="370"/>
  <c r="N90" i="370"/>
  <c r="K90" i="370" s="1"/>
  <c r="J90" i="370"/>
  <c r="I90" i="370"/>
  <c r="H90" i="370"/>
  <c r="N89" i="370"/>
  <c r="K89" i="370" s="1"/>
  <c r="J89" i="370"/>
  <c r="I89" i="370"/>
  <c r="H89" i="370"/>
  <c r="N88" i="370"/>
  <c r="K88" i="370" s="1"/>
  <c r="J88" i="370"/>
  <c r="I88" i="370"/>
  <c r="H88" i="370"/>
  <c r="N87" i="370"/>
  <c r="K87" i="370"/>
  <c r="J87" i="370"/>
  <c r="I87" i="370"/>
  <c r="H87" i="370"/>
  <c r="N86" i="370"/>
  <c r="K86" i="370" s="1"/>
  <c r="J86" i="370"/>
  <c r="I86" i="370"/>
  <c r="H86" i="370"/>
  <c r="N85" i="370"/>
  <c r="K85" i="370" s="1"/>
  <c r="J85" i="370"/>
  <c r="I85" i="370"/>
  <c r="H85" i="370"/>
  <c r="N84" i="370"/>
  <c r="K84" i="370" s="1"/>
  <c r="J84" i="370"/>
  <c r="I84" i="370"/>
  <c r="H84" i="370"/>
  <c r="N83" i="370"/>
  <c r="K83" i="370" s="1"/>
  <c r="J83" i="370"/>
  <c r="I83" i="370"/>
  <c r="H83" i="370"/>
  <c r="N82" i="370"/>
  <c r="K82" i="370" s="1"/>
  <c r="J82" i="370"/>
  <c r="I82" i="370"/>
  <c r="H82" i="370"/>
  <c r="N81" i="370"/>
  <c r="K81" i="370"/>
  <c r="J81" i="370"/>
  <c r="I81" i="370"/>
  <c r="H81" i="370"/>
  <c r="N80" i="370"/>
  <c r="K80" i="370" s="1"/>
  <c r="J80" i="370"/>
  <c r="I80" i="370"/>
  <c r="H80" i="370"/>
  <c r="N79" i="370"/>
  <c r="K79" i="370" s="1"/>
  <c r="J79" i="370"/>
  <c r="I79" i="370"/>
  <c r="H79" i="370"/>
  <c r="N78" i="370"/>
  <c r="K78" i="370"/>
  <c r="J78" i="370"/>
  <c r="I78" i="370"/>
  <c r="H78" i="370"/>
  <c r="N77" i="370"/>
  <c r="K77" i="370" s="1"/>
  <c r="J77" i="370"/>
  <c r="I77" i="370"/>
  <c r="H77" i="370"/>
  <c r="N76" i="370"/>
  <c r="K76" i="370"/>
  <c r="J76" i="370"/>
  <c r="I76" i="370"/>
  <c r="H76" i="370"/>
  <c r="N75" i="370"/>
  <c r="K75" i="370"/>
  <c r="J75" i="370"/>
  <c r="I75" i="370"/>
  <c r="H75" i="370"/>
  <c r="N74" i="370"/>
  <c r="K74" i="370"/>
  <c r="J74" i="370"/>
  <c r="I74" i="370"/>
  <c r="H74" i="370"/>
  <c r="N73" i="370"/>
  <c r="K73" i="370"/>
  <c r="J73" i="370"/>
  <c r="I73" i="370"/>
  <c r="H73" i="370"/>
  <c r="N72" i="370"/>
  <c r="K72" i="370" s="1"/>
  <c r="J72" i="370"/>
  <c r="I72" i="370"/>
  <c r="H72" i="370"/>
  <c r="N71" i="370"/>
  <c r="K71" i="370" s="1"/>
  <c r="J71" i="370"/>
  <c r="I71" i="370"/>
  <c r="H71" i="370"/>
  <c r="N70" i="370"/>
  <c r="K70" i="370" s="1"/>
  <c r="J70" i="370"/>
  <c r="I70" i="370"/>
  <c r="H70" i="370"/>
  <c r="N69" i="370"/>
  <c r="K69" i="370"/>
  <c r="J69" i="370"/>
  <c r="I69" i="370"/>
  <c r="H69" i="370"/>
  <c r="N68" i="370"/>
  <c r="K68" i="370" s="1"/>
  <c r="J68" i="370"/>
  <c r="I68" i="370"/>
  <c r="H68" i="370"/>
  <c r="N67" i="370"/>
  <c r="K67" i="370" s="1"/>
  <c r="J67" i="370"/>
  <c r="I67" i="370"/>
  <c r="H67" i="370"/>
  <c r="N66" i="370"/>
  <c r="K66" i="370" s="1"/>
  <c r="J66" i="370"/>
  <c r="I66" i="370"/>
  <c r="H66" i="370"/>
  <c r="N65" i="370"/>
  <c r="K65" i="370" s="1"/>
  <c r="J65" i="370"/>
  <c r="I65" i="370"/>
  <c r="H65" i="370"/>
  <c r="N64" i="370"/>
  <c r="K64" i="370"/>
  <c r="J64" i="370"/>
  <c r="I64" i="370"/>
  <c r="H64" i="370"/>
  <c r="N63" i="370"/>
  <c r="K63" i="370"/>
  <c r="J63" i="370"/>
  <c r="I63" i="370"/>
  <c r="H63" i="370"/>
  <c r="N62" i="370"/>
  <c r="K62" i="370" s="1"/>
  <c r="J62" i="370"/>
  <c r="I62" i="370"/>
  <c r="H62" i="370"/>
  <c r="N61" i="370"/>
  <c r="K61" i="370" s="1"/>
  <c r="J61" i="370"/>
  <c r="I61" i="370"/>
  <c r="H61" i="370"/>
  <c r="N60" i="370"/>
  <c r="K60" i="370" s="1"/>
  <c r="J60" i="370"/>
  <c r="I60" i="370"/>
  <c r="H60" i="370"/>
  <c r="N59" i="370"/>
  <c r="K59" i="370" s="1"/>
  <c r="J59" i="370"/>
  <c r="I59" i="370"/>
  <c r="H59" i="370"/>
  <c r="N58" i="370"/>
  <c r="K58" i="370"/>
  <c r="J58" i="370"/>
  <c r="I58" i="370"/>
  <c r="H58" i="370"/>
  <c r="N57" i="370"/>
  <c r="K57" i="370"/>
  <c r="J57" i="370"/>
  <c r="I57" i="370"/>
  <c r="H57" i="370"/>
  <c r="N56" i="370"/>
  <c r="K56" i="370"/>
  <c r="J56" i="370"/>
  <c r="I56" i="370"/>
  <c r="H56" i="370"/>
  <c r="N55" i="370"/>
  <c r="K55" i="370" s="1"/>
  <c r="J55" i="370"/>
  <c r="I55" i="370"/>
  <c r="H55" i="370"/>
  <c r="N54" i="370"/>
  <c r="K54" i="370" s="1"/>
  <c r="J54" i="370"/>
  <c r="I54" i="370"/>
  <c r="H54" i="370"/>
  <c r="N53" i="370"/>
  <c r="K53" i="370" s="1"/>
  <c r="J53" i="370"/>
  <c r="I53" i="370"/>
  <c r="H53" i="370"/>
  <c r="N52" i="370"/>
  <c r="K52" i="370" s="1"/>
  <c r="J52" i="370"/>
  <c r="I52" i="370"/>
  <c r="H52" i="370"/>
  <c r="N51" i="370"/>
  <c r="K51" i="370"/>
  <c r="J51" i="370"/>
  <c r="I51" i="370"/>
  <c r="H51" i="370"/>
  <c r="N50" i="370"/>
  <c r="K50" i="370" s="1"/>
  <c r="J50" i="370"/>
  <c r="I50" i="370"/>
  <c r="H50" i="370"/>
  <c r="N49" i="370"/>
  <c r="K49" i="370" s="1"/>
  <c r="J49" i="370"/>
  <c r="I49" i="370"/>
  <c r="H49" i="370"/>
  <c r="N48" i="370"/>
  <c r="K48" i="370" s="1"/>
  <c r="J48" i="370"/>
  <c r="I48" i="370"/>
  <c r="H48" i="370"/>
  <c r="N47" i="370"/>
  <c r="K47" i="370" s="1"/>
  <c r="J47" i="370"/>
  <c r="I47" i="370"/>
  <c r="H47" i="370"/>
  <c r="N46" i="370"/>
  <c r="K46" i="370"/>
  <c r="J46" i="370"/>
  <c r="I46" i="370"/>
  <c r="H46" i="370"/>
  <c r="N45" i="370"/>
  <c r="K45" i="370"/>
  <c r="J45" i="370"/>
  <c r="I45" i="370"/>
  <c r="H45" i="370"/>
  <c r="N44" i="370"/>
  <c r="K44" i="370" s="1"/>
  <c r="J44" i="370"/>
  <c r="I44" i="370"/>
  <c r="H44" i="370"/>
  <c r="N43" i="370"/>
  <c r="K43" i="370" s="1"/>
  <c r="J43" i="370"/>
  <c r="I43" i="370"/>
  <c r="H43" i="370"/>
  <c r="N42" i="370"/>
  <c r="K42" i="370"/>
  <c r="J42" i="370"/>
  <c r="I42" i="370"/>
  <c r="H42" i="370"/>
  <c r="N41" i="370"/>
  <c r="K41" i="370" s="1"/>
  <c r="J41" i="370"/>
  <c r="I41" i="370"/>
  <c r="H41" i="370"/>
  <c r="N40" i="370"/>
  <c r="K40" i="370" s="1"/>
  <c r="J40" i="370"/>
  <c r="I40" i="370"/>
  <c r="H40" i="370"/>
  <c r="F5" i="370"/>
  <c r="D5" i="370"/>
  <c r="C5" i="370"/>
  <c r="A5" i="370"/>
  <c r="C2" i="370"/>
  <c r="A1" i="370"/>
  <c r="N156" i="369"/>
  <c r="K156" i="369" s="1"/>
  <c r="J156" i="369"/>
  <c r="I156" i="369"/>
  <c r="H156" i="369"/>
  <c r="N155" i="369"/>
  <c r="K155" i="369"/>
  <c r="J155" i="369"/>
  <c r="I155" i="369"/>
  <c r="H155" i="369"/>
  <c r="N154" i="369"/>
  <c r="K154" i="369"/>
  <c r="J154" i="369"/>
  <c r="I154" i="369"/>
  <c r="H154" i="369"/>
  <c r="N153" i="369"/>
  <c r="K153" i="369"/>
  <c r="J153" i="369"/>
  <c r="I153" i="369"/>
  <c r="H153" i="369"/>
  <c r="N152" i="369"/>
  <c r="K152" i="369" s="1"/>
  <c r="J152" i="369"/>
  <c r="I152" i="369"/>
  <c r="H152" i="369"/>
  <c r="N151" i="369"/>
  <c r="K151" i="369" s="1"/>
  <c r="J151" i="369"/>
  <c r="I151" i="369"/>
  <c r="H151" i="369"/>
  <c r="N150" i="369"/>
  <c r="K150" i="369" s="1"/>
  <c r="J150" i="369"/>
  <c r="I150" i="369"/>
  <c r="H150" i="369"/>
  <c r="N149" i="369"/>
  <c r="K149" i="369" s="1"/>
  <c r="J149" i="369"/>
  <c r="I149" i="369"/>
  <c r="H149" i="369"/>
  <c r="N148" i="369"/>
  <c r="K148" i="369" s="1"/>
  <c r="J148" i="369"/>
  <c r="I148" i="369"/>
  <c r="H148" i="369"/>
  <c r="N147" i="369"/>
  <c r="K147" i="369"/>
  <c r="J147" i="369"/>
  <c r="I147" i="369"/>
  <c r="H147" i="369"/>
  <c r="N146" i="369"/>
  <c r="K146" i="369" s="1"/>
  <c r="J146" i="369"/>
  <c r="I146" i="369"/>
  <c r="H146" i="369"/>
  <c r="N145" i="369"/>
  <c r="K145" i="369" s="1"/>
  <c r="J145" i="369"/>
  <c r="I145" i="369"/>
  <c r="H145" i="369"/>
  <c r="N144" i="369"/>
  <c r="K144" i="369" s="1"/>
  <c r="J144" i="369"/>
  <c r="I144" i="369"/>
  <c r="H144" i="369"/>
  <c r="N143" i="369"/>
  <c r="K143" i="369" s="1"/>
  <c r="J143" i="369"/>
  <c r="I143" i="369"/>
  <c r="H143" i="369"/>
  <c r="N142" i="369"/>
  <c r="K142" i="369" s="1"/>
  <c r="J142" i="369"/>
  <c r="I142" i="369"/>
  <c r="H142" i="369"/>
  <c r="N141" i="369"/>
  <c r="K141" i="369"/>
  <c r="J141" i="369"/>
  <c r="I141" i="369"/>
  <c r="H141" i="369"/>
  <c r="N140" i="369"/>
  <c r="K140" i="369" s="1"/>
  <c r="J140" i="369"/>
  <c r="I140" i="369"/>
  <c r="H140" i="369"/>
  <c r="N139" i="369"/>
  <c r="K139" i="369" s="1"/>
  <c r="J139" i="369"/>
  <c r="I139" i="369"/>
  <c r="H139" i="369"/>
  <c r="N138" i="369"/>
  <c r="K138" i="369" s="1"/>
  <c r="J138" i="369"/>
  <c r="I138" i="369"/>
  <c r="H138" i="369"/>
  <c r="N137" i="369"/>
  <c r="K137" i="369" s="1"/>
  <c r="J137" i="369"/>
  <c r="I137" i="369"/>
  <c r="H137" i="369"/>
  <c r="N136" i="369"/>
  <c r="K136" i="369"/>
  <c r="J136" i="369"/>
  <c r="I136" i="369"/>
  <c r="H136" i="369"/>
  <c r="N135" i="369"/>
  <c r="K135" i="369"/>
  <c r="J135" i="369"/>
  <c r="I135" i="369"/>
  <c r="H135" i="369"/>
  <c r="N134" i="369"/>
  <c r="K134" i="369" s="1"/>
  <c r="J134" i="369"/>
  <c r="I134" i="369"/>
  <c r="H134" i="369"/>
  <c r="N133" i="369"/>
  <c r="K133" i="369"/>
  <c r="J133" i="369"/>
  <c r="I133" i="369"/>
  <c r="H133" i="369"/>
  <c r="N132" i="369"/>
  <c r="K132" i="369" s="1"/>
  <c r="J132" i="369"/>
  <c r="I132" i="369"/>
  <c r="H132" i="369"/>
  <c r="N131" i="369"/>
  <c r="K131" i="369" s="1"/>
  <c r="J131" i="369"/>
  <c r="I131" i="369"/>
  <c r="H131" i="369"/>
  <c r="N130" i="369"/>
  <c r="K130" i="369" s="1"/>
  <c r="J130" i="369"/>
  <c r="I130" i="369"/>
  <c r="H130" i="369"/>
  <c r="N129" i="369"/>
  <c r="K129" i="369"/>
  <c r="J129" i="369"/>
  <c r="I129" i="369"/>
  <c r="H129" i="369"/>
  <c r="N128" i="369"/>
  <c r="K128" i="369"/>
  <c r="J128" i="369"/>
  <c r="I128" i="369"/>
  <c r="H128" i="369"/>
  <c r="N127" i="369"/>
  <c r="K127" i="369"/>
  <c r="J127" i="369"/>
  <c r="I127" i="369"/>
  <c r="H127" i="369"/>
  <c r="N126" i="369"/>
  <c r="K126" i="369" s="1"/>
  <c r="J126" i="369"/>
  <c r="I126" i="369"/>
  <c r="H126" i="369"/>
  <c r="N125" i="369"/>
  <c r="K125" i="369" s="1"/>
  <c r="J125" i="369"/>
  <c r="I125" i="369"/>
  <c r="H125" i="369"/>
  <c r="N124" i="369"/>
  <c r="K124" i="369" s="1"/>
  <c r="J124" i="369"/>
  <c r="I124" i="369"/>
  <c r="H124" i="369"/>
  <c r="N123" i="369"/>
  <c r="K123" i="369"/>
  <c r="J123" i="369"/>
  <c r="I123" i="369"/>
  <c r="H123" i="369"/>
  <c r="N122" i="369"/>
  <c r="K122" i="369" s="1"/>
  <c r="J122" i="369"/>
  <c r="I122" i="369"/>
  <c r="H122" i="369"/>
  <c r="N121" i="369"/>
  <c r="K121" i="369" s="1"/>
  <c r="J121" i="369"/>
  <c r="I121" i="369"/>
  <c r="H121" i="369"/>
  <c r="N120" i="369"/>
  <c r="K120" i="369" s="1"/>
  <c r="J120" i="369"/>
  <c r="I120" i="369"/>
  <c r="H120" i="369"/>
  <c r="N119" i="369"/>
  <c r="K119" i="369"/>
  <c r="J119" i="369"/>
  <c r="I119" i="369"/>
  <c r="H119" i="369"/>
  <c r="N118" i="369"/>
  <c r="K118" i="369"/>
  <c r="J118" i="369"/>
  <c r="I118" i="369"/>
  <c r="H118" i="369"/>
  <c r="N117" i="369"/>
  <c r="K117" i="369"/>
  <c r="J117" i="369"/>
  <c r="I117" i="369"/>
  <c r="H117" i="369"/>
  <c r="N116" i="369"/>
  <c r="K116" i="369" s="1"/>
  <c r="J116" i="369"/>
  <c r="I116" i="369"/>
  <c r="H116" i="369"/>
  <c r="N115" i="369"/>
  <c r="K115" i="369" s="1"/>
  <c r="J115" i="369"/>
  <c r="I115" i="369"/>
  <c r="H115" i="369"/>
  <c r="N114" i="369"/>
  <c r="K114" i="369" s="1"/>
  <c r="J114" i="369"/>
  <c r="I114" i="369"/>
  <c r="H114" i="369"/>
  <c r="N113" i="369"/>
  <c r="K113" i="369" s="1"/>
  <c r="J113" i="369"/>
  <c r="I113" i="369"/>
  <c r="H113" i="369"/>
  <c r="N112" i="369"/>
  <c r="K112" i="369"/>
  <c r="J112" i="369"/>
  <c r="I112" i="369"/>
  <c r="H112" i="369"/>
  <c r="N111" i="369"/>
  <c r="K111" i="369"/>
  <c r="J111" i="369"/>
  <c r="I111" i="369"/>
  <c r="H111" i="369"/>
  <c r="N110" i="369"/>
  <c r="K110" i="369" s="1"/>
  <c r="J110" i="369"/>
  <c r="I110" i="369"/>
  <c r="H110" i="369"/>
  <c r="N109" i="369"/>
  <c r="K109" i="369" s="1"/>
  <c r="J109" i="369"/>
  <c r="I109" i="369"/>
  <c r="H109" i="369"/>
  <c r="N108" i="369"/>
  <c r="K108" i="369" s="1"/>
  <c r="J108" i="369"/>
  <c r="I108" i="369"/>
  <c r="H108" i="369"/>
  <c r="N107" i="369"/>
  <c r="K107" i="369" s="1"/>
  <c r="J107" i="369"/>
  <c r="I107" i="369"/>
  <c r="H107" i="369"/>
  <c r="N106" i="369"/>
  <c r="K106" i="369" s="1"/>
  <c r="J106" i="369"/>
  <c r="I106" i="369"/>
  <c r="H106" i="369"/>
  <c r="N105" i="369"/>
  <c r="K105" i="369"/>
  <c r="J105" i="369"/>
  <c r="I105" i="369"/>
  <c r="H105" i="369"/>
  <c r="N104" i="369"/>
  <c r="K104" i="369" s="1"/>
  <c r="J104" i="369"/>
  <c r="I104" i="369"/>
  <c r="H104" i="369"/>
  <c r="N103" i="369"/>
  <c r="K103" i="369" s="1"/>
  <c r="J103" i="369"/>
  <c r="I103" i="369"/>
  <c r="H103" i="369"/>
  <c r="N102" i="369"/>
  <c r="K102" i="369" s="1"/>
  <c r="J102" i="369"/>
  <c r="I102" i="369"/>
  <c r="H102" i="369"/>
  <c r="N101" i="369"/>
  <c r="K101" i="369" s="1"/>
  <c r="J101" i="369"/>
  <c r="I101" i="369"/>
  <c r="H101" i="369"/>
  <c r="N100" i="369"/>
  <c r="K100" i="369"/>
  <c r="J100" i="369"/>
  <c r="I100" i="369"/>
  <c r="H100" i="369"/>
  <c r="N99" i="369"/>
  <c r="K99" i="369"/>
  <c r="J99" i="369"/>
  <c r="I99" i="369"/>
  <c r="H99" i="369"/>
  <c r="N98" i="369"/>
  <c r="K98" i="369" s="1"/>
  <c r="J98" i="369"/>
  <c r="I98" i="369"/>
  <c r="H98" i="369"/>
  <c r="N97" i="369"/>
  <c r="K97" i="369"/>
  <c r="J97" i="369"/>
  <c r="I97" i="369"/>
  <c r="H97" i="369"/>
  <c r="N96" i="369"/>
  <c r="K96" i="369" s="1"/>
  <c r="J96" i="369"/>
  <c r="I96" i="369"/>
  <c r="H96" i="369"/>
  <c r="N95" i="369"/>
  <c r="K95" i="369" s="1"/>
  <c r="J95" i="369"/>
  <c r="I95" i="369"/>
  <c r="H95" i="369"/>
  <c r="N94" i="369"/>
  <c r="K94" i="369" s="1"/>
  <c r="J94" i="369"/>
  <c r="I94" i="369"/>
  <c r="H94" i="369"/>
  <c r="N93" i="369"/>
  <c r="K93" i="369"/>
  <c r="J93" i="369"/>
  <c r="I93" i="369"/>
  <c r="H93" i="369"/>
  <c r="N92" i="369"/>
  <c r="K92" i="369"/>
  <c r="J92" i="369"/>
  <c r="I92" i="369"/>
  <c r="H92" i="369"/>
  <c r="N91" i="369"/>
  <c r="K91" i="369"/>
  <c r="J91" i="369"/>
  <c r="I91" i="369"/>
  <c r="H91" i="369"/>
  <c r="N90" i="369"/>
  <c r="K90" i="369" s="1"/>
  <c r="J90" i="369"/>
  <c r="I90" i="369"/>
  <c r="H90" i="369"/>
  <c r="N89" i="369"/>
  <c r="K89" i="369" s="1"/>
  <c r="J89" i="369"/>
  <c r="I89" i="369"/>
  <c r="H89" i="369"/>
  <c r="N88" i="369"/>
  <c r="K88" i="369" s="1"/>
  <c r="J88" i="369"/>
  <c r="I88" i="369"/>
  <c r="H88" i="369"/>
  <c r="N87" i="369"/>
  <c r="K87" i="369"/>
  <c r="J87" i="369"/>
  <c r="I87" i="369"/>
  <c r="H87" i="369"/>
  <c r="N86" i="369"/>
  <c r="K86" i="369" s="1"/>
  <c r="J86" i="369"/>
  <c r="I86" i="369"/>
  <c r="H86" i="369"/>
  <c r="N85" i="369"/>
  <c r="K85" i="369" s="1"/>
  <c r="J85" i="369"/>
  <c r="I85" i="369"/>
  <c r="H85" i="369"/>
  <c r="N84" i="369"/>
  <c r="K84" i="369" s="1"/>
  <c r="J84" i="369"/>
  <c r="I84" i="369"/>
  <c r="H84" i="369"/>
  <c r="N83" i="369"/>
  <c r="K83" i="369"/>
  <c r="J83" i="369"/>
  <c r="I83" i="369"/>
  <c r="H83" i="369"/>
  <c r="N82" i="369"/>
  <c r="K82" i="369"/>
  <c r="J82" i="369"/>
  <c r="I82" i="369"/>
  <c r="H82" i="369"/>
  <c r="N81" i="369"/>
  <c r="K81" i="369"/>
  <c r="J81" i="369"/>
  <c r="I81" i="369"/>
  <c r="H81" i="369"/>
  <c r="N80" i="369"/>
  <c r="K80" i="369" s="1"/>
  <c r="J80" i="369"/>
  <c r="I80" i="369"/>
  <c r="H80" i="369"/>
  <c r="N79" i="369"/>
  <c r="K79" i="369" s="1"/>
  <c r="J79" i="369"/>
  <c r="I79" i="369"/>
  <c r="H79" i="369"/>
  <c r="N78" i="369"/>
  <c r="K78" i="369" s="1"/>
  <c r="J78" i="369"/>
  <c r="I78" i="369"/>
  <c r="H78" i="369"/>
  <c r="N77" i="369"/>
  <c r="K77" i="369" s="1"/>
  <c r="J77" i="369"/>
  <c r="I77" i="369"/>
  <c r="H77" i="369"/>
  <c r="N76" i="369"/>
  <c r="K76" i="369"/>
  <c r="J76" i="369"/>
  <c r="I76" i="369"/>
  <c r="H76" i="369"/>
  <c r="N75" i="369"/>
  <c r="K75" i="369"/>
  <c r="J75" i="369"/>
  <c r="I75" i="369"/>
  <c r="H75" i="369"/>
  <c r="N74" i="369"/>
  <c r="K74" i="369" s="1"/>
  <c r="J74" i="369"/>
  <c r="I74" i="369"/>
  <c r="H74" i="369"/>
  <c r="N73" i="369"/>
  <c r="K73" i="369" s="1"/>
  <c r="J73" i="369"/>
  <c r="I73" i="369"/>
  <c r="H73" i="369"/>
  <c r="N72" i="369"/>
  <c r="K72" i="369" s="1"/>
  <c r="J72" i="369"/>
  <c r="I72" i="369"/>
  <c r="H72" i="369"/>
  <c r="N71" i="369"/>
  <c r="K71" i="369" s="1"/>
  <c r="J71" i="369"/>
  <c r="I71" i="369"/>
  <c r="H71" i="369"/>
  <c r="N70" i="369"/>
  <c r="K70" i="369" s="1"/>
  <c r="J70" i="369"/>
  <c r="I70" i="369"/>
  <c r="H70" i="369"/>
  <c r="N69" i="369"/>
  <c r="K69" i="369"/>
  <c r="J69" i="369"/>
  <c r="I69" i="369"/>
  <c r="H69" i="369"/>
  <c r="N68" i="369"/>
  <c r="K68" i="369" s="1"/>
  <c r="J68" i="369"/>
  <c r="I68" i="369"/>
  <c r="H68" i="369"/>
  <c r="N67" i="369"/>
  <c r="K67" i="369" s="1"/>
  <c r="J67" i="369"/>
  <c r="I67" i="369"/>
  <c r="H67" i="369"/>
  <c r="N66" i="369"/>
  <c r="K66" i="369" s="1"/>
  <c r="J66" i="369"/>
  <c r="I66" i="369"/>
  <c r="H66" i="369"/>
  <c r="N65" i="369"/>
  <c r="K65" i="369" s="1"/>
  <c r="J65" i="369"/>
  <c r="I65" i="369"/>
  <c r="H65" i="369"/>
  <c r="N64" i="369"/>
  <c r="K64" i="369" s="1"/>
  <c r="J64" i="369"/>
  <c r="I64" i="369"/>
  <c r="H64" i="369"/>
  <c r="N63" i="369"/>
  <c r="K63" i="369"/>
  <c r="J63" i="369"/>
  <c r="I63" i="369"/>
  <c r="H63" i="369"/>
  <c r="N62" i="369"/>
  <c r="K62" i="369" s="1"/>
  <c r="J62" i="369"/>
  <c r="I62" i="369"/>
  <c r="H62" i="369"/>
  <c r="N61" i="369"/>
  <c r="K61" i="369"/>
  <c r="J61" i="369"/>
  <c r="I61" i="369"/>
  <c r="H61" i="369"/>
  <c r="N60" i="369"/>
  <c r="K60" i="369" s="1"/>
  <c r="J60" i="369"/>
  <c r="I60" i="369"/>
  <c r="H60" i="369"/>
  <c r="N59" i="369"/>
  <c r="K59" i="369" s="1"/>
  <c r="J59" i="369"/>
  <c r="I59" i="369"/>
  <c r="H59" i="369"/>
  <c r="N58" i="369"/>
  <c r="K58" i="369"/>
  <c r="J58" i="369"/>
  <c r="I58" i="369"/>
  <c r="H58" i="369"/>
  <c r="N57" i="369"/>
  <c r="K57" i="369"/>
  <c r="J57" i="369"/>
  <c r="I57" i="369"/>
  <c r="H57" i="369"/>
  <c r="N56" i="369"/>
  <c r="K56" i="369"/>
  <c r="J56" i="369"/>
  <c r="I56" i="369"/>
  <c r="H56" i="369"/>
  <c r="N55" i="369"/>
  <c r="K55" i="369" s="1"/>
  <c r="J55" i="369"/>
  <c r="I55" i="369"/>
  <c r="H55" i="369"/>
  <c r="N54" i="369"/>
  <c r="K54" i="369" s="1"/>
  <c r="J54" i="369"/>
  <c r="I54" i="369"/>
  <c r="H54" i="369"/>
  <c r="N53" i="369"/>
  <c r="K53" i="369" s="1"/>
  <c r="J53" i="369"/>
  <c r="I53" i="369"/>
  <c r="H53" i="369"/>
  <c r="N52" i="369"/>
  <c r="K52" i="369"/>
  <c r="J52" i="369"/>
  <c r="I52" i="369"/>
  <c r="H52" i="369"/>
  <c r="N51" i="369"/>
  <c r="K51" i="369"/>
  <c r="J51" i="369"/>
  <c r="I51" i="369"/>
  <c r="H51" i="369"/>
  <c r="N50" i="369"/>
  <c r="K50" i="369" s="1"/>
  <c r="J50" i="369"/>
  <c r="I50" i="369"/>
  <c r="H50" i="369"/>
  <c r="N49" i="369"/>
  <c r="K49" i="369"/>
  <c r="J49" i="369"/>
  <c r="I49" i="369"/>
  <c r="H49" i="369"/>
  <c r="N48" i="369"/>
  <c r="K48" i="369"/>
  <c r="J48" i="369"/>
  <c r="I48" i="369"/>
  <c r="H48" i="369"/>
  <c r="N47" i="369"/>
  <c r="K47" i="369"/>
  <c r="J47" i="369"/>
  <c r="I47" i="369"/>
  <c r="H47" i="369"/>
  <c r="N46" i="369"/>
  <c r="K46" i="369"/>
  <c r="J46" i="369"/>
  <c r="I46" i="369"/>
  <c r="H46" i="369"/>
  <c r="N45" i="369"/>
  <c r="K45" i="369"/>
  <c r="J45" i="369"/>
  <c r="I45" i="369"/>
  <c r="H45" i="369"/>
  <c r="N44" i="369"/>
  <c r="K44" i="369" s="1"/>
  <c r="J44" i="369"/>
  <c r="I44" i="369"/>
  <c r="H44" i="369"/>
  <c r="N43" i="369"/>
  <c r="K43" i="369" s="1"/>
  <c r="J43" i="369"/>
  <c r="I43" i="369"/>
  <c r="H43" i="369"/>
  <c r="N42" i="369"/>
  <c r="K42" i="369" s="1"/>
  <c r="J42" i="369"/>
  <c r="I42" i="369"/>
  <c r="H42" i="369"/>
  <c r="N41" i="369"/>
  <c r="K41" i="369" s="1"/>
  <c r="J41" i="369"/>
  <c r="I41" i="369"/>
  <c r="H41" i="369"/>
  <c r="N40" i="369"/>
  <c r="K40" i="369" s="1"/>
  <c r="J40" i="369"/>
  <c r="I40" i="369"/>
  <c r="H40" i="369"/>
  <c r="F5" i="369"/>
  <c r="D5" i="369"/>
  <c r="C5" i="369"/>
  <c r="A5" i="369"/>
  <c r="C2" i="369"/>
  <c r="A1" i="369"/>
  <c r="R47" i="368"/>
  <c r="E40" i="368" s="1"/>
  <c r="E41" i="368"/>
  <c r="F36" i="368"/>
  <c r="C36" i="368"/>
  <c r="F34" i="368"/>
  <c r="C34" i="368"/>
  <c r="F32" i="368"/>
  <c r="C32" i="368"/>
  <c r="B30" i="368"/>
  <c r="B29" i="368"/>
  <c r="D22" i="368"/>
  <c r="I17" i="368"/>
  <c r="H27" i="368"/>
  <c r="D17" i="368"/>
  <c r="C17" i="368"/>
  <c r="L15" i="368"/>
  <c r="I15" i="368"/>
  <c r="F27" i="368"/>
  <c r="D15" i="368"/>
  <c r="C15" i="368"/>
  <c r="I13" i="368"/>
  <c r="B28" i="368"/>
  <c r="D13" i="368"/>
  <c r="C13" i="368"/>
  <c r="L11" i="368"/>
  <c r="I11" i="368"/>
  <c r="B25" i="368"/>
  <c r="D11" i="368"/>
  <c r="C11" i="368"/>
  <c r="I9" i="368"/>
  <c r="B24" i="368"/>
  <c r="D9" i="368"/>
  <c r="C9" i="368"/>
  <c r="I7" i="368"/>
  <c r="B23" i="368"/>
  <c r="D7" i="368"/>
  <c r="C7" i="368"/>
  <c r="Y5" i="368"/>
  <c r="AC1" i="368" s="1"/>
  <c r="L4" i="368"/>
  <c r="K47" i="368" s="1"/>
  <c r="E4" i="368"/>
  <c r="A4" i="368"/>
  <c r="Y3" i="368"/>
  <c r="E2" i="368"/>
  <c r="AE1" i="368"/>
  <c r="AD1" i="368"/>
  <c r="A1" i="368"/>
  <c r="N156" i="366"/>
  <c r="K156" i="366" s="1"/>
  <c r="J156" i="366"/>
  <c r="I156" i="366"/>
  <c r="H156" i="366"/>
  <c r="N155" i="366"/>
  <c r="K155" i="366"/>
  <c r="J155" i="366"/>
  <c r="I155" i="366"/>
  <c r="H155" i="366"/>
  <c r="N154" i="366"/>
  <c r="K154" i="366"/>
  <c r="J154" i="366"/>
  <c r="I154" i="366"/>
  <c r="H154" i="366"/>
  <c r="N153" i="366"/>
  <c r="K153" i="366"/>
  <c r="J153" i="366"/>
  <c r="I153" i="366"/>
  <c r="H153" i="366"/>
  <c r="N152" i="366"/>
  <c r="K152" i="366"/>
  <c r="J152" i="366"/>
  <c r="I152" i="366"/>
  <c r="H152" i="366"/>
  <c r="N151" i="366"/>
  <c r="K151" i="366"/>
  <c r="J151" i="366"/>
  <c r="I151" i="366"/>
  <c r="H151" i="366"/>
  <c r="N150" i="366"/>
  <c r="K150" i="366" s="1"/>
  <c r="J150" i="366"/>
  <c r="I150" i="366"/>
  <c r="H150" i="366"/>
  <c r="N149" i="366"/>
  <c r="K149" i="366" s="1"/>
  <c r="J149" i="366"/>
  <c r="I149" i="366"/>
  <c r="H149" i="366"/>
  <c r="N148" i="366"/>
  <c r="K148" i="366"/>
  <c r="J148" i="366"/>
  <c r="I148" i="366"/>
  <c r="H148" i="366"/>
  <c r="N147" i="366"/>
  <c r="K147" i="366"/>
  <c r="J147" i="366"/>
  <c r="I147" i="366"/>
  <c r="H147" i="366"/>
  <c r="N146" i="366"/>
  <c r="K146" i="366"/>
  <c r="J146" i="366"/>
  <c r="I146" i="366"/>
  <c r="H146" i="366"/>
  <c r="N145" i="366"/>
  <c r="K145" i="366" s="1"/>
  <c r="J145" i="366"/>
  <c r="I145" i="366"/>
  <c r="H145" i="366"/>
  <c r="N144" i="366"/>
  <c r="K144" i="366" s="1"/>
  <c r="J144" i="366"/>
  <c r="I144" i="366"/>
  <c r="H144" i="366"/>
  <c r="N143" i="366"/>
  <c r="K143" i="366"/>
  <c r="J143" i="366"/>
  <c r="I143" i="366"/>
  <c r="H143" i="366"/>
  <c r="N142" i="366"/>
  <c r="K142" i="366"/>
  <c r="J142" i="366"/>
  <c r="I142" i="366"/>
  <c r="H142" i="366"/>
  <c r="N141" i="366"/>
  <c r="K141" i="366"/>
  <c r="J141" i="366"/>
  <c r="I141" i="366"/>
  <c r="H141" i="366"/>
  <c r="N140" i="366"/>
  <c r="K140" i="366" s="1"/>
  <c r="J140" i="366"/>
  <c r="I140" i="366"/>
  <c r="H140" i="366"/>
  <c r="N139" i="366"/>
  <c r="K139" i="366" s="1"/>
  <c r="J139" i="366"/>
  <c r="I139" i="366"/>
  <c r="H139" i="366"/>
  <c r="N138" i="366"/>
  <c r="K138" i="366" s="1"/>
  <c r="J138" i="366"/>
  <c r="I138" i="366"/>
  <c r="H138" i="366"/>
  <c r="N137" i="366"/>
  <c r="K137" i="366" s="1"/>
  <c r="J137" i="366"/>
  <c r="I137" i="366"/>
  <c r="H137" i="366"/>
  <c r="N136" i="366"/>
  <c r="K136" i="366"/>
  <c r="J136" i="366"/>
  <c r="I136" i="366"/>
  <c r="H136" i="366"/>
  <c r="N135" i="366"/>
  <c r="K135" i="366" s="1"/>
  <c r="J135" i="366"/>
  <c r="I135" i="366"/>
  <c r="H135" i="366"/>
  <c r="N134" i="366"/>
  <c r="K134" i="366" s="1"/>
  <c r="J134" i="366"/>
  <c r="I134" i="366"/>
  <c r="H134" i="366"/>
  <c r="N133" i="366"/>
  <c r="K133" i="366" s="1"/>
  <c r="J133" i="366"/>
  <c r="I133" i="366"/>
  <c r="H133" i="366"/>
  <c r="N132" i="366"/>
  <c r="K132" i="366" s="1"/>
  <c r="J132" i="366"/>
  <c r="I132" i="366"/>
  <c r="H132" i="366"/>
  <c r="N131" i="366"/>
  <c r="K131" i="366"/>
  <c r="J131" i="366"/>
  <c r="I131" i="366"/>
  <c r="H131" i="366"/>
  <c r="N130" i="366"/>
  <c r="K130" i="366" s="1"/>
  <c r="J130" i="366"/>
  <c r="I130" i="366"/>
  <c r="H130" i="366"/>
  <c r="N129" i="366"/>
  <c r="K129" i="366" s="1"/>
  <c r="J129" i="366"/>
  <c r="I129" i="366"/>
  <c r="H129" i="366"/>
  <c r="N128" i="366"/>
  <c r="K128" i="366" s="1"/>
  <c r="J128" i="366"/>
  <c r="I128" i="366"/>
  <c r="H128" i="366"/>
  <c r="N127" i="366"/>
  <c r="K127" i="366"/>
  <c r="J127" i="366"/>
  <c r="I127" i="366"/>
  <c r="H127" i="366"/>
  <c r="N126" i="366"/>
  <c r="K126" i="366" s="1"/>
  <c r="J126" i="366"/>
  <c r="I126" i="366"/>
  <c r="H126" i="366"/>
  <c r="N125" i="366"/>
  <c r="K125" i="366" s="1"/>
  <c r="J125" i="366"/>
  <c r="I125" i="366"/>
  <c r="H125" i="366"/>
  <c r="N124" i="366"/>
  <c r="K124" i="366" s="1"/>
  <c r="J124" i="366"/>
  <c r="I124" i="366"/>
  <c r="H124" i="366"/>
  <c r="N123" i="366"/>
  <c r="K123" i="366" s="1"/>
  <c r="J123" i="366"/>
  <c r="I123" i="366"/>
  <c r="H123" i="366"/>
  <c r="N122" i="366"/>
  <c r="K122" i="366"/>
  <c r="J122" i="366"/>
  <c r="I122" i="366"/>
  <c r="H122" i="366"/>
  <c r="N121" i="366"/>
  <c r="K121" i="366" s="1"/>
  <c r="J121" i="366"/>
  <c r="I121" i="366"/>
  <c r="H121" i="366"/>
  <c r="N120" i="366"/>
  <c r="K120" i="366" s="1"/>
  <c r="J120" i="366"/>
  <c r="I120" i="366"/>
  <c r="H120" i="366"/>
  <c r="N119" i="366"/>
  <c r="K119" i="366"/>
  <c r="J119" i="366"/>
  <c r="I119" i="366"/>
  <c r="H119" i="366"/>
  <c r="N118" i="366"/>
  <c r="K118" i="366"/>
  <c r="J118" i="366"/>
  <c r="I118" i="366"/>
  <c r="H118" i="366"/>
  <c r="N117" i="366"/>
  <c r="K117" i="366" s="1"/>
  <c r="J117" i="366"/>
  <c r="I117" i="366"/>
  <c r="H117" i="366"/>
  <c r="N116" i="366"/>
  <c r="K116" i="366"/>
  <c r="J116" i="366"/>
  <c r="I116" i="366"/>
  <c r="H116" i="366"/>
  <c r="N115" i="366"/>
  <c r="K115" i="366"/>
  <c r="J115" i="366"/>
  <c r="I115" i="366"/>
  <c r="H115" i="366"/>
  <c r="N114" i="366"/>
  <c r="K114" i="366"/>
  <c r="J114" i="366"/>
  <c r="I114" i="366"/>
  <c r="H114" i="366"/>
  <c r="N113" i="366"/>
  <c r="K113" i="366" s="1"/>
  <c r="J113" i="366"/>
  <c r="I113" i="366"/>
  <c r="H113" i="366"/>
  <c r="N112" i="366"/>
  <c r="K112" i="366" s="1"/>
  <c r="J112" i="366"/>
  <c r="I112" i="366"/>
  <c r="H112" i="366"/>
  <c r="N111" i="366"/>
  <c r="K111" i="366"/>
  <c r="J111" i="366"/>
  <c r="I111" i="366"/>
  <c r="H111" i="366"/>
  <c r="N110" i="366"/>
  <c r="K110" i="366"/>
  <c r="J110" i="366"/>
  <c r="I110" i="366"/>
  <c r="H110" i="366"/>
  <c r="N109" i="366"/>
  <c r="K109" i="366"/>
  <c r="J109" i="366"/>
  <c r="I109" i="366"/>
  <c r="H109" i="366"/>
  <c r="N108" i="366"/>
  <c r="K108" i="366" s="1"/>
  <c r="J108" i="366"/>
  <c r="I108" i="366"/>
  <c r="H108" i="366"/>
  <c r="N107" i="366"/>
  <c r="K107" i="366" s="1"/>
  <c r="J107" i="366"/>
  <c r="I107" i="366"/>
  <c r="H107" i="366"/>
  <c r="N106" i="366"/>
  <c r="K106" i="366" s="1"/>
  <c r="J106" i="366"/>
  <c r="I106" i="366"/>
  <c r="H106" i="366"/>
  <c r="N105" i="366"/>
  <c r="K105" i="366"/>
  <c r="J105" i="366"/>
  <c r="I105" i="366"/>
  <c r="H105" i="366"/>
  <c r="N104" i="366"/>
  <c r="K104" i="366" s="1"/>
  <c r="J104" i="366"/>
  <c r="I104" i="366"/>
  <c r="H104" i="366"/>
  <c r="N103" i="366"/>
  <c r="K103" i="366" s="1"/>
  <c r="J103" i="366"/>
  <c r="I103" i="366"/>
  <c r="H103" i="366"/>
  <c r="N102" i="366"/>
  <c r="K102" i="366" s="1"/>
  <c r="J102" i="366"/>
  <c r="I102" i="366"/>
  <c r="H102" i="366"/>
  <c r="N101" i="366"/>
  <c r="K101" i="366" s="1"/>
  <c r="J101" i="366"/>
  <c r="I101" i="366"/>
  <c r="H101" i="366"/>
  <c r="N100" i="366"/>
  <c r="K100" i="366"/>
  <c r="J100" i="366"/>
  <c r="I100" i="366"/>
  <c r="H100" i="366"/>
  <c r="N99" i="366"/>
  <c r="K99" i="366"/>
  <c r="J99" i="366"/>
  <c r="I99" i="366"/>
  <c r="H99" i="366"/>
  <c r="N98" i="366"/>
  <c r="K98" i="366" s="1"/>
  <c r="J98" i="366"/>
  <c r="I98" i="366"/>
  <c r="H98" i="366"/>
  <c r="N97" i="366"/>
  <c r="K97" i="366" s="1"/>
  <c r="J97" i="366"/>
  <c r="I97" i="366"/>
  <c r="H97" i="366"/>
  <c r="N96" i="366"/>
  <c r="K96" i="366" s="1"/>
  <c r="J96" i="366"/>
  <c r="I96" i="366"/>
  <c r="H96" i="366"/>
  <c r="N95" i="366"/>
  <c r="K95" i="366"/>
  <c r="J95" i="366"/>
  <c r="I95" i="366"/>
  <c r="H95" i="366"/>
  <c r="N94" i="366"/>
  <c r="K94" i="366" s="1"/>
  <c r="J94" i="366"/>
  <c r="I94" i="366"/>
  <c r="H94" i="366"/>
  <c r="N93" i="366"/>
  <c r="K93" i="366" s="1"/>
  <c r="J93" i="366"/>
  <c r="I93" i="366"/>
  <c r="H93" i="366"/>
  <c r="N92" i="366"/>
  <c r="K92" i="366"/>
  <c r="J92" i="366"/>
  <c r="I92" i="366"/>
  <c r="H92" i="366"/>
  <c r="N91" i="366"/>
  <c r="K91" i="366" s="1"/>
  <c r="J91" i="366"/>
  <c r="I91" i="366"/>
  <c r="H91" i="366"/>
  <c r="N90" i="366"/>
  <c r="K90" i="366"/>
  <c r="J90" i="366"/>
  <c r="I90" i="366"/>
  <c r="H90" i="366"/>
  <c r="N89" i="366"/>
  <c r="K89" i="366" s="1"/>
  <c r="J89" i="366"/>
  <c r="I89" i="366"/>
  <c r="H89" i="366"/>
  <c r="N88" i="366"/>
  <c r="K88" i="366" s="1"/>
  <c r="J88" i="366"/>
  <c r="I88" i="366"/>
  <c r="H88" i="366"/>
  <c r="N87" i="366"/>
  <c r="K87" i="366" s="1"/>
  <c r="J87" i="366"/>
  <c r="I87" i="366"/>
  <c r="H87" i="366"/>
  <c r="N86" i="366"/>
  <c r="K86" i="366" s="1"/>
  <c r="J86" i="366"/>
  <c r="I86" i="366"/>
  <c r="H86" i="366"/>
  <c r="N85" i="366"/>
  <c r="K85" i="366"/>
  <c r="J85" i="366"/>
  <c r="I85" i="366"/>
  <c r="H85" i="366"/>
  <c r="N84" i="366"/>
  <c r="K84" i="366" s="1"/>
  <c r="J84" i="366"/>
  <c r="I84" i="366"/>
  <c r="H84" i="366"/>
  <c r="N83" i="366"/>
  <c r="K83" i="366" s="1"/>
  <c r="J83" i="366"/>
  <c r="I83" i="366"/>
  <c r="H83" i="366"/>
  <c r="N82" i="366"/>
  <c r="K82" i="366"/>
  <c r="J82" i="366"/>
  <c r="I82" i="366"/>
  <c r="H82" i="366"/>
  <c r="N81" i="366"/>
  <c r="K81" i="366"/>
  <c r="J81" i="366"/>
  <c r="I81" i="366"/>
  <c r="H81" i="366"/>
  <c r="N80" i="366"/>
  <c r="K80" i="366" s="1"/>
  <c r="J80" i="366"/>
  <c r="I80" i="366"/>
  <c r="H80" i="366"/>
  <c r="N79" i="366"/>
  <c r="K79" i="366" s="1"/>
  <c r="J79" i="366"/>
  <c r="I79" i="366"/>
  <c r="H79" i="366"/>
  <c r="N78" i="366"/>
  <c r="K78" i="366" s="1"/>
  <c r="J78" i="366"/>
  <c r="I78" i="366"/>
  <c r="H78" i="366"/>
  <c r="N77" i="366"/>
  <c r="K77" i="366" s="1"/>
  <c r="J77" i="366"/>
  <c r="I77" i="366"/>
  <c r="H77" i="366"/>
  <c r="N76" i="366"/>
  <c r="K76" i="366" s="1"/>
  <c r="J76" i="366"/>
  <c r="I76" i="366"/>
  <c r="H76" i="366"/>
  <c r="N75" i="366"/>
  <c r="K75" i="366"/>
  <c r="J75" i="366"/>
  <c r="I75" i="366"/>
  <c r="H75" i="366"/>
  <c r="N74" i="366"/>
  <c r="K74" i="366" s="1"/>
  <c r="J74" i="366"/>
  <c r="I74" i="366"/>
  <c r="H74" i="366"/>
  <c r="N73" i="366"/>
  <c r="K73" i="366" s="1"/>
  <c r="J73" i="366"/>
  <c r="I73" i="366"/>
  <c r="H73" i="366"/>
  <c r="N72" i="366"/>
  <c r="K72" i="366"/>
  <c r="J72" i="366"/>
  <c r="I72" i="366"/>
  <c r="H72" i="366"/>
  <c r="N71" i="366"/>
  <c r="K71" i="366"/>
  <c r="J71" i="366"/>
  <c r="I71" i="366"/>
  <c r="H71" i="366"/>
  <c r="N70" i="366"/>
  <c r="K70" i="366"/>
  <c r="J70" i="366"/>
  <c r="I70" i="366"/>
  <c r="H70" i="366"/>
  <c r="N69" i="366"/>
  <c r="K69" i="366"/>
  <c r="J69" i="366"/>
  <c r="I69" i="366"/>
  <c r="H69" i="366"/>
  <c r="N68" i="366"/>
  <c r="K68" i="366"/>
  <c r="J68" i="366"/>
  <c r="I68" i="366"/>
  <c r="H68" i="366"/>
  <c r="N67" i="366"/>
  <c r="K67" i="366" s="1"/>
  <c r="J67" i="366"/>
  <c r="I67" i="366"/>
  <c r="H67" i="366"/>
  <c r="N66" i="366"/>
  <c r="K66" i="366"/>
  <c r="J66" i="366"/>
  <c r="I66" i="366"/>
  <c r="H66" i="366"/>
  <c r="N65" i="366"/>
  <c r="K65" i="366" s="1"/>
  <c r="J65" i="366"/>
  <c r="I65" i="366"/>
  <c r="H65" i="366"/>
  <c r="N64" i="366"/>
  <c r="K64" i="366" s="1"/>
  <c r="J64" i="366"/>
  <c r="I64" i="366"/>
  <c r="H64" i="366"/>
  <c r="N63" i="366"/>
  <c r="K63" i="366" s="1"/>
  <c r="J63" i="366"/>
  <c r="I63" i="366"/>
  <c r="H63" i="366"/>
  <c r="N62" i="366"/>
  <c r="K62" i="366"/>
  <c r="J62" i="366"/>
  <c r="I62" i="366"/>
  <c r="H62" i="366"/>
  <c r="N61" i="366"/>
  <c r="K61" i="366"/>
  <c r="J61" i="366"/>
  <c r="I61" i="366"/>
  <c r="H61" i="366"/>
  <c r="N60" i="366"/>
  <c r="K60" i="366" s="1"/>
  <c r="J60" i="366"/>
  <c r="I60" i="366"/>
  <c r="H60" i="366"/>
  <c r="N59" i="366"/>
  <c r="K59" i="366" s="1"/>
  <c r="J59" i="366"/>
  <c r="I59" i="366"/>
  <c r="H59" i="366"/>
  <c r="N58" i="366"/>
  <c r="K58" i="366" s="1"/>
  <c r="J58" i="366"/>
  <c r="I58" i="366"/>
  <c r="H58" i="366"/>
  <c r="N57" i="366"/>
  <c r="K57" i="366"/>
  <c r="J57" i="366"/>
  <c r="I57" i="366"/>
  <c r="H57" i="366"/>
  <c r="N56" i="366"/>
  <c r="K56" i="366"/>
  <c r="J56" i="366"/>
  <c r="I56" i="366"/>
  <c r="H56" i="366"/>
  <c r="N55" i="366"/>
  <c r="K55" i="366" s="1"/>
  <c r="J55" i="366"/>
  <c r="I55" i="366"/>
  <c r="H55" i="366"/>
  <c r="N54" i="366"/>
  <c r="K54" i="366" s="1"/>
  <c r="J54" i="366"/>
  <c r="I54" i="366"/>
  <c r="H54" i="366"/>
  <c r="N53" i="366"/>
  <c r="K53" i="366" s="1"/>
  <c r="J53" i="366"/>
  <c r="I53" i="366"/>
  <c r="H53" i="366"/>
  <c r="N52" i="366"/>
  <c r="K52" i="366" s="1"/>
  <c r="J52" i="366"/>
  <c r="I52" i="366"/>
  <c r="H52" i="366"/>
  <c r="N51" i="366"/>
  <c r="K51" i="366" s="1"/>
  <c r="J51" i="366"/>
  <c r="I51" i="366"/>
  <c r="H51" i="366"/>
  <c r="N50" i="366"/>
  <c r="K50" i="366"/>
  <c r="J50" i="366"/>
  <c r="I50" i="366"/>
  <c r="H50" i="366"/>
  <c r="N49" i="366"/>
  <c r="K49" i="366" s="1"/>
  <c r="J49" i="366"/>
  <c r="I49" i="366"/>
  <c r="H49" i="366"/>
  <c r="N48" i="366"/>
  <c r="K48" i="366" s="1"/>
  <c r="J48" i="366"/>
  <c r="I48" i="366"/>
  <c r="H48" i="366"/>
  <c r="N47" i="366"/>
  <c r="K47" i="366" s="1"/>
  <c r="J47" i="366"/>
  <c r="I47" i="366"/>
  <c r="H47" i="366"/>
  <c r="N46" i="366"/>
  <c r="K46" i="366" s="1"/>
  <c r="J46" i="366"/>
  <c r="I46" i="366"/>
  <c r="H46" i="366"/>
  <c r="N45" i="366"/>
  <c r="K45" i="366" s="1"/>
  <c r="J45" i="366"/>
  <c r="I45" i="366"/>
  <c r="H45" i="366"/>
  <c r="N44" i="366"/>
  <c r="K44" i="366"/>
  <c r="J44" i="366"/>
  <c r="I44" i="366"/>
  <c r="H44" i="366"/>
  <c r="N43" i="366"/>
  <c r="K43" i="366" s="1"/>
  <c r="J43" i="366"/>
  <c r="I43" i="366"/>
  <c r="H43" i="366"/>
  <c r="N42" i="366"/>
  <c r="K42" i="366"/>
  <c r="J42" i="366"/>
  <c r="I42" i="366"/>
  <c r="H42" i="366"/>
  <c r="N41" i="366"/>
  <c r="K41" i="366" s="1"/>
  <c r="J41" i="366"/>
  <c r="I41" i="366"/>
  <c r="H41" i="366"/>
  <c r="N40" i="366"/>
  <c r="K40" i="366" s="1"/>
  <c r="J40" i="366"/>
  <c r="I40" i="366"/>
  <c r="H40" i="366"/>
  <c r="F5" i="366"/>
  <c r="D5" i="366"/>
  <c r="C5" i="366"/>
  <c r="A5" i="366"/>
  <c r="C2" i="366"/>
  <c r="A1" i="366"/>
  <c r="B20" i="365"/>
  <c r="J18" i="365"/>
  <c r="F18" i="365"/>
  <c r="D18" i="365"/>
  <c r="I13" i="365"/>
  <c r="B22" i="365"/>
  <c r="D13" i="365"/>
  <c r="C13" i="365"/>
  <c r="I11" i="365"/>
  <c r="B21" i="365"/>
  <c r="D11" i="365"/>
  <c r="C11" i="365"/>
  <c r="I9" i="365"/>
  <c r="D9" i="365"/>
  <c r="C9" i="365"/>
  <c r="I7" i="365"/>
  <c r="B19" i="365"/>
  <c r="D7" i="365"/>
  <c r="C7" i="365"/>
  <c r="Y5" i="365"/>
  <c r="M4" i="365"/>
  <c r="K41" i="365" s="1"/>
  <c r="E4" i="365"/>
  <c r="A4" i="365"/>
  <c r="Y3" i="365"/>
  <c r="AC1" i="365" s="1"/>
  <c r="E2" i="365"/>
  <c r="AE1" i="365"/>
  <c r="A1" i="365"/>
  <c r="N156" i="364"/>
  <c r="K156" i="364" s="1"/>
  <c r="J156" i="364"/>
  <c r="I156" i="364"/>
  <c r="H156" i="364"/>
  <c r="N155" i="364"/>
  <c r="K155" i="364" s="1"/>
  <c r="J155" i="364"/>
  <c r="I155" i="364"/>
  <c r="H155" i="364"/>
  <c r="N154" i="364"/>
  <c r="K154" i="364" s="1"/>
  <c r="J154" i="364"/>
  <c r="I154" i="364"/>
  <c r="H154" i="364"/>
  <c r="N153" i="364"/>
  <c r="K153" i="364" s="1"/>
  <c r="J153" i="364"/>
  <c r="I153" i="364"/>
  <c r="H153" i="364"/>
  <c r="N152" i="364"/>
  <c r="K152" i="364" s="1"/>
  <c r="J152" i="364"/>
  <c r="I152" i="364"/>
  <c r="H152" i="364"/>
  <c r="N151" i="364"/>
  <c r="K151" i="364"/>
  <c r="J151" i="364"/>
  <c r="I151" i="364"/>
  <c r="H151" i="364"/>
  <c r="N150" i="364"/>
  <c r="K150" i="364"/>
  <c r="J150" i="364"/>
  <c r="I150" i="364"/>
  <c r="H150" i="364"/>
  <c r="N149" i="364"/>
  <c r="K149" i="364" s="1"/>
  <c r="J149" i="364"/>
  <c r="I149" i="364"/>
  <c r="H149" i="364"/>
  <c r="N148" i="364"/>
  <c r="K148" i="364" s="1"/>
  <c r="J148" i="364"/>
  <c r="I148" i="364"/>
  <c r="H148" i="364"/>
  <c r="N147" i="364"/>
  <c r="K147" i="364" s="1"/>
  <c r="J147" i="364"/>
  <c r="I147" i="364"/>
  <c r="H147" i="364"/>
  <c r="N146" i="364"/>
  <c r="K146" i="364"/>
  <c r="J146" i="364"/>
  <c r="I146" i="364"/>
  <c r="H146" i="364"/>
  <c r="N145" i="364"/>
  <c r="K145" i="364"/>
  <c r="J145" i="364"/>
  <c r="I145" i="364"/>
  <c r="H145" i="364"/>
  <c r="N144" i="364"/>
  <c r="K144" i="364" s="1"/>
  <c r="J144" i="364"/>
  <c r="I144" i="364"/>
  <c r="H144" i="364"/>
  <c r="N143" i="364"/>
  <c r="K143" i="364" s="1"/>
  <c r="J143" i="364"/>
  <c r="I143" i="364"/>
  <c r="H143" i="364"/>
  <c r="N142" i="364"/>
  <c r="K142" i="364" s="1"/>
  <c r="J142" i="364"/>
  <c r="I142" i="364"/>
  <c r="H142" i="364"/>
  <c r="N141" i="364"/>
  <c r="K141" i="364" s="1"/>
  <c r="J141" i="364"/>
  <c r="I141" i="364"/>
  <c r="H141" i="364"/>
  <c r="N140" i="364"/>
  <c r="K140" i="364" s="1"/>
  <c r="J140" i="364"/>
  <c r="I140" i="364"/>
  <c r="H140" i="364"/>
  <c r="N139" i="364"/>
  <c r="K139" i="364"/>
  <c r="J139" i="364"/>
  <c r="I139" i="364"/>
  <c r="H139" i="364"/>
  <c r="N138" i="364"/>
  <c r="K138" i="364" s="1"/>
  <c r="J138" i="364"/>
  <c r="I138" i="364"/>
  <c r="H138" i="364"/>
  <c r="N137" i="364"/>
  <c r="K137" i="364" s="1"/>
  <c r="J137" i="364"/>
  <c r="I137" i="364"/>
  <c r="H137" i="364"/>
  <c r="N136" i="364"/>
  <c r="K136" i="364" s="1"/>
  <c r="J136" i="364"/>
  <c r="I136" i="364"/>
  <c r="H136" i="364"/>
  <c r="N135" i="364"/>
  <c r="K135" i="364" s="1"/>
  <c r="J135" i="364"/>
  <c r="I135" i="364"/>
  <c r="H135" i="364"/>
  <c r="N134" i="364"/>
  <c r="K134" i="364"/>
  <c r="J134" i="364"/>
  <c r="I134" i="364"/>
  <c r="H134" i="364"/>
  <c r="N133" i="364"/>
  <c r="K133" i="364" s="1"/>
  <c r="J133" i="364"/>
  <c r="I133" i="364"/>
  <c r="H133" i="364"/>
  <c r="N132" i="364"/>
  <c r="K132" i="364" s="1"/>
  <c r="J132" i="364"/>
  <c r="I132" i="364"/>
  <c r="H132" i="364"/>
  <c r="N131" i="364"/>
  <c r="K131" i="364" s="1"/>
  <c r="J131" i="364"/>
  <c r="I131" i="364"/>
  <c r="H131" i="364"/>
  <c r="N130" i="364"/>
  <c r="K130" i="364" s="1"/>
  <c r="J130" i="364"/>
  <c r="I130" i="364"/>
  <c r="H130" i="364"/>
  <c r="N129" i="364"/>
  <c r="K129" i="364"/>
  <c r="J129" i="364"/>
  <c r="I129" i="364"/>
  <c r="H129" i="364"/>
  <c r="N128" i="364"/>
  <c r="K128" i="364" s="1"/>
  <c r="J128" i="364"/>
  <c r="I128" i="364"/>
  <c r="H128" i="364"/>
  <c r="N127" i="364"/>
  <c r="K127" i="364" s="1"/>
  <c r="J127" i="364"/>
  <c r="I127" i="364"/>
  <c r="H127" i="364"/>
  <c r="N126" i="364"/>
  <c r="K126" i="364"/>
  <c r="J126" i="364"/>
  <c r="I126" i="364"/>
  <c r="H126" i="364"/>
  <c r="N125" i="364"/>
  <c r="K125" i="364" s="1"/>
  <c r="J125" i="364"/>
  <c r="I125" i="364"/>
  <c r="H125" i="364"/>
  <c r="N124" i="364"/>
  <c r="K124" i="364"/>
  <c r="J124" i="364"/>
  <c r="I124" i="364"/>
  <c r="H124" i="364"/>
  <c r="N123" i="364"/>
  <c r="K123" i="364" s="1"/>
  <c r="J123" i="364"/>
  <c r="I123" i="364"/>
  <c r="H123" i="364"/>
  <c r="N122" i="364"/>
  <c r="K122" i="364" s="1"/>
  <c r="J122" i="364"/>
  <c r="I122" i="364"/>
  <c r="H122" i="364"/>
  <c r="N121" i="364"/>
  <c r="K121" i="364"/>
  <c r="J121" i="364"/>
  <c r="I121" i="364"/>
  <c r="H121" i="364"/>
  <c r="N120" i="364"/>
  <c r="K120" i="364" s="1"/>
  <c r="J120" i="364"/>
  <c r="I120" i="364"/>
  <c r="H120" i="364"/>
  <c r="N119" i="364"/>
  <c r="K119" i="364"/>
  <c r="J119" i="364"/>
  <c r="I119" i="364"/>
  <c r="H119" i="364"/>
  <c r="N118" i="364"/>
  <c r="K118" i="364" s="1"/>
  <c r="J118" i="364"/>
  <c r="I118" i="364"/>
  <c r="H118" i="364"/>
  <c r="N117" i="364"/>
  <c r="K117" i="364" s="1"/>
  <c r="J117" i="364"/>
  <c r="I117" i="364"/>
  <c r="H117" i="364"/>
  <c r="N116" i="364"/>
  <c r="K116" i="364"/>
  <c r="J116" i="364"/>
  <c r="I116" i="364"/>
  <c r="H116" i="364"/>
  <c r="N115" i="364"/>
  <c r="K115" i="364"/>
  <c r="J115" i="364"/>
  <c r="I115" i="364"/>
  <c r="H115" i="364"/>
  <c r="N114" i="364"/>
  <c r="K114" i="364" s="1"/>
  <c r="J114" i="364"/>
  <c r="I114" i="364"/>
  <c r="H114" i="364"/>
  <c r="N113" i="364"/>
  <c r="K113" i="364" s="1"/>
  <c r="J113" i="364"/>
  <c r="I113" i="364"/>
  <c r="H113" i="364"/>
  <c r="N112" i="364"/>
  <c r="K112" i="364" s="1"/>
  <c r="J112" i="364"/>
  <c r="I112" i="364"/>
  <c r="H112" i="364"/>
  <c r="N111" i="364"/>
  <c r="K111" i="364" s="1"/>
  <c r="J111" i="364"/>
  <c r="I111" i="364"/>
  <c r="H111" i="364"/>
  <c r="N110" i="364"/>
  <c r="K110" i="364" s="1"/>
  <c r="J110" i="364"/>
  <c r="I110" i="364"/>
  <c r="H110" i="364"/>
  <c r="N109" i="364"/>
  <c r="K109" i="364" s="1"/>
  <c r="J109" i="364"/>
  <c r="I109" i="364"/>
  <c r="H109" i="364"/>
  <c r="N108" i="364"/>
  <c r="K108" i="364" s="1"/>
  <c r="J108" i="364"/>
  <c r="I108" i="364"/>
  <c r="H108" i="364"/>
  <c r="N107" i="364"/>
  <c r="K107" i="364"/>
  <c r="J107" i="364"/>
  <c r="I107" i="364"/>
  <c r="H107" i="364"/>
  <c r="N106" i="364"/>
  <c r="K106" i="364"/>
  <c r="J106" i="364"/>
  <c r="I106" i="364"/>
  <c r="H106" i="364"/>
  <c r="N105" i="364"/>
  <c r="K105" i="364"/>
  <c r="J105" i="364"/>
  <c r="I105" i="364"/>
  <c r="H105" i="364"/>
  <c r="N104" i="364"/>
  <c r="K104" i="364" s="1"/>
  <c r="J104" i="364"/>
  <c r="I104" i="364"/>
  <c r="H104" i="364"/>
  <c r="N103" i="364"/>
  <c r="K103" i="364" s="1"/>
  <c r="J103" i="364"/>
  <c r="I103" i="364"/>
  <c r="H103" i="364"/>
  <c r="N102" i="364"/>
  <c r="K102" i="364" s="1"/>
  <c r="J102" i="364"/>
  <c r="I102" i="364"/>
  <c r="H102" i="364"/>
  <c r="N101" i="364"/>
  <c r="K101" i="364" s="1"/>
  <c r="J101" i="364"/>
  <c r="I101" i="364"/>
  <c r="H101" i="364"/>
  <c r="N100" i="364"/>
  <c r="K100" i="364"/>
  <c r="J100" i="364"/>
  <c r="I100" i="364"/>
  <c r="H100" i="364"/>
  <c r="N99" i="364"/>
  <c r="K99" i="364" s="1"/>
  <c r="J99" i="364"/>
  <c r="I99" i="364"/>
  <c r="H99" i="364"/>
  <c r="N98" i="364"/>
  <c r="K98" i="364" s="1"/>
  <c r="J98" i="364"/>
  <c r="I98" i="364"/>
  <c r="H98" i="364"/>
  <c r="N97" i="364"/>
  <c r="K97" i="364" s="1"/>
  <c r="J97" i="364"/>
  <c r="I97" i="364"/>
  <c r="H97" i="364"/>
  <c r="N96" i="364"/>
  <c r="K96" i="364" s="1"/>
  <c r="J96" i="364"/>
  <c r="I96" i="364"/>
  <c r="H96" i="364"/>
  <c r="N95" i="364"/>
  <c r="K95" i="364"/>
  <c r="J95" i="364"/>
  <c r="I95" i="364"/>
  <c r="H95" i="364"/>
  <c r="N94" i="364"/>
  <c r="K94" i="364" s="1"/>
  <c r="J94" i="364"/>
  <c r="I94" i="364"/>
  <c r="H94" i="364"/>
  <c r="N93" i="364"/>
  <c r="K93" i="364" s="1"/>
  <c r="J93" i="364"/>
  <c r="I93" i="364"/>
  <c r="H93" i="364"/>
  <c r="N92" i="364"/>
  <c r="K92" i="364" s="1"/>
  <c r="J92" i="364"/>
  <c r="I92" i="364"/>
  <c r="H92" i="364"/>
  <c r="N91" i="364"/>
  <c r="K91" i="364" s="1"/>
  <c r="J91" i="364"/>
  <c r="I91" i="364"/>
  <c r="H91" i="364"/>
  <c r="N90" i="364"/>
  <c r="K90" i="364" s="1"/>
  <c r="J90" i="364"/>
  <c r="I90" i="364"/>
  <c r="H90" i="364"/>
  <c r="N89" i="364"/>
  <c r="K89" i="364" s="1"/>
  <c r="J89" i="364"/>
  <c r="I89" i="364"/>
  <c r="H89" i="364"/>
  <c r="N88" i="364"/>
  <c r="K88" i="364"/>
  <c r="J88" i="364"/>
  <c r="I88" i="364"/>
  <c r="H88" i="364"/>
  <c r="N87" i="364"/>
  <c r="K87" i="364" s="1"/>
  <c r="J87" i="364"/>
  <c r="I87" i="364"/>
  <c r="H87" i="364"/>
  <c r="N86" i="364"/>
  <c r="K86" i="364" s="1"/>
  <c r="J86" i="364"/>
  <c r="I86" i="364"/>
  <c r="H86" i="364"/>
  <c r="N85" i="364"/>
  <c r="K85" i="364" s="1"/>
  <c r="J85" i="364"/>
  <c r="I85" i="364"/>
  <c r="H85" i="364"/>
  <c r="N84" i="364"/>
  <c r="K84" i="364" s="1"/>
  <c r="J84" i="364"/>
  <c r="I84" i="364"/>
  <c r="H84" i="364"/>
  <c r="N83" i="364"/>
  <c r="K83" i="364"/>
  <c r="J83" i="364"/>
  <c r="I83" i="364"/>
  <c r="H83" i="364"/>
  <c r="N82" i="364"/>
  <c r="K82" i="364" s="1"/>
  <c r="J82" i="364"/>
  <c r="I82" i="364"/>
  <c r="H82" i="364"/>
  <c r="N81" i="364"/>
  <c r="K81" i="364" s="1"/>
  <c r="J81" i="364"/>
  <c r="I81" i="364"/>
  <c r="H81" i="364"/>
  <c r="N80" i="364"/>
  <c r="K80" i="364" s="1"/>
  <c r="J80" i="364"/>
  <c r="I80" i="364"/>
  <c r="H80" i="364"/>
  <c r="N79" i="364"/>
  <c r="K79" i="364" s="1"/>
  <c r="J79" i="364"/>
  <c r="I79" i="364"/>
  <c r="H79" i="364"/>
  <c r="N78" i="364"/>
  <c r="K78" i="364" s="1"/>
  <c r="J78" i="364"/>
  <c r="I78" i="364"/>
  <c r="H78" i="364"/>
  <c r="N77" i="364"/>
  <c r="K77" i="364" s="1"/>
  <c r="J77" i="364"/>
  <c r="I77" i="364"/>
  <c r="H77" i="364"/>
  <c r="N76" i="364"/>
  <c r="K76" i="364" s="1"/>
  <c r="J76" i="364"/>
  <c r="I76" i="364"/>
  <c r="H76" i="364"/>
  <c r="N75" i="364"/>
  <c r="K75" i="364" s="1"/>
  <c r="J75" i="364"/>
  <c r="I75" i="364"/>
  <c r="H75" i="364"/>
  <c r="N74" i="364"/>
  <c r="K74" i="364" s="1"/>
  <c r="J74" i="364"/>
  <c r="I74" i="364"/>
  <c r="H74" i="364"/>
  <c r="N73" i="364"/>
  <c r="K73" i="364" s="1"/>
  <c r="J73" i="364"/>
  <c r="I73" i="364"/>
  <c r="H73" i="364"/>
  <c r="N72" i="364"/>
  <c r="K72" i="364" s="1"/>
  <c r="J72" i="364"/>
  <c r="I72" i="364"/>
  <c r="H72" i="364"/>
  <c r="N71" i="364"/>
  <c r="K71" i="364" s="1"/>
  <c r="J71" i="364"/>
  <c r="I71" i="364"/>
  <c r="H71" i="364"/>
  <c r="N70" i="364"/>
  <c r="K70" i="364"/>
  <c r="J70" i="364"/>
  <c r="I70" i="364"/>
  <c r="H70" i="364"/>
  <c r="N69" i="364"/>
  <c r="K69" i="364" s="1"/>
  <c r="J69" i="364"/>
  <c r="I69" i="364"/>
  <c r="H69" i="364"/>
  <c r="N68" i="364"/>
  <c r="K68" i="364" s="1"/>
  <c r="J68" i="364"/>
  <c r="I68" i="364"/>
  <c r="H68" i="364"/>
  <c r="N67" i="364"/>
  <c r="K67" i="364"/>
  <c r="J67" i="364"/>
  <c r="I67" i="364"/>
  <c r="H67" i="364"/>
  <c r="N66" i="364"/>
  <c r="K66" i="364" s="1"/>
  <c r="J66" i="364"/>
  <c r="I66" i="364"/>
  <c r="H66" i="364"/>
  <c r="N65" i="364"/>
  <c r="K65" i="364" s="1"/>
  <c r="J65" i="364"/>
  <c r="I65" i="364"/>
  <c r="H65" i="364"/>
  <c r="N64" i="364"/>
  <c r="K64" i="364" s="1"/>
  <c r="J64" i="364"/>
  <c r="I64" i="364"/>
  <c r="H64" i="364"/>
  <c r="N63" i="364"/>
  <c r="K63" i="364" s="1"/>
  <c r="J63" i="364"/>
  <c r="I63" i="364"/>
  <c r="H63" i="364"/>
  <c r="N62" i="364"/>
  <c r="K62" i="364" s="1"/>
  <c r="J62" i="364"/>
  <c r="I62" i="364"/>
  <c r="H62" i="364"/>
  <c r="N61" i="364"/>
  <c r="K61" i="364"/>
  <c r="J61" i="364"/>
  <c r="I61" i="364"/>
  <c r="H61" i="364"/>
  <c r="N60" i="364"/>
  <c r="K60" i="364" s="1"/>
  <c r="J60" i="364"/>
  <c r="I60" i="364"/>
  <c r="H60" i="364"/>
  <c r="N59" i="364"/>
  <c r="K59" i="364" s="1"/>
  <c r="J59" i="364"/>
  <c r="I59" i="364"/>
  <c r="H59" i="364"/>
  <c r="N58" i="364"/>
  <c r="K58" i="364" s="1"/>
  <c r="J58" i="364"/>
  <c r="I58" i="364"/>
  <c r="H58" i="364"/>
  <c r="N57" i="364"/>
  <c r="K57" i="364"/>
  <c r="J57" i="364"/>
  <c r="I57" i="364"/>
  <c r="H57" i="364"/>
  <c r="N56" i="364"/>
  <c r="K56" i="364"/>
  <c r="J56" i="364"/>
  <c r="I56" i="364"/>
  <c r="H56" i="364"/>
  <c r="N55" i="364"/>
  <c r="K55" i="364"/>
  <c r="J55" i="364"/>
  <c r="I55" i="364"/>
  <c r="H55" i="364"/>
  <c r="N54" i="364"/>
  <c r="K54" i="364"/>
  <c r="J54" i="364"/>
  <c r="I54" i="364"/>
  <c r="H54" i="364"/>
  <c r="N53" i="364"/>
  <c r="K53" i="364" s="1"/>
  <c r="J53" i="364"/>
  <c r="I53" i="364"/>
  <c r="H53" i="364"/>
  <c r="N52" i="364"/>
  <c r="K52" i="364"/>
  <c r="J52" i="364"/>
  <c r="I52" i="364"/>
  <c r="H52" i="364"/>
  <c r="N51" i="364"/>
  <c r="K51" i="364"/>
  <c r="J51" i="364"/>
  <c r="I51" i="364"/>
  <c r="H51" i="364"/>
  <c r="N50" i="364"/>
  <c r="K50" i="364"/>
  <c r="J50" i="364"/>
  <c r="I50" i="364"/>
  <c r="H50" i="364"/>
  <c r="N49" i="364"/>
  <c r="K49" i="364"/>
  <c r="J49" i="364"/>
  <c r="I49" i="364"/>
  <c r="H49" i="364"/>
  <c r="N48" i="364"/>
  <c r="K48" i="364" s="1"/>
  <c r="J48" i="364"/>
  <c r="I48" i="364"/>
  <c r="H48" i="364"/>
  <c r="N47" i="364"/>
  <c r="K47" i="364"/>
  <c r="J47" i="364"/>
  <c r="I47" i="364"/>
  <c r="H47" i="364"/>
  <c r="N46" i="364"/>
  <c r="K46" i="364"/>
  <c r="J46" i="364"/>
  <c r="I46" i="364"/>
  <c r="H46" i="364"/>
  <c r="N45" i="364"/>
  <c r="K45" i="364"/>
  <c r="J45" i="364"/>
  <c r="I45" i="364"/>
  <c r="H45" i="364"/>
  <c r="N44" i="364"/>
  <c r="K44" i="364"/>
  <c r="J44" i="364"/>
  <c r="I44" i="364"/>
  <c r="H44" i="364"/>
  <c r="N43" i="364"/>
  <c r="K43" i="364"/>
  <c r="J43" i="364"/>
  <c r="I43" i="364"/>
  <c r="H43" i="364"/>
  <c r="N42" i="364"/>
  <c r="K42" i="364" s="1"/>
  <c r="J42" i="364"/>
  <c r="I42" i="364"/>
  <c r="H42" i="364"/>
  <c r="N41" i="364"/>
  <c r="K41" i="364" s="1"/>
  <c r="J41" i="364"/>
  <c r="I41" i="364"/>
  <c r="H41" i="364"/>
  <c r="N40" i="364"/>
  <c r="K40" i="364" s="1"/>
  <c r="J40" i="364"/>
  <c r="I40" i="364"/>
  <c r="H40" i="364"/>
  <c r="F5" i="364"/>
  <c r="D5" i="364"/>
  <c r="C5" i="364"/>
  <c r="A5" i="364"/>
  <c r="C2" i="364"/>
  <c r="A1" i="364"/>
  <c r="B22" i="363"/>
  <c r="B19" i="363"/>
  <c r="J18" i="363"/>
  <c r="F18" i="363"/>
  <c r="D18" i="363"/>
  <c r="I13" i="363"/>
  <c r="D13" i="363"/>
  <c r="C13" i="363"/>
  <c r="I11" i="363"/>
  <c r="H18" i="363"/>
  <c r="D11" i="363"/>
  <c r="C11" i="363"/>
  <c r="I9" i="363"/>
  <c r="B20" i="363"/>
  <c r="D9" i="363"/>
  <c r="C9" i="363"/>
  <c r="I7" i="363"/>
  <c r="D7" i="363"/>
  <c r="C7" i="363"/>
  <c r="Y5" i="363"/>
  <c r="M4" i="363"/>
  <c r="K41" i="363" s="1"/>
  <c r="E4" i="363"/>
  <c r="A4" i="363"/>
  <c r="Y3" i="363"/>
  <c r="E2" i="363"/>
  <c r="A1" i="363"/>
  <c r="N156" i="362"/>
  <c r="K156" i="362"/>
  <c r="J156" i="362"/>
  <c r="I156" i="362"/>
  <c r="H156" i="362"/>
  <c r="N155" i="362"/>
  <c r="K155" i="362"/>
  <c r="J155" i="362"/>
  <c r="I155" i="362"/>
  <c r="H155" i="362"/>
  <c r="N154" i="362"/>
  <c r="K154" i="362"/>
  <c r="J154" i="362"/>
  <c r="I154" i="362"/>
  <c r="H154" i="362"/>
  <c r="N153" i="362"/>
  <c r="K153" i="362"/>
  <c r="J153" i="362"/>
  <c r="I153" i="362"/>
  <c r="H153" i="362"/>
  <c r="N152" i="362"/>
  <c r="K152" i="362" s="1"/>
  <c r="J152" i="362"/>
  <c r="I152" i="362"/>
  <c r="H152" i="362"/>
  <c r="N151" i="362"/>
  <c r="K151" i="362" s="1"/>
  <c r="J151" i="362"/>
  <c r="I151" i="362"/>
  <c r="H151" i="362"/>
  <c r="N150" i="362"/>
  <c r="K150" i="362" s="1"/>
  <c r="J150" i="362"/>
  <c r="I150" i="362"/>
  <c r="H150" i="362"/>
  <c r="N149" i="362"/>
  <c r="K149" i="362" s="1"/>
  <c r="J149" i="362"/>
  <c r="I149" i="362"/>
  <c r="H149" i="362"/>
  <c r="N148" i="362"/>
  <c r="K148" i="362" s="1"/>
  <c r="J148" i="362"/>
  <c r="I148" i="362"/>
  <c r="H148" i="362"/>
  <c r="N147" i="362"/>
  <c r="K147" i="362" s="1"/>
  <c r="J147" i="362"/>
  <c r="I147" i="362"/>
  <c r="H147" i="362"/>
  <c r="N146" i="362"/>
  <c r="K146" i="362"/>
  <c r="J146" i="362"/>
  <c r="I146" i="362"/>
  <c r="H146" i="362"/>
  <c r="N145" i="362"/>
  <c r="K145" i="362" s="1"/>
  <c r="J145" i="362"/>
  <c r="I145" i="362"/>
  <c r="H145" i="362"/>
  <c r="N144" i="362"/>
  <c r="K144" i="362" s="1"/>
  <c r="J144" i="362"/>
  <c r="I144" i="362"/>
  <c r="H144" i="362"/>
  <c r="N143" i="362"/>
  <c r="K143" i="362"/>
  <c r="J143" i="362"/>
  <c r="I143" i="362"/>
  <c r="H143" i="362"/>
  <c r="N142" i="362"/>
  <c r="K142" i="362"/>
  <c r="J142" i="362"/>
  <c r="I142" i="362"/>
  <c r="H142" i="362"/>
  <c r="N141" i="362"/>
  <c r="K141" i="362"/>
  <c r="J141" i="362"/>
  <c r="I141" i="362"/>
  <c r="H141" i="362"/>
  <c r="N140" i="362"/>
  <c r="K140" i="362"/>
  <c r="J140" i="362"/>
  <c r="I140" i="362"/>
  <c r="H140" i="362"/>
  <c r="N139" i="362"/>
  <c r="K139" i="362" s="1"/>
  <c r="J139" i="362"/>
  <c r="I139" i="362"/>
  <c r="H139" i="362"/>
  <c r="N138" i="362"/>
  <c r="K138" i="362" s="1"/>
  <c r="J138" i="362"/>
  <c r="I138" i="362"/>
  <c r="H138" i="362"/>
  <c r="N137" i="362"/>
  <c r="K137" i="362" s="1"/>
  <c r="J137" i="362"/>
  <c r="I137" i="362"/>
  <c r="H137" i="362"/>
  <c r="N136" i="362"/>
  <c r="K136" i="362"/>
  <c r="J136" i="362"/>
  <c r="I136" i="362"/>
  <c r="H136" i="362"/>
  <c r="N135" i="362"/>
  <c r="K135" i="362"/>
  <c r="J135" i="362"/>
  <c r="I135" i="362"/>
  <c r="H135" i="362"/>
  <c r="N134" i="362"/>
  <c r="K134" i="362" s="1"/>
  <c r="J134" i="362"/>
  <c r="I134" i="362"/>
  <c r="H134" i="362"/>
  <c r="N133" i="362"/>
  <c r="K133" i="362" s="1"/>
  <c r="J133" i="362"/>
  <c r="I133" i="362"/>
  <c r="H133" i="362"/>
  <c r="N132" i="362"/>
  <c r="K132" i="362" s="1"/>
  <c r="J132" i="362"/>
  <c r="I132" i="362"/>
  <c r="H132" i="362"/>
  <c r="N131" i="362"/>
  <c r="K131" i="362"/>
  <c r="J131" i="362"/>
  <c r="I131" i="362"/>
  <c r="H131" i="362"/>
  <c r="N130" i="362"/>
  <c r="K130" i="362" s="1"/>
  <c r="J130" i="362"/>
  <c r="I130" i="362"/>
  <c r="H130" i="362"/>
  <c r="N129" i="362"/>
  <c r="K129" i="362" s="1"/>
  <c r="J129" i="362"/>
  <c r="I129" i="362"/>
  <c r="H129" i="362"/>
  <c r="N128" i="362"/>
  <c r="K128" i="362"/>
  <c r="J128" i="362"/>
  <c r="I128" i="362"/>
  <c r="H128" i="362"/>
  <c r="N127" i="362"/>
  <c r="K127" i="362" s="1"/>
  <c r="J127" i="362"/>
  <c r="I127" i="362"/>
  <c r="H127" i="362"/>
  <c r="N126" i="362"/>
  <c r="K126" i="362" s="1"/>
  <c r="J126" i="362"/>
  <c r="I126" i="362"/>
  <c r="H126" i="362"/>
  <c r="N125" i="362"/>
  <c r="K125" i="362" s="1"/>
  <c r="J125" i="362"/>
  <c r="I125" i="362"/>
  <c r="H125" i="362"/>
  <c r="N124" i="362"/>
  <c r="K124" i="362"/>
  <c r="J124" i="362"/>
  <c r="I124" i="362"/>
  <c r="H124" i="362"/>
  <c r="N123" i="362"/>
  <c r="K123" i="362"/>
  <c r="J123" i="362"/>
  <c r="I123" i="362"/>
  <c r="H123" i="362"/>
  <c r="N122" i="362"/>
  <c r="K122" i="362"/>
  <c r="J122" i="362"/>
  <c r="I122" i="362"/>
  <c r="H122" i="362"/>
  <c r="N121" i="362"/>
  <c r="K121" i="362"/>
  <c r="J121" i="362"/>
  <c r="I121" i="362"/>
  <c r="H121" i="362"/>
  <c r="N120" i="362"/>
  <c r="K120" i="362"/>
  <c r="J120" i="362"/>
  <c r="I120" i="362"/>
  <c r="H120" i="362"/>
  <c r="N119" i="362"/>
  <c r="K119" i="362" s="1"/>
  <c r="J119" i="362"/>
  <c r="I119" i="362"/>
  <c r="H119" i="362"/>
  <c r="N118" i="362"/>
  <c r="K118" i="362" s="1"/>
  <c r="J118" i="362"/>
  <c r="I118" i="362"/>
  <c r="H118" i="362"/>
  <c r="N117" i="362"/>
  <c r="K117" i="362" s="1"/>
  <c r="J117" i="362"/>
  <c r="I117" i="362"/>
  <c r="H117" i="362"/>
  <c r="N116" i="362"/>
  <c r="K116" i="362"/>
  <c r="J116" i="362"/>
  <c r="I116" i="362"/>
  <c r="H116" i="362"/>
  <c r="N115" i="362"/>
  <c r="K115" i="362" s="1"/>
  <c r="J115" i="362"/>
  <c r="I115" i="362"/>
  <c r="H115" i="362"/>
  <c r="N114" i="362"/>
  <c r="K114" i="362" s="1"/>
  <c r="J114" i="362"/>
  <c r="I114" i="362"/>
  <c r="H114" i="362"/>
  <c r="N113" i="362"/>
  <c r="K113" i="362" s="1"/>
  <c r="J113" i="362"/>
  <c r="I113" i="362"/>
  <c r="H113" i="362"/>
  <c r="N112" i="362"/>
  <c r="K112" i="362" s="1"/>
  <c r="J112" i="362"/>
  <c r="I112" i="362"/>
  <c r="H112" i="362"/>
  <c r="N111" i="362"/>
  <c r="K111" i="362" s="1"/>
  <c r="J111" i="362"/>
  <c r="I111" i="362"/>
  <c r="H111" i="362"/>
  <c r="N110" i="362"/>
  <c r="K110" i="362"/>
  <c r="J110" i="362"/>
  <c r="I110" i="362"/>
  <c r="H110" i="362"/>
  <c r="N109" i="362"/>
  <c r="K109" i="362"/>
  <c r="J109" i="362"/>
  <c r="I109" i="362"/>
  <c r="H109" i="362"/>
  <c r="N108" i="362"/>
  <c r="K108" i="362" s="1"/>
  <c r="J108" i="362"/>
  <c r="I108" i="362"/>
  <c r="H108" i="362"/>
  <c r="N107" i="362"/>
  <c r="K107" i="362"/>
  <c r="J107" i="362"/>
  <c r="I107" i="362"/>
  <c r="H107" i="362"/>
  <c r="N106" i="362"/>
  <c r="K106" i="362"/>
  <c r="J106" i="362"/>
  <c r="I106" i="362"/>
  <c r="H106" i="362"/>
  <c r="N105" i="362"/>
  <c r="K105" i="362"/>
  <c r="J105" i="362"/>
  <c r="I105" i="362"/>
  <c r="H105" i="362"/>
  <c r="N104" i="362"/>
  <c r="K104" i="362" s="1"/>
  <c r="J104" i="362"/>
  <c r="I104" i="362"/>
  <c r="H104" i="362"/>
  <c r="N103" i="362"/>
  <c r="K103" i="362" s="1"/>
  <c r="J103" i="362"/>
  <c r="I103" i="362"/>
  <c r="H103" i="362"/>
  <c r="N102" i="362"/>
  <c r="K102" i="362" s="1"/>
  <c r="J102" i="362"/>
  <c r="I102" i="362"/>
  <c r="H102" i="362"/>
  <c r="N101" i="362"/>
  <c r="K101" i="362" s="1"/>
  <c r="J101" i="362"/>
  <c r="I101" i="362"/>
  <c r="H101" i="362"/>
  <c r="N100" i="362"/>
  <c r="K100" i="362" s="1"/>
  <c r="J100" i="362"/>
  <c r="I100" i="362"/>
  <c r="H100" i="362"/>
  <c r="N99" i="362"/>
  <c r="K99" i="362" s="1"/>
  <c r="J99" i="362"/>
  <c r="I99" i="362"/>
  <c r="H99" i="362"/>
  <c r="N98" i="362"/>
  <c r="K98" i="362"/>
  <c r="J98" i="362"/>
  <c r="I98" i="362"/>
  <c r="H98" i="362"/>
  <c r="N97" i="362"/>
  <c r="K97" i="362" s="1"/>
  <c r="J97" i="362"/>
  <c r="I97" i="362"/>
  <c r="H97" i="362"/>
  <c r="N96" i="362"/>
  <c r="K96" i="362" s="1"/>
  <c r="J96" i="362"/>
  <c r="I96" i="362"/>
  <c r="H96" i="362"/>
  <c r="N95" i="362"/>
  <c r="K95" i="362"/>
  <c r="J95" i="362"/>
  <c r="I95" i="362"/>
  <c r="H95" i="362"/>
  <c r="N94" i="362"/>
  <c r="K94" i="362"/>
  <c r="J94" i="362"/>
  <c r="I94" i="362"/>
  <c r="H94" i="362"/>
  <c r="N93" i="362"/>
  <c r="K93" i="362"/>
  <c r="J93" i="362"/>
  <c r="I93" i="362"/>
  <c r="H93" i="362"/>
  <c r="N92" i="362"/>
  <c r="K92" i="362"/>
  <c r="J92" i="362"/>
  <c r="I92" i="362"/>
  <c r="H92" i="362"/>
  <c r="N91" i="362"/>
  <c r="K91" i="362" s="1"/>
  <c r="J91" i="362"/>
  <c r="I91" i="362"/>
  <c r="H91" i="362"/>
  <c r="N90" i="362"/>
  <c r="K90" i="362" s="1"/>
  <c r="J90" i="362"/>
  <c r="I90" i="362"/>
  <c r="H90" i="362"/>
  <c r="N89" i="362"/>
  <c r="K89" i="362" s="1"/>
  <c r="J89" i="362"/>
  <c r="I89" i="362"/>
  <c r="H89" i="362"/>
  <c r="N88" i="362"/>
  <c r="K88" i="362"/>
  <c r="J88" i="362"/>
  <c r="I88" i="362"/>
  <c r="H88" i="362"/>
  <c r="N87" i="362"/>
  <c r="K87" i="362"/>
  <c r="J87" i="362"/>
  <c r="I87" i="362"/>
  <c r="H87" i="362"/>
  <c r="N86" i="362"/>
  <c r="K86" i="362" s="1"/>
  <c r="J86" i="362"/>
  <c r="I86" i="362"/>
  <c r="H86" i="362"/>
  <c r="N85" i="362"/>
  <c r="K85" i="362" s="1"/>
  <c r="J85" i="362"/>
  <c r="I85" i="362"/>
  <c r="H85" i="362"/>
  <c r="N84" i="362"/>
  <c r="K84" i="362" s="1"/>
  <c r="J84" i="362"/>
  <c r="I84" i="362"/>
  <c r="H84" i="362"/>
  <c r="N83" i="362"/>
  <c r="K83" i="362"/>
  <c r="J83" i="362"/>
  <c r="I83" i="362"/>
  <c r="H83" i="362"/>
  <c r="N82" i="362"/>
  <c r="K82" i="362" s="1"/>
  <c r="J82" i="362"/>
  <c r="I82" i="362"/>
  <c r="H82" i="362"/>
  <c r="N81" i="362"/>
  <c r="K81" i="362" s="1"/>
  <c r="J81" i="362"/>
  <c r="I81" i="362"/>
  <c r="H81" i="362"/>
  <c r="N80" i="362"/>
  <c r="K80" i="362"/>
  <c r="J80" i="362"/>
  <c r="I80" i="362"/>
  <c r="H80" i="362"/>
  <c r="N79" i="362"/>
  <c r="K79" i="362" s="1"/>
  <c r="J79" i="362"/>
  <c r="I79" i="362"/>
  <c r="H79" i="362"/>
  <c r="N78" i="362"/>
  <c r="K78" i="362" s="1"/>
  <c r="J78" i="362"/>
  <c r="I78" i="362"/>
  <c r="H78" i="362"/>
  <c r="N77" i="362"/>
  <c r="K77" i="362" s="1"/>
  <c r="J77" i="362"/>
  <c r="I77" i="362"/>
  <c r="H77" i="362"/>
  <c r="N76" i="362"/>
  <c r="K76" i="362" s="1"/>
  <c r="J76" i="362"/>
  <c r="I76" i="362"/>
  <c r="H76" i="362"/>
  <c r="N75" i="362"/>
  <c r="K75" i="362"/>
  <c r="J75" i="362"/>
  <c r="I75" i="362"/>
  <c r="H75" i="362"/>
  <c r="N74" i="362"/>
  <c r="K74" i="362" s="1"/>
  <c r="J74" i="362"/>
  <c r="I74" i="362"/>
  <c r="H74" i="362"/>
  <c r="N73" i="362"/>
  <c r="K73" i="362" s="1"/>
  <c r="J73" i="362"/>
  <c r="I73" i="362"/>
  <c r="H73" i="362"/>
  <c r="N72" i="362"/>
  <c r="K72" i="362"/>
  <c r="J72" i="362"/>
  <c r="I72" i="362"/>
  <c r="H72" i="362"/>
  <c r="N71" i="362"/>
  <c r="K71" i="362"/>
  <c r="J71" i="362"/>
  <c r="I71" i="362"/>
  <c r="H71" i="362"/>
  <c r="N70" i="362"/>
  <c r="K70" i="362" s="1"/>
  <c r="J70" i="362"/>
  <c r="I70" i="362"/>
  <c r="H70" i="362"/>
  <c r="N69" i="362"/>
  <c r="K69" i="362"/>
  <c r="J69" i="362"/>
  <c r="I69" i="362"/>
  <c r="H69" i="362"/>
  <c r="N68" i="362"/>
  <c r="K68" i="362"/>
  <c r="J68" i="362"/>
  <c r="I68" i="362"/>
  <c r="H68" i="362"/>
  <c r="N67" i="362"/>
  <c r="K67" i="362" s="1"/>
  <c r="J67" i="362"/>
  <c r="I67" i="362"/>
  <c r="H67" i="362"/>
  <c r="N66" i="362"/>
  <c r="K66" i="362" s="1"/>
  <c r="J66" i="362"/>
  <c r="I66" i="362"/>
  <c r="H66" i="362"/>
  <c r="N65" i="362"/>
  <c r="K65" i="362" s="1"/>
  <c r="J65" i="362"/>
  <c r="I65" i="362"/>
  <c r="H65" i="362"/>
  <c r="N64" i="362"/>
  <c r="K64" i="362" s="1"/>
  <c r="J64" i="362"/>
  <c r="I64" i="362"/>
  <c r="H64" i="362"/>
  <c r="N63" i="362"/>
  <c r="K63" i="362"/>
  <c r="J63" i="362"/>
  <c r="I63" i="362"/>
  <c r="H63" i="362"/>
  <c r="N62" i="362"/>
  <c r="K62" i="362" s="1"/>
  <c r="J62" i="362"/>
  <c r="I62" i="362"/>
  <c r="H62" i="362"/>
  <c r="N61" i="362"/>
  <c r="K61" i="362"/>
  <c r="J61" i="362"/>
  <c r="I61" i="362"/>
  <c r="H61" i="362"/>
  <c r="N60" i="362"/>
  <c r="K60" i="362"/>
  <c r="J60" i="362"/>
  <c r="I60" i="362"/>
  <c r="H60" i="362"/>
  <c r="N59" i="362"/>
  <c r="K59" i="362"/>
  <c r="J59" i="362"/>
  <c r="I59" i="362"/>
  <c r="H59" i="362"/>
  <c r="N58" i="362"/>
  <c r="K58" i="362" s="1"/>
  <c r="J58" i="362"/>
  <c r="I58" i="362"/>
  <c r="H58" i="362"/>
  <c r="N57" i="362"/>
  <c r="K57" i="362" s="1"/>
  <c r="J57" i="362"/>
  <c r="I57" i="362"/>
  <c r="H57" i="362"/>
  <c r="N56" i="362"/>
  <c r="K56" i="362" s="1"/>
  <c r="J56" i="362"/>
  <c r="I56" i="362"/>
  <c r="H56" i="362"/>
  <c r="N55" i="362"/>
  <c r="K55" i="362" s="1"/>
  <c r="J55" i="362"/>
  <c r="I55" i="362"/>
  <c r="H55" i="362"/>
  <c r="N54" i="362"/>
  <c r="K54" i="362" s="1"/>
  <c r="J54" i="362"/>
  <c r="I54" i="362"/>
  <c r="H54" i="362"/>
  <c r="N53" i="362"/>
  <c r="K53" i="362" s="1"/>
  <c r="J53" i="362"/>
  <c r="I53" i="362"/>
  <c r="H53" i="362"/>
  <c r="N52" i="362"/>
  <c r="K52" i="362" s="1"/>
  <c r="J52" i="362"/>
  <c r="I52" i="362"/>
  <c r="H52" i="362"/>
  <c r="N51" i="362"/>
  <c r="K51" i="362"/>
  <c r="J51" i="362"/>
  <c r="I51" i="362"/>
  <c r="H51" i="362"/>
  <c r="N50" i="362"/>
  <c r="K50" i="362" s="1"/>
  <c r="J50" i="362"/>
  <c r="I50" i="362"/>
  <c r="H50" i="362"/>
  <c r="N49" i="362"/>
  <c r="K49" i="362" s="1"/>
  <c r="J49" i="362"/>
  <c r="I49" i="362"/>
  <c r="H49" i="362"/>
  <c r="N48" i="362"/>
  <c r="K48" i="362" s="1"/>
  <c r="J48" i="362"/>
  <c r="I48" i="362"/>
  <c r="H48" i="362"/>
  <c r="N47" i="362"/>
  <c r="K47" i="362"/>
  <c r="J47" i="362"/>
  <c r="I47" i="362"/>
  <c r="H47" i="362"/>
  <c r="N46" i="362"/>
  <c r="K46" i="362" s="1"/>
  <c r="J46" i="362"/>
  <c r="I46" i="362"/>
  <c r="H46" i="362"/>
  <c r="N45" i="362"/>
  <c r="K45" i="362" s="1"/>
  <c r="J45" i="362"/>
  <c r="I45" i="362"/>
  <c r="H45" i="362"/>
  <c r="N44" i="362"/>
  <c r="K44" i="362"/>
  <c r="J44" i="362"/>
  <c r="I44" i="362"/>
  <c r="H44" i="362"/>
  <c r="N43" i="362"/>
  <c r="K43" i="362" s="1"/>
  <c r="J43" i="362"/>
  <c r="I43" i="362"/>
  <c r="H43" i="362"/>
  <c r="N42" i="362"/>
  <c r="K42" i="362" s="1"/>
  <c r="J42" i="362"/>
  <c r="I42" i="362"/>
  <c r="H42" i="362"/>
  <c r="N41" i="362"/>
  <c r="K41" i="362" s="1"/>
  <c r="J41" i="362"/>
  <c r="I41" i="362"/>
  <c r="H41" i="362"/>
  <c r="N40" i="362"/>
  <c r="K40" i="362" s="1"/>
  <c r="J40" i="362"/>
  <c r="I40" i="362"/>
  <c r="H40" i="362"/>
  <c r="F5" i="362"/>
  <c r="D5" i="362"/>
  <c r="C5" i="362"/>
  <c r="A5" i="362"/>
  <c r="C2" i="362"/>
  <c r="A1" i="362"/>
  <c r="I11" i="361"/>
  <c r="B21" i="361"/>
  <c r="D11" i="361"/>
  <c r="C11" i="361"/>
  <c r="I9" i="361"/>
  <c r="B20" i="361"/>
  <c r="D9" i="361"/>
  <c r="C9" i="361"/>
  <c r="I7" i="361"/>
  <c r="B19" i="361"/>
  <c r="D7" i="361"/>
  <c r="C7" i="361"/>
  <c r="Y5" i="361"/>
  <c r="L4" i="361"/>
  <c r="K41" i="361" s="1"/>
  <c r="E4" i="361"/>
  <c r="A4" i="361"/>
  <c r="Y3" i="361"/>
  <c r="AG1" i="361" s="1"/>
  <c r="E2" i="361"/>
  <c r="A1" i="361"/>
  <c r="N156" i="360"/>
  <c r="K156" i="360" s="1"/>
  <c r="J156" i="360"/>
  <c r="I156" i="360"/>
  <c r="H156" i="360"/>
  <c r="N155" i="360"/>
  <c r="K155" i="360" s="1"/>
  <c r="J155" i="360"/>
  <c r="I155" i="360"/>
  <c r="H155" i="360"/>
  <c r="N154" i="360"/>
  <c r="K154" i="360" s="1"/>
  <c r="J154" i="360"/>
  <c r="I154" i="360"/>
  <c r="H154" i="360"/>
  <c r="N153" i="360"/>
  <c r="K153" i="360"/>
  <c r="J153" i="360"/>
  <c r="I153" i="360"/>
  <c r="H153" i="360"/>
  <c r="N152" i="360"/>
  <c r="K152" i="360" s="1"/>
  <c r="J152" i="360"/>
  <c r="I152" i="360"/>
  <c r="H152" i="360"/>
  <c r="N151" i="360"/>
  <c r="K151" i="360" s="1"/>
  <c r="J151" i="360"/>
  <c r="I151" i="360"/>
  <c r="H151" i="360"/>
  <c r="N150" i="360"/>
  <c r="K150" i="360" s="1"/>
  <c r="J150" i="360"/>
  <c r="I150" i="360"/>
  <c r="H150" i="360"/>
  <c r="N149" i="360"/>
  <c r="K149" i="360" s="1"/>
  <c r="J149" i="360"/>
  <c r="I149" i="360"/>
  <c r="H149" i="360"/>
  <c r="N148" i="360"/>
  <c r="K148" i="360" s="1"/>
  <c r="J148" i="360"/>
  <c r="I148" i="360"/>
  <c r="H148" i="360"/>
  <c r="N147" i="360"/>
  <c r="K147" i="360"/>
  <c r="J147" i="360"/>
  <c r="I147" i="360"/>
  <c r="H147" i="360"/>
  <c r="N146" i="360"/>
  <c r="K146" i="360" s="1"/>
  <c r="J146" i="360"/>
  <c r="I146" i="360"/>
  <c r="H146" i="360"/>
  <c r="N145" i="360"/>
  <c r="K145" i="360" s="1"/>
  <c r="J145" i="360"/>
  <c r="I145" i="360"/>
  <c r="H145" i="360"/>
  <c r="N144" i="360"/>
  <c r="K144" i="360" s="1"/>
  <c r="J144" i="360"/>
  <c r="I144" i="360"/>
  <c r="H144" i="360"/>
  <c r="N143" i="360"/>
  <c r="K143" i="360" s="1"/>
  <c r="J143" i="360"/>
  <c r="I143" i="360"/>
  <c r="H143" i="360"/>
  <c r="N142" i="360"/>
  <c r="K142" i="360" s="1"/>
  <c r="J142" i="360"/>
  <c r="I142" i="360"/>
  <c r="H142" i="360"/>
  <c r="N141" i="360"/>
  <c r="K141" i="360"/>
  <c r="J141" i="360"/>
  <c r="I141" i="360"/>
  <c r="H141" i="360"/>
  <c r="N140" i="360"/>
  <c r="K140" i="360" s="1"/>
  <c r="J140" i="360"/>
  <c r="I140" i="360"/>
  <c r="H140" i="360"/>
  <c r="N139" i="360"/>
  <c r="K139" i="360" s="1"/>
  <c r="J139" i="360"/>
  <c r="I139" i="360"/>
  <c r="H139" i="360"/>
  <c r="N138" i="360"/>
  <c r="K138" i="360"/>
  <c r="J138" i="360"/>
  <c r="I138" i="360"/>
  <c r="H138" i="360"/>
  <c r="N137" i="360"/>
  <c r="K137" i="360" s="1"/>
  <c r="J137" i="360"/>
  <c r="I137" i="360"/>
  <c r="H137" i="360"/>
  <c r="N136" i="360"/>
  <c r="K136" i="360" s="1"/>
  <c r="J136" i="360"/>
  <c r="I136" i="360"/>
  <c r="H136" i="360"/>
  <c r="N135" i="360"/>
  <c r="K135" i="360"/>
  <c r="J135" i="360"/>
  <c r="I135" i="360"/>
  <c r="H135" i="360"/>
  <c r="N134" i="360"/>
  <c r="K134" i="360" s="1"/>
  <c r="J134" i="360"/>
  <c r="I134" i="360"/>
  <c r="H134" i="360"/>
  <c r="N133" i="360"/>
  <c r="K133" i="360" s="1"/>
  <c r="J133" i="360"/>
  <c r="I133" i="360"/>
  <c r="H133" i="360"/>
  <c r="N132" i="360"/>
  <c r="K132" i="360" s="1"/>
  <c r="J132" i="360"/>
  <c r="I132" i="360"/>
  <c r="H132" i="360"/>
  <c r="N131" i="360"/>
  <c r="K131" i="360" s="1"/>
  <c r="J131" i="360"/>
  <c r="I131" i="360"/>
  <c r="H131" i="360"/>
  <c r="N130" i="360"/>
  <c r="K130" i="360" s="1"/>
  <c r="J130" i="360"/>
  <c r="I130" i="360"/>
  <c r="H130" i="360"/>
  <c r="N129" i="360"/>
  <c r="K129" i="360"/>
  <c r="J129" i="360"/>
  <c r="I129" i="360"/>
  <c r="H129" i="360"/>
  <c r="N128" i="360"/>
  <c r="K128" i="360"/>
  <c r="J128" i="360"/>
  <c r="I128" i="360"/>
  <c r="H128" i="360"/>
  <c r="N127" i="360"/>
  <c r="K127" i="360"/>
  <c r="J127" i="360"/>
  <c r="I127" i="360"/>
  <c r="H127" i="360"/>
  <c r="N126" i="360"/>
  <c r="K126" i="360" s="1"/>
  <c r="J126" i="360"/>
  <c r="I126" i="360"/>
  <c r="H126" i="360"/>
  <c r="N125" i="360"/>
  <c r="K125" i="360" s="1"/>
  <c r="J125" i="360"/>
  <c r="I125" i="360"/>
  <c r="H125" i="360"/>
  <c r="N124" i="360"/>
  <c r="K124" i="360" s="1"/>
  <c r="J124" i="360"/>
  <c r="I124" i="360"/>
  <c r="H124" i="360"/>
  <c r="N123" i="360"/>
  <c r="K123" i="360" s="1"/>
  <c r="J123" i="360"/>
  <c r="I123" i="360"/>
  <c r="H123" i="360"/>
  <c r="N122" i="360"/>
  <c r="K122" i="360"/>
  <c r="J122" i="360"/>
  <c r="I122" i="360"/>
  <c r="H122" i="360"/>
  <c r="N121" i="360"/>
  <c r="K121" i="360" s="1"/>
  <c r="J121" i="360"/>
  <c r="I121" i="360"/>
  <c r="H121" i="360"/>
  <c r="N120" i="360"/>
  <c r="K120" i="360" s="1"/>
  <c r="J120" i="360"/>
  <c r="I120" i="360"/>
  <c r="H120" i="360"/>
  <c r="N119" i="360"/>
  <c r="K119" i="360" s="1"/>
  <c r="J119" i="360"/>
  <c r="I119" i="360"/>
  <c r="H119" i="360"/>
  <c r="N118" i="360"/>
  <c r="K118" i="360" s="1"/>
  <c r="J118" i="360"/>
  <c r="I118" i="360"/>
  <c r="H118" i="360"/>
  <c r="N117" i="360"/>
  <c r="K117" i="360"/>
  <c r="J117" i="360"/>
  <c r="I117" i="360"/>
  <c r="H117" i="360"/>
  <c r="N116" i="360"/>
  <c r="K116" i="360" s="1"/>
  <c r="J116" i="360"/>
  <c r="I116" i="360"/>
  <c r="H116" i="360"/>
  <c r="N115" i="360"/>
  <c r="K115" i="360" s="1"/>
  <c r="J115" i="360"/>
  <c r="I115" i="360"/>
  <c r="H115" i="360"/>
  <c r="N114" i="360"/>
  <c r="K114" i="360"/>
  <c r="J114" i="360"/>
  <c r="I114" i="360"/>
  <c r="H114" i="360"/>
  <c r="N113" i="360"/>
  <c r="K113" i="360" s="1"/>
  <c r="J113" i="360"/>
  <c r="I113" i="360"/>
  <c r="H113" i="360"/>
  <c r="N112" i="360"/>
  <c r="K112" i="360" s="1"/>
  <c r="J112" i="360"/>
  <c r="I112" i="360"/>
  <c r="H112" i="360"/>
  <c r="N111" i="360"/>
  <c r="K111" i="360"/>
  <c r="J111" i="360"/>
  <c r="I111" i="360"/>
  <c r="H111" i="360"/>
  <c r="N110" i="360"/>
  <c r="K110" i="360" s="1"/>
  <c r="J110" i="360"/>
  <c r="I110" i="360"/>
  <c r="H110" i="360"/>
  <c r="N109" i="360"/>
  <c r="K109" i="360" s="1"/>
  <c r="J109" i="360"/>
  <c r="I109" i="360"/>
  <c r="H109" i="360"/>
  <c r="N108" i="360"/>
  <c r="K108" i="360" s="1"/>
  <c r="J108" i="360"/>
  <c r="I108" i="360"/>
  <c r="H108" i="360"/>
  <c r="N107" i="360"/>
  <c r="K107" i="360" s="1"/>
  <c r="J107" i="360"/>
  <c r="I107" i="360"/>
  <c r="H107" i="360"/>
  <c r="N106" i="360"/>
  <c r="K106" i="360" s="1"/>
  <c r="J106" i="360"/>
  <c r="I106" i="360"/>
  <c r="H106" i="360"/>
  <c r="N105" i="360"/>
  <c r="K105" i="360"/>
  <c r="J105" i="360"/>
  <c r="I105" i="360"/>
  <c r="H105" i="360"/>
  <c r="N104" i="360"/>
  <c r="K104" i="360"/>
  <c r="J104" i="360"/>
  <c r="I104" i="360"/>
  <c r="H104" i="360"/>
  <c r="N103" i="360"/>
  <c r="K103" i="360"/>
  <c r="J103" i="360"/>
  <c r="I103" i="360"/>
  <c r="H103" i="360"/>
  <c r="N102" i="360"/>
  <c r="K102" i="360" s="1"/>
  <c r="J102" i="360"/>
  <c r="I102" i="360"/>
  <c r="H102" i="360"/>
  <c r="N101" i="360"/>
  <c r="K101" i="360" s="1"/>
  <c r="J101" i="360"/>
  <c r="I101" i="360"/>
  <c r="H101" i="360"/>
  <c r="N100" i="360"/>
  <c r="K100" i="360" s="1"/>
  <c r="J100" i="360"/>
  <c r="I100" i="360"/>
  <c r="H100" i="360"/>
  <c r="N99" i="360"/>
  <c r="K99" i="360" s="1"/>
  <c r="J99" i="360"/>
  <c r="I99" i="360"/>
  <c r="H99" i="360"/>
  <c r="N98" i="360"/>
  <c r="K98" i="360"/>
  <c r="J98" i="360"/>
  <c r="I98" i="360"/>
  <c r="H98" i="360"/>
  <c r="N97" i="360"/>
  <c r="K97" i="360" s="1"/>
  <c r="J97" i="360"/>
  <c r="I97" i="360"/>
  <c r="H97" i="360"/>
  <c r="N96" i="360"/>
  <c r="K96" i="360" s="1"/>
  <c r="J96" i="360"/>
  <c r="I96" i="360"/>
  <c r="H96" i="360"/>
  <c r="N95" i="360"/>
  <c r="K95" i="360" s="1"/>
  <c r="J95" i="360"/>
  <c r="I95" i="360"/>
  <c r="H95" i="360"/>
  <c r="N94" i="360"/>
  <c r="K94" i="360" s="1"/>
  <c r="J94" i="360"/>
  <c r="I94" i="360"/>
  <c r="H94" i="360"/>
  <c r="N93" i="360"/>
  <c r="K93" i="360"/>
  <c r="J93" i="360"/>
  <c r="I93" i="360"/>
  <c r="H93" i="360"/>
  <c r="N92" i="360"/>
  <c r="K92" i="360" s="1"/>
  <c r="J92" i="360"/>
  <c r="I92" i="360"/>
  <c r="H92" i="360"/>
  <c r="N91" i="360"/>
  <c r="K91" i="360" s="1"/>
  <c r="J91" i="360"/>
  <c r="I91" i="360"/>
  <c r="H91" i="360"/>
  <c r="N90" i="360"/>
  <c r="K90" i="360"/>
  <c r="J90" i="360"/>
  <c r="I90" i="360"/>
  <c r="H90" i="360"/>
  <c r="N89" i="360"/>
  <c r="K89" i="360" s="1"/>
  <c r="J89" i="360"/>
  <c r="I89" i="360"/>
  <c r="H89" i="360"/>
  <c r="N88" i="360"/>
  <c r="K88" i="360" s="1"/>
  <c r="J88" i="360"/>
  <c r="I88" i="360"/>
  <c r="H88" i="360"/>
  <c r="N87" i="360"/>
  <c r="K87" i="360"/>
  <c r="J87" i="360"/>
  <c r="I87" i="360"/>
  <c r="H87" i="360"/>
  <c r="N86" i="360"/>
  <c r="K86" i="360" s="1"/>
  <c r="J86" i="360"/>
  <c r="I86" i="360"/>
  <c r="H86" i="360"/>
  <c r="N85" i="360"/>
  <c r="K85" i="360" s="1"/>
  <c r="J85" i="360"/>
  <c r="I85" i="360"/>
  <c r="H85" i="360"/>
  <c r="N84" i="360"/>
  <c r="K84" i="360" s="1"/>
  <c r="J84" i="360"/>
  <c r="I84" i="360"/>
  <c r="H84" i="360"/>
  <c r="N83" i="360"/>
  <c r="K83" i="360" s="1"/>
  <c r="J83" i="360"/>
  <c r="I83" i="360"/>
  <c r="H83" i="360"/>
  <c r="N82" i="360"/>
  <c r="K82" i="360" s="1"/>
  <c r="J82" i="360"/>
  <c r="I82" i="360"/>
  <c r="H82" i="360"/>
  <c r="N81" i="360"/>
  <c r="K81" i="360"/>
  <c r="J81" i="360"/>
  <c r="I81" i="360"/>
  <c r="H81" i="360"/>
  <c r="N80" i="360"/>
  <c r="K80" i="360"/>
  <c r="J80" i="360"/>
  <c r="I80" i="360"/>
  <c r="H80" i="360"/>
  <c r="N79" i="360"/>
  <c r="K79" i="360"/>
  <c r="J79" i="360"/>
  <c r="I79" i="360"/>
  <c r="H79" i="360"/>
  <c r="N78" i="360"/>
  <c r="K78" i="360" s="1"/>
  <c r="J78" i="360"/>
  <c r="I78" i="360"/>
  <c r="H78" i="360"/>
  <c r="N77" i="360"/>
  <c r="K77" i="360" s="1"/>
  <c r="J77" i="360"/>
  <c r="I77" i="360"/>
  <c r="H77" i="360"/>
  <c r="N76" i="360"/>
  <c r="K76" i="360" s="1"/>
  <c r="J76" i="360"/>
  <c r="I76" i="360"/>
  <c r="H76" i="360"/>
  <c r="N75" i="360"/>
  <c r="K75" i="360" s="1"/>
  <c r="J75" i="360"/>
  <c r="I75" i="360"/>
  <c r="H75" i="360"/>
  <c r="N74" i="360"/>
  <c r="K74" i="360"/>
  <c r="J74" i="360"/>
  <c r="I74" i="360"/>
  <c r="H74" i="360"/>
  <c r="N73" i="360"/>
  <c r="K73" i="360" s="1"/>
  <c r="J73" i="360"/>
  <c r="I73" i="360"/>
  <c r="H73" i="360"/>
  <c r="N72" i="360"/>
  <c r="K72" i="360" s="1"/>
  <c r="J72" i="360"/>
  <c r="I72" i="360"/>
  <c r="H72" i="360"/>
  <c r="N71" i="360"/>
  <c r="K71" i="360" s="1"/>
  <c r="J71" i="360"/>
  <c r="I71" i="360"/>
  <c r="H71" i="360"/>
  <c r="N70" i="360"/>
  <c r="K70" i="360" s="1"/>
  <c r="J70" i="360"/>
  <c r="I70" i="360"/>
  <c r="H70" i="360"/>
  <c r="N69" i="360"/>
  <c r="K69" i="360"/>
  <c r="J69" i="360"/>
  <c r="I69" i="360"/>
  <c r="H69" i="360"/>
  <c r="N68" i="360"/>
  <c r="K68" i="360" s="1"/>
  <c r="J68" i="360"/>
  <c r="I68" i="360"/>
  <c r="H68" i="360"/>
  <c r="N67" i="360"/>
  <c r="K67" i="360" s="1"/>
  <c r="J67" i="360"/>
  <c r="I67" i="360"/>
  <c r="H67" i="360"/>
  <c r="N66" i="360"/>
  <c r="K66" i="360"/>
  <c r="J66" i="360"/>
  <c r="I66" i="360"/>
  <c r="H66" i="360"/>
  <c r="N65" i="360"/>
  <c r="K65" i="360" s="1"/>
  <c r="J65" i="360"/>
  <c r="I65" i="360"/>
  <c r="H65" i="360"/>
  <c r="N64" i="360"/>
  <c r="K64" i="360" s="1"/>
  <c r="J64" i="360"/>
  <c r="I64" i="360"/>
  <c r="H64" i="360"/>
  <c r="N63" i="360"/>
  <c r="K63" i="360"/>
  <c r="J63" i="360"/>
  <c r="I63" i="360"/>
  <c r="H63" i="360"/>
  <c r="N62" i="360"/>
  <c r="K62" i="360"/>
  <c r="J62" i="360"/>
  <c r="I62" i="360"/>
  <c r="H62" i="360"/>
  <c r="N61" i="360"/>
  <c r="K61" i="360" s="1"/>
  <c r="J61" i="360"/>
  <c r="I61" i="360"/>
  <c r="H61" i="360"/>
  <c r="N60" i="360"/>
  <c r="K60" i="360" s="1"/>
  <c r="J60" i="360"/>
  <c r="I60" i="360"/>
  <c r="H60" i="360"/>
  <c r="N59" i="360"/>
  <c r="K59" i="360" s="1"/>
  <c r="J59" i="360"/>
  <c r="I59" i="360"/>
  <c r="H59" i="360"/>
  <c r="N58" i="360"/>
  <c r="K58" i="360" s="1"/>
  <c r="J58" i="360"/>
  <c r="I58" i="360"/>
  <c r="H58" i="360"/>
  <c r="N57" i="360"/>
  <c r="K57" i="360"/>
  <c r="J57" i="360"/>
  <c r="I57" i="360"/>
  <c r="H57" i="360"/>
  <c r="N56" i="360"/>
  <c r="K56" i="360"/>
  <c r="J56" i="360"/>
  <c r="I56" i="360"/>
  <c r="H56" i="360"/>
  <c r="N55" i="360"/>
  <c r="K55" i="360"/>
  <c r="J55" i="360"/>
  <c r="I55" i="360"/>
  <c r="H55" i="360"/>
  <c r="N54" i="360"/>
  <c r="K54" i="360"/>
  <c r="J54" i="360"/>
  <c r="I54" i="360"/>
  <c r="H54" i="360"/>
  <c r="N53" i="360"/>
  <c r="K53" i="360" s="1"/>
  <c r="J53" i="360"/>
  <c r="I53" i="360"/>
  <c r="H53" i="360"/>
  <c r="N52" i="360"/>
  <c r="K52" i="360" s="1"/>
  <c r="J52" i="360"/>
  <c r="I52" i="360"/>
  <c r="H52" i="360"/>
  <c r="N51" i="360"/>
  <c r="K51" i="360" s="1"/>
  <c r="J51" i="360"/>
  <c r="I51" i="360"/>
  <c r="H51" i="360"/>
  <c r="N50" i="360"/>
  <c r="K50" i="360"/>
  <c r="J50" i="360"/>
  <c r="I50" i="360"/>
  <c r="H50" i="360"/>
  <c r="N49" i="360"/>
  <c r="K49" i="360" s="1"/>
  <c r="J49" i="360"/>
  <c r="I49" i="360"/>
  <c r="H49" i="360"/>
  <c r="N48" i="360"/>
  <c r="K48" i="360" s="1"/>
  <c r="J48" i="360"/>
  <c r="I48" i="360"/>
  <c r="H48" i="360"/>
  <c r="N47" i="360"/>
  <c r="K47" i="360" s="1"/>
  <c r="J47" i="360"/>
  <c r="I47" i="360"/>
  <c r="H47" i="360"/>
  <c r="N46" i="360"/>
  <c r="K46" i="360" s="1"/>
  <c r="J46" i="360"/>
  <c r="I46" i="360"/>
  <c r="H46" i="360"/>
  <c r="N45" i="360"/>
  <c r="K45" i="360"/>
  <c r="J45" i="360"/>
  <c r="I45" i="360"/>
  <c r="H45" i="360"/>
  <c r="N44" i="360"/>
  <c r="K44" i="360" s="1"/>
  <c r="J44" i="360"/>
  <c r="I44" i="360"/>
  <c r="H44" i="360"/>
  <c r="N43" i="360"/>
  <c r="K43" i="360" s="1"/>
  <c r="J43" i="360"/>
  <c r="I43" i="360"/>
  <c r="H43" i="360"/>
  <c r="N42" i="360"/>
  <c r="K42" i="360"/>
  <c r="J42" i="360"/>
  <c r="I42" i="360"/>
  <c r="H42" i="360"/>
  <c r="N41" i="360"/>
  <c r="K41" i="360" s="1"/>
  <c r="J41" i="360"/>
  <c r="I41" i="360"/>
  <c r="H41" i="360"/>
  <c r="N40" i="360"/>
  <c r="K40" i="360" s="1"/>
  <c r="J40" i="360"/>
  <c r="I40" i="360"/>
  <c r="H40" i="360"/>
  <c r="F5" i="360"/>
  <c r="D5" i="360"/>
  <c r="C5" i="360"/>
  <c r="A5" i="360"/>
  <c r="C2" i="360"/>
  <c r="A1" i="360"/>
  <c r="N156" i="359"/>
  <c r="K156" i="359" s="1"/>
  <c r="J156" i="359"/>
  <c r="I156" i="359"/>
  <c r="H156" i="359"/>
  <c r="N155" i="359"/>
  <c r="K155" i="359" s="1"/>
  <c r="J155" i="359"/>
  <c r="I155" i="359"/>
  <c r="H155" i="359"/>
  <c r="N154" i="359"/>
  <c r="K154" i="359" s="1"/>
  <c r="J154" i="359"/>
  <c r="I154" i="359"/>
  <c r="H154" i="359"/>
  <c r="N153" i="359"/>
  <c r="K153" i="359" s="1"/>
  <c r="J153" i="359"/>
  <c r="I153" i="359"/>
  <c r="H153" i="359"/>
  <c r="N152" i="359"/>
  <c r="K152" i="359" s="1"/>
  <c r="J152" i="359"/>
  <c r="I152" i="359"/>
  <c r="H152" i="359"/>
  <c r="N151" i="359"/>
  <c r="K151" i="359" s="1"/>
  <c r="J151" i="359"/>
  <c r="I151" i="359"/>
  <c r="H151" i="359"/>
  <c r="N150" i="359"/>
  <c r="K150" i="359" s="1"/>
  <c r="J150" i="359"/>
  <c r="I150" i="359"/>
  <c r="H150" i="359"/>
  <c r="N149" i="359"/>
  <c r="K149" i="359" s="1"/>
  <c r="J149" i="359"/>
  <c r="I149" i="359"/>
  <c r="H149" i="359"/>
  <c r="N148" i="359"/>
  <c r="K148" i="359"/>
  <c r="J148" i="359"/>
  <c r="I148" i="359"/>
  <c r="H148" i="359"/>
  <c r="N147" i="359"/>
  <c r="K147" i="359" s="1"/>
  <c r="J147" i="359"/>
  <c r="I147" i="359"/>
  <c r="H147" i="359"/>
  <c r="N146" i="359"/>
  <c r="K146" i="359"/>
  <c r="J146" i="359"/>
  <c r="I146" i="359"/>
  <c r="H146" i="359"/>
  <c r="N145" i="359"/>
  <c r="K145" i="359" s="1"/>
  <c r="J145" i="359"/>
  <c r="I145" i="359"/>
  <c r="H145" i="359"/>
  <c r="N144" i="359"/>
  <c r="K144" i="359" s="1"/>
  <c r="J144" i="359"/>
  <c r="I144" i="359"/>
  <c r="H144" i="359"/>
  <c r="N143" i="359"/>
  <c r="K143" i="359" s="1"/>
  <c r="J143" i="359"/>
  <c r="I143" i="359"/>
  <c r="H143" i="359"/>
  <c r="N142" i="359"/>
  <c r="K142" i="359"/>
  <c r="J142" i="359"/>
  <c r="I142" i="359"/>
  <c r="H142" i="359"/>
  <c r="N141" i="359"/>
  <c r="K141" i="359"/>
  <c r="J141" i="359"/>
  <c r="I141" i="359"/>
  <c r="H141" i="359"/>
  <c r="N140" i="359"/>
  <c r="K140" i="359"/>
  <c r="J140" i="359"/>
  <c r="I140" i="359"/>
  <c r="H140" i="359"/>
  <c r="N139" i="359"/>
  <c r="K139" i="359" s="1"/>
  <c r="J139" i="359"/>
  <c r="I139" i="359"/>
  <c r="H139" i="359"/>
  <c r="N138" i="359"/>
  <c r="K138" i="359" s="1"/>
  <c r="J138" i="359"/>
  <c r="I138" i="359"/>
  <c r="H138" i="359"/>
  <c r="N137" i="359"/>
  <c r="K137" i="359" s="1"/>
  <c r="J137" i="359"/>
  <c r="I137" i="359"/>
  <c r="H137" i="359"/>
  <c r="N136" i="359"/>
  <c r="K136" i="359" s="1"/>
  <c r="J136" i="359"/>
  <c r="I136" i="359"/>
  <c r="H136" i="359"/>
  <c r="N135" i="359"/>
  <c r="K135" i="359" s="1"/>
  <c r="J135" i="359"/>
  <c r="I135" i="359"/>
  <c r="H135" i="359"/>
  <c r="N134" i="359"/>
  <c r="K134" i="359" s="1"/>
  <c r="J134" i="359"/>
  <c r="I134" i="359"/>
  <c r="H134" i="359"/>
  <c r="N133" i="359"/>
  <c r="K133" i="359"/>
  <c r="J133" i="359"/>
  <c r="I133" i="359"/>
  <c r="H133" i="359"/>
  <c r="N132" i="359"/>
  <c r="K132" i="359" s="1"/>
  <c r="J132" i="359"/>
  <c r="I132" i="359"/>
  <c r="H132" i="359"/>
  <c r="N131" i="359"/>
  <c r="K131" i="359"/>
  <c r="J131" i="359"/>
  <c r="I131" i="359"/>
  <c r="H131" i="359"/>
  <c r="N130" i="359"/>
  <c r="K130" i="359"/>
  <c r="J130" i="359"/>
  <c r="I130" i="359"/>
  <c r="H130" i="359"/>
  <c r="N129" i="359"/>
  <c r="K129" i="359" s="1"/>
  <c r="J129" i="359"/>
  <c r="I129" i="359"/>
  <c r="H129" i="359"/>
  <c r="N128" i="359"/>
  <c r="K128" i="359"/>
  <c r="J128" i="359"/>
  <c r="I128" i="359"/>
  <c r="H128" i="359"/>
  <c r="N127" i="359"/>
  <c r="K127" i="359" s="1"/>
  <c r="J127" i="359"/>
  <c r="I127" i="359"/>
  <c r="H127" i="359"/>
  <c r="N126" i="359"/>
  <c r="K126" i="359"/>
  <c r="J126" i="359"/>
  <c r="I126" i="359"/>
  <c r="H126" i="359"/>
  <c r="N125" i="359"/>
  <c r="K125" i="359" s="1"/>
  <c r="J125" i="359"/>
  <c r="I125" i="359"/>
  <c r="H125" i="359"/>
  <c r="N124" i="359"/>
  <c r="K124" i="359"/>
  <c r="J124" i="359"/>
  <c r="I124" i="359"/>
  <c r="H124" i="359"/>
  <c r="N123" i="359"/>
  <c r="K123" i="359" s="1"/>
  <c r="J123" i="359"/>
  <c r="I123" i="359"/>
  <c r="H123" i="359"/>
  <c r="N122" i="359"/>
  <c r="K122" i="359" s="1"/>
  <c r="J122" i="359"/>
  <c r="I122" i="359"/>
  <c r="H122" i="359"/>
  <c r="N121" i="359"/>
  <c r="K121" i="359" s="1"/>
  <c r="J121" i="359"/>
  <c r="I121" i="359"/>
  <c r="H121" i="359"/>
  <c r="N120" i="359"/>
  <c r="K120" i="359" s="1"/>
  <c r="J120" i="359"/>
  <c r="I120" i="359"/>
  <c r="H120" i="359"/>
  <c r="N119" i="359"/>
  <c r="K119" i="359" s="1"/>
  <c r="J119" i="359"/>
  <c r="I119" i="359"/>
  <c r="H119" i="359"/>
  <c r="N118" i="359"/>
  <c r="K118" i="359" s="1"/>
  <c r="J118" i="359"/>
  <c r="I118" i="359"/>
  <c r="H118" i="359"/>
  <c r="N117" i="359"/>
  <c r="K117" i="359"/>
  <c r="J117" i="359"/>
  <c r="I117" i="359"/>
  <c r="H117" i="359"/>
  <c r="N116" i="359"/>
  <c r="K116" i="359" s="1"/>
  <c r="J116" i="359"/>
  <c r="I116" i="359"/>
  <c r="H116" i="359"/>
  <c r="N115" i="359"/>
  <c r="K115" i="359" s="1"/>
  <c r="J115" i="359"/>
  <c r="I115" i="359"/>
  <c r="H115" i="359"/>
  <c r="N114" i="359"/>
  <c r="K114" i="359" s="1"/>
  <c r="J114" i="359"/>
  <c r="I114" i="359"/>
  <c r="H114" i="359"/>
  <c r="N113" i="359"/>
  <c r="K113" i="359" s="1"/>
  <c r="J113" i="359"/>
  <c r="I113" i="359"/>
  <c r="H113" i="359"/>
  <c r="N112" i="359"/>
  <c r="K112" i="359"/>
  <c r="J112" i="359"/>
  <c r="I112" i="359"/>
  <c r="H112" i="359"/>
  <c r="N111" i="359"/>
  <c r="K111" i="359" s="1"/>
  <c r="J111" i="359"/>
  <c r="I111" i="359"/>
  <c r="H111" i="359"/>
  <c r="N110" i="359"/>
  <c r="K110" i="359"/>
  <c r="J110" i="359"/>
  <c r="I110" i="359"/>
  <c r="H110" i="359"/>
  <c r="N109" i="359"/>
  <c r="K109" i="359"/>
  <c r="J109" i="359"/>
  <c r="I109" i="359"/>
  <c r="H109" i="359"/>
  <c r="N108" i="359"/>
  <c r="K108" i="359" s="1"/>
  <c r="J108" i="359"/>
  <c r="I108" i="359"/>
  <c r="H108" i="359"/>
  <c r="N107" i="359"/>
  <c r="K107" i="359" s="1"/>
  <c r="J107" i="359"/>
  <c r="I107" i="359"/>
  <c r="H107" i="359"/>
  <c r="N106" i="359"/>
  <c r="K106" i="359" s="1"/>
  <c r="J106" i="359"/>
  <c r="I106" i="359"/>
  <c r="H106" i="359"/>
  <c r="N105" i="359"/>
  <c r="K105" i="359"/>
  <c r="J105" i="359"/>
  <c r="I105" i="359"/>
  <c r="H105" i="359"/>
  <c r="N104" i="359"/>
  <c r="K104" i="359"/>
  <c r="J104" i="359"/>
  <c r="I104" i="359"/>
  <c r="H104" i="359"/>
  <c r="N103" i="359"/>
  <c r="K103" i="359" s="1"/>
  <c r="J103" i="359"/>
  <c r="I103" i="359"/>
  <c r="H103" i="359"/>
  <c r="N102" i="359"/>
  <c r="K102" i="359" s="1"/>
  <c r="J102" i="359"/>
  <c r="I102" i="359"/>
  <c r="H102" i="359"/>
  <c r="N101" i="359"/>
  <c r="K101" i="359" s="1"/>
  <c r="J101" i="359"/>
  <c r="I101" i="359"/>
  <c r="H101" i="359"/>
  <c r="N100" i="359"/>
  <c r="K100" i="359"/>
  <c r="J100" i="359"/>
  <c r="I100" i="359"/>
  <c r="H100" i="359"/>
  <c r="N99" i="359"/>
  <c r="K99" i="359" s="1"/>
  <c r="J99" i="359"/>
  <c r="I99" i="359"/>
  <c r="H99" i="359"/>
  <c r="N98" i="359"/>
  <c r="K98" i="359"/>
  <c r="J98" i="359"/>
  <c r="I98" i="359"/>
  <c r="H98" i="359"/>
  <c r="N97" i="359"/>
  <c r="K97" i="359" s="1"/>
  <c r="J97" i="359"/>
  <c r="I97" i="359"/>
  <c r="H97" i="359"/>
  <c r="N96" i="359"/>
  <c r="K96" i="359" s="1"/>
  <c r="J96" i="359"/>
  <c r="I96" i="359"/>
  <c r="H96" i="359"/>
  <c r="N95" i="359"/>
  <c r="K95" i="359" s="1"/>
  <c r="J95" i="359"/>
  <c r="I95" i="359"/>
  <c r="H95" i="359"/>
  <c r="N94" i="359"/>
  <c r="K94" i="359"/>
  <c r="J94" i="359"/>
  <c r="I94" i="359"/>
  <c r="H94" i="359"/>
  <c r="N93" i="359"/>
  <c r="K93" i="359"/>
  <c r="J93" i="359"/>
  <c r="I93" i="359"/>
  <c r="H93" i="359"/>
  <c r="N92" i="359"/>
  <c r="K92" i="359" s="1"/>
  <c r="J92" i="359"/>
  <c r="I92" i="359"/>
  <c r="H92" i="359"/>
  <c r="N91" i="359"/>
  <c r="K91" i="359" s="1"/>
  <c r="J91" i="359"/>
  <c r="I91" i="359"/>
  <c r="H91" i="359"/>
  <c r="N90" i="359"/>
  <c r="K90" i="359" s="1"/>
  <c r="J90" i="359"/>
  <c r="I90" i="359"/>
  <c r="H90" i="359"/>
  <c r="N89" i="359"/>
  <c r="K89" i="359" s="1"/>
  <c r="J89" i="359"/>
  <c r="I89" i="359"/>
  <c r="H89" i="359"/>
  <c r="N88" i="359"/>
  <c r="K88" i="359" s="1"/>
  <c r="J88" i="359"/>
  <c r="I88" i="359"/>
  <c r="H88" i="359"/>
  <c r="N87" i="359"/>
  <c r="K87" i="359" s="1"/>
  <c r="J87" i="359"/>
  <c r="I87" i="359"/>
  <c r="H87" i="359"/>
  <c r="N86" i="359"/>
  <c r="K86" i="359"/>
  <c r="J86" i="359"/>
  <c r="I86" i="359"/>
  <c r="H86" i="359"/>
  <c r="N85" i="359"/>
  <c r="K85" i="359" s="1"/>
  <c r="J85" i="359"/>
  <c r="I85" i="359"/>
  <c r="H85" i="359"/>
  <c r="N84" i="359"/>
  <c r="K84" i="359" s="1"/>
  <c r="J84" i="359"/>
  <c r="I84" i="359"/>
  <c r="H84" i="359"/>
  <c r="N83" i="359"/>
  <c r="K83" i="359"/>
  <c r="J83" i="359"/>
  <c r="I83" i="359"/>
  <c r="H83" i="359"/>
  <c r="N82" i="359"/>
  <c r="K82" i="359"/>
  <c r="J82" i="359"/>
  <c r="I82" i="359"/>
  <c r="H82" i="359"/>
  <c r="N81" i="359"/>
  <c r="K81" i="359"/>
  <c r="J81" i="359"/>
  <c r="I81" i="359"/>
  <c r="H81" i="359"/>
  <c r="N80" i="359"/>
  <c r="K80" i="359" s="1"/>
  <c r="J80" i="359"/>
  <c r="I80" i="359"/>
  <c r="H80" i="359"/>
  <c r="N79" i="359"/>
  <c r="K79" i="359" s="1"/>
  <c r="J79" i="359"/>
  <c r="I79" i="359"/>
  <c r="H79" i="359"/>
  <c r="N78" i="359"/>
  <c r="K78" i="359"/>
  <c r="J78" i="359"/>
  <c r="I78" i="359"/>
  <c r="H78" i="359"/>
  <c r="N77" i="359"/>
  <c r="K77" i="359" s="1"/>
  <c r="J77" i="359"/>
  <c r="I77" i="359"/>
  <c r="H77" i="359"/>
  <c r="N76" i="359"/>
  <c r="K76" i="359" s="1"/>
  <c r="J76" i="359"/>
  <c r="I76" i="359"/>
  <c r="H76" i="359"/>
  <c r="N75" i="359"/>
  <c r="K75" i="359" s="1"/>
  <c r="J75" i="359"/>
  <c r="I75" i="359"/>
  <c r="H75" i="359"/>
  <c r="N74" i="359"/>
  <c r="K74" i="359"/>
  <c r="J74" i="359"/>
  <c r="I74" i="359"/>
  <c r="H74" i="359"/>
  <c r="N73" i="359"/>
  <c r="K73" i="359"/>
  <c r="J73" i="359"/>
  <c r="I73" i="359"/>
  <c r="H73" i="359"/>
  <c r="N72" i="359"/>
  <c r="K72" i="359" s="1"/>
  <c r="J72" i="359"/>
  <c r="I72" i="359"/>
  <c r="H72" i="359"/>
  <c r="N71" i="359"/>
  <c r="K71" i="359" s="1"/>
  <c r="J71" i="359"/>
  <c r="I71" i="359"/>
  <c r="H71" i="359"/>
  <c r="N70" i="359"/>
  <c r="K70" i="359" s="1"/>
  <c r="J70" i="359"/>
  <c r="I70" i="359"/>
  <c r="H70" i="359"/>
  <c r="N69" i="359"/>
  <c r="K69" i="359"/>
  <c r="J69" i="359"/>
  <c r="I69" i="359"/>
  <c r="H69" i="359"/>
  <c r="N68" i="359"/>
  <c r="K68" i="359"/>
  <c r="J68" i="359"/>
  <c r="I68" i="359"/>
  <c r="H68" i="359"/>
  <c r="N67" i="359"/>
  <c r="K67" i="359" s="1"/>
  <c r="J67" i="359"/>
  <c r="I67" i="359"/>
  <c r="H67" i="359"/>
  <c r="N66" i="359"/>
  <c r="K66" i="359" s="1"/>
  <c r="J66" i="359"/>
  <c r="I66" i="359"/>
  <c r="H66" i="359"/>
  <c r="N65" i="359"/>
  <c r="K65" i="359" s="1"/>
  <c r="J65" i="359"/>
  <c r="I65" i="359"/>
  <c r="H65" i="359"/>
  <c r="N64" i="359"/>
  <c r="K64" i="359"/>
  <c r="J64" i="359"/>
  <c r="I64" i="359"/>
  <c r="H64" i="359"/>
  <c r="N63" i="359"/>
  <c r="K63" i="359" s="1"/>
  <c r="J63" i="359"/>
  <c r="I63" i="359"/>
  <c r="H63" i="359"/>
  <c r="N62" i="359"/>
  <c r="K62" i="359"/>
  <c r="J62" i="359"/>
  <c r="I62" i="359"/>
  <c r="H62" i="359"/>
  <c r="N61" i="359"/>
  <c r="K61" i="359" s="1"/>
  <c r="J61" i="359"/>
  <c r="I61" i="359"/>
  <c r="H61" i="359"/>
  <c r="N60" i="359"/>
  <c r="K60" i="359" s="1"/>
  <c r="J60" i="359"/>
  <c r="I60" i="359"/>
  <c r="H60" i="359"/>
  <c r="N59" i="359"/>
  <c r="K59" i="359" s="1"/>
  <c r="J59" i="359"/>
  <c r="I59" i="359"/>
  <c r="H59" i="359"/>
  <c r="N58" i="359"/>
  <c r="K58" i="359"/>
  <c r="J58" i="359"/>
  <c r="I58" i="359"/>
  <c r="H58" i="359"/>
  <c r="N57" i="359"/>
  <c r="K57" i="359"/>
  <c r="J57" i="359"/>
  <c r="I57" i="359"/>
  <c r="H57" i="359"/>
  <c r="N56" i="359"/>
  <c r="K56" i="359" s="1"/>
  <c r="J56" i="359"/>
  <c r="I56" i="359"/>
  <c r="H56" i="359"/>
  <c r="N55" i="359"/>
  <c r="K55" i="359" s="1"/>
  <c r="J55" i="359"/>
  <c r="I55" i="359"/>
  <c r="H55" i="359"/>
  <c r="N54" i="359"/>
  <c r="K54" i="359" s="1"/>
  <c r="J54" i="359"/>
  <c r="I54" i="359"/>
  <c r="H54" i="359"/>
  <c r="N53" i="359"/>
  <c r="K53" i="359" s="1"/>
  <c r="J53" i="359"/>
  <c r="I53" i="359"/>
  <c r="H53" i="359"/>
  <c r="N52" i="359"/>
  <c r="K52" i="359" s="1"/>
  <c r="J52" i="359"/>
  <c r="I52" i="359"/>
  <c r="H52" i="359"/>
  <c r="N51" i="359"/>
  <c r="K51" i="359" s="1"/>
  <c r="J51" i="359"/>
  <c r="I51" i="359"/>
  <c r="H51" i="359"/>
  <c r="N50" i="359"/>
  <c r="K50" i="359"/>
  <c r="J50" i="359"/>
  <c r="I50" i="359"/>
  <c r="H50" i="359"/>
  <c r="N49" i="359"/>
  <c r="K49" i="359" s="1"/>
  <c r="J49" i="359"/>
  <c r="I49" i="359"/>
  <c r="H49" i="359"/>
  <c r="N48" i="359"/>
  <c r="K48" i="359" s="1"/>
  <c r="J48" i="359"/>
  <c r="I48" i="359"/>
  <c r="H48" i="359"/>
  <c r="N47" i="359"/>
  <c r="K47" i="359"/>
  <c r="J47" i="359"/>
  <c r="I47" i="359"/>
  <c r="H47" i="359"/>
  <c r="N46" i="359"/>
  <c r="K46" i="359"/>
  <c r="J46" i="359"/>
  <c r="I46" i="359"/>
  <c r="H46" i="359"/>
  <c r="N45" i="359"/>
  <c r="K45" i="359"/>
  <c r="J45" i="359"/>
  <c r="I45" i="359"/>
  <c r="H45" i="359"/>
  <c r="N44" i="359"/>
  <c r="K44" i="359" s="1"/>
  <c r="J44" i="359"/>
  <c r="I44" i="359"/>
  <c r="H44" i="359"/>
  <c r="N43" i="359"/>
  <c r="K43" i="359" s="1"/>
  <c r="J43" i="359"/>
  <c r="I43" i="359"/>
  <c r="H43" i="359"/>
  <c r="N42" i="359"/>
  <c r="K42" i="359"/>
  <c r="J42" i="359"/>
  <c r="I42" i="359"/>
  <c r="H42" i="359"/>
  <c r="N41" i="359"/>
  <c r="K41" i="359" s="1"/>
  <c r="J41" i="359"/>
  <c r="I41" i="359"/>
  <c r="H41" i="359"/>
  <c r="N40" i="359"/>
  <c r="K40" i="359" s="1"/>
  <c r="J40" i="359"/>
  <c r="I40" i="359"/>
  <c r="H40" i="359"/>
  <c r="F5" i="359"/>
  <c r="D5" i="359"/>
  <c r="C5" i="359"/>
  <c r="A5" i="359"/>
  <c r="C2" i="359"/>
  <c r="A1" i="359"/>
  <c r="R57" i="358"/>
  <c r="F53" i="358" s="1"/>
  <c r="F51" i="358"/>
  <c r="F50" i="358"/>
  <c r="I37" i="358"/>
  <c r="D37" i="358"/>
  <c r="C37" i="358"/>
  <c r="B37" i="358"/>
  <c r="I35" i="358"/>
  <c r="G35" i="358"/>
  <c r="F35" i="358"/>
  <c r="D35" i="358"/>
  <c r="C35" i="358"/>
  <c r="B35" i="358"/>
  <c r="I33" i="358"/>
  <c r="G33" i="358"/>
  <c r="F33" i="358"/>
  <c r="D33" i="358"/>
  <c r="C33" i="358"/>
  <c r="B33" i="358"/>
  <c r="I31" i="358"/>
  <c r="D31" i="358"/>
  <c r="C31" i="358"/>
  <c r="B31" i="358"/>
  <c r="I29" i="358"/>
  <c r="D29" i="358"/>
  <c r="C29" i="358"/>
  <c r="B29" i="358"/>
  <c r="I27" i="358"/>
  <c r="G27" i="358"/>
  <c r="D27" i="358"/>
  <c r="C27" i="358"/>
  <c r="B27" i="358"/>
  <c r="I25" i="358"/>
  <c r="D25" i="358"/>
  <c r="C25" i="358"/>
  <c r="B25" i="358"/>
  <c r="I23" i="358"/>
  <c r="D23" i="358"/>
  <c r="C23" i="358"/>
  <c r="B23" i="358"/>
  <c r="I21" i="358"/>
  <c r="D21" i="358"/>
  <c r="C21" i="358"/>
  <c r="B21" i="358"/>
  <c r="I19" i="358"/>
  <c r="G19" i="358"/>
  <c r="F19" i="358"/>
  <c r="D19" i="358"/>
  <c r="C19" i="358"/>
  <c r="B19" i="358"/>
  <c r="I17" i="358"/>
  <c r="G17" i="358"/>
  <c r="F17" i="358"/>
  <c r="D17" i="358"/>
  <c r="C17" i="358"/>
  <c r="B17" i="358"/>
  <c r="U16" i="358"/>
  <c r="U15" i="358"/>
  <c r="I15" i="358"/>
  <c r="D15" i="358"/>
  <c r="C15" i="358"/>
  <c r="B15" i="358"/>
  <c r="U14" i="358"/>
  <c r="U13" i="358"/>
  <c r="I13" i="358"/>
  <c r="G13" i="358"/>
  <c r="F13" i="358"/>
  <c r="D13" i="358"/>
  <c r="C13" i="358"/>
  <c r="B13" i="358"/>
  <c r="U12" i="358"/>
  <c r="U11" i="358"/>
  <c r="I11" i="358"/>
  <c r="D11" i="358"/>
  <c r="C11" i="358"/>
  <c r="B11" i="358"/>
  <c r="U10" i="358"/>
  <c r="U9" i="358"/>
  <c r="I9" i="358"/>
  <c r="G9" i="358"/>
  <c r="F9" i="358"/>
  <c r="D9" i="358"/>
  <c r="C9" i="358"/>
  <c r="B9" i="358"/>
  <c r="U8" i="358"/>
  <c r="U7" i="358"/>
  <c r="I7" i="358"/>
  <c r="D7" i="358"/>
  <c r="C7" i="358"/>
  <c r="B7" i="358"/>
  <c r="Y5" i="358"/>
  <c r="AG1" i="358" s="1"/>
  <c r="R4" i="358"/>
  <c r="O57" i="358" s="1"/>
  <c r="G4" i="358"/>
  <c r="A4" i="358"/>
  <c r="Y3" i="358"/>
  <c r="E2" i="358"/>
  <c r="AE1" i="358"/>
  <c r="AD1" i="358"/>
  <c r="AC1" i="358"/>
  <c r="A1" i="358"/>
  <c r="N156" i="356"/>
  <c r="K156" i="356" s="1"/>
  <c r="J156" i="356"/>
  <c r="I156" i="356"/>
  <c r="H156" i="356"/>
  <c r="N155" i="356"/>
  <c r="K155" i="356" s="1"/>
  <c r="J155" i="356"/>
  <c r="I155" i="356"/>
  <c r="H155" i="356"/>
  <c r="N154" i="356"/>
  <c r="K154" i="356" s="1"/>
  <c r="J154" i="356"/>
  <c r="I154" i="356"/>
  <c r="H154" i="356"/>
  <c r="N153" i="356"/>
  <c r="K153" i="356"/>
  <c r="J153" i="356"/>
  <c r="I153" i="356"/>
  <c r="H153" i="356"/>
  <c r="N152" i="356"/>
  <c r="K152" i="356"/>
  <c r="J152" i="356"/>
  <c r="I152" i="356"/>
  <c r="H152" i="356"/>
  <c r="N151" i="356"/>
  <c r="K151" i="356" s="1"/>
  <c r="J151" i="356"/>
  <c r="I151" i="356"/>
  <c r="H151" i="356"/>
  <c r="N150" i="356"/>
  <c r="K150" i="356" s="1"/>
  <c r="J150" i="356"/>
  <c r="I150" i="356"/>
  <c r="H150" i="356"/>
  <c r="N149" i="356"/>
  <c r="K149" i="356" s="1"/>
  <c r="J149" i="356"/>
  <c r="I149" i="356"/>
  <c r="H149" i="356"/>
  <c r="N148" i="356"/>
  <c r="K148" i="356"/>
  <c r="J148" i="356"/>
  <c r="I148" i="356"/>
  <c r="H148" i="356"/>
  <c r="N147" i="356"/>
  <c r="K147" i="356"/>
  <c r="J147" i="356"/>
  <c r="I147" i="356"/>
  <c r="H147" i="356"/>
  <c r="N146" i="356"/>
  <c r="K146" i="356" s="1"/>
  <c r="J146" i="356"/>
  <c r="I146" i="356"/>
  <c r="H146" i="356"/>
  <c r="N145" i="356"/>
  <c r="K145" i="356" s="1"/>
  <c r="J145" i="356"/>
  <c r="I145" i="356"/>
  <c r="H145" i="356"/>
  <c r="N144" i="356"/>
  <c r="K144" i="356" s="1"/>
  <c r="J144" i="356"/>
  <c r="I144" i="356"/>
  <c r="H144" i="356"/>
  <c r="N143" i="356"/>
  <c r="K143" i="356" s="1"/>
  <c r="J143" i="356"/>
  <c r="I143" i="356"/>
  <c r="H143" i="356"/>
  <c r="N142" i="356"/>
  <c r="K142" i="356" s="1"/>
  <c r="J142" i="356"/>
  <c r="I142" i="356"/>
  <c r="H142" i="356"/>
  <c r="N141" i="356"/>
  <c r="K141" i="356"/>
  <c r="J141" i="356"/>
  <c r="I141" i="356"/>
  <c r="H141" i="356"/>
  <c r="N140" i="356"/>
  <c r="K140" i="356" s="1"/>
  <c r="J140" i="356"/>
  <c r="I140" i="356"/>
  <c r="H140" i="356"/>
  <c r="N139" i="356"/>
  <c r="K139" i="356"/>
  <c r="J139" i="356"/>
  <c r="I139" i="356"/>
  <c r="H139" i="356"/>
  <c r="N138" i="356"/>
  <c r="K138" i="356"/>
  <c r="J138" i="356"/>
  <c r="I138" i="356"/>
  <c r="H138" i="356"/>
  <c r="N137" i="356"/>
  <c r="K137" i="356" s="1"/>
  <c r="J137" i="356"/>
  <c r="I137" i="356"/>
  <c r="H137" i="356"/>
  <c r="N136" i="356"/>
  <c r="K136" i="356"/>
  <c r="J136" i="356"/>
  <c r="I136" i="356"/>
  <c r="H136" i="356"/>
  <c r="N135" i="356"/>
  <c r="K135" i="356" s="1"/>
  <c r="J135" i="356"/>
  <c r="I135" i="356"/>
  <c r="H135" i="356"/>
  <c r="N134" i="356"/>
  <c r="K134" i="356" s="1"/>
  <c r="J134" i="356"/>
  <c r="I134" i="356"/>
  <c r="H134" i="356"/>
  <c r="N133" i="356"/>
  <c r="K133" i="356" s="1"/>
  <c r="J133" i="356"/>
  <c r="I133" i="356"/>
  <c r="H133" i="356"/>
  <c r="N132" i="356"/>
  <c r="K132" i="356" s="1"/>
  <c r="J132" i="356"/>
  <c r="I132" i="356"/>
  <c r="H132" i="356"/>
  <c r="N131" i="356"/>
  <c r="K131" i="356" s="1"/>
  <c r="J131" i="356"/>
  <c r="I131" i="356"/>
  <c r="H131" i="356"/>
  <c r="N130" i="356"/>
  <c r="K130" i="356"/>
  <c r="J130" i="356"/>
  <c r="I130" i="356"/>
  <c r="H130" i="356"/>
  <c r="N129" i="356"/>
  <c r="K129" i="356"/>
  <c r="J129" i="356"/>
  <c r="I129" i="356"/>
  <c r="H129" i="356"/>
  <c r="N128" i="356"/>
  <c r="K128" i="356" s="1"/>
  <c r="J128" i="356"/>
  <c r="I128" i="356"/>
  <c r="H128" i="356"/>
  <c r="N127" i="356"/>
  <c r="K127" i="356" s="1"/>
  <c r="J127" i="356"/>
  <c r="I127" i="356"/>
  <c r="H127" i="356"/>
  <c r="N126" i="356"/>
  <c r="K126" i="356" s="1"/>
  <c r="J126" i="356"/>
  <c r="I126" i="356"/>
  <c r="H126" i="356"/>
  <c r="N125" i="356"/>
  <c r="K125" i="356" s="1"/>
  <c r="J125" i="356"/>
  <c r="I125" i="356"/>
  <c r="H125" i="356"/>
  <c r="N124" i="356"/>
  <c r="K124" i="356" s="1"/>
  <c r="J124" i="356"/>
  <c r="I124" i="356"/>
  <c r="H124" i="356"/>
  <c r="N123" i="356"/>
  <c r="K123" i="356"/>
  <c r="J123" i="356"/>
  <c r="I123" i="356"/>
  <c r="H123" i="356"/>
  <c r="N122" i="356"/>
  <c r="K122" i="356" s="1"/>
  <c r="J122" i="356"/>
  <c r="I122" i="356"/>
  <c r="H122" i="356"/>
  <c r="N121" i="356"/>
  <c r="K121" i="356"/>
  <c r="J121" i="356"/>
  <c r="I121" i="356"/>
  <c r="H121" i="356"/>
  <c r="N120" i="356"/>
  <c r="K120" i="356" s="1"/>
  <c r="J120" i="356"/>
  <c r="I120" i="356"/>
  <c r="H120" i="356"/>
  <c r="N119" i="356"/>
  <c r="K119" i="356" s="1"/>
  <c r="J119" i="356"/>
  <c r="I119" i="356"/>
  <c r="H119" i="356"/>
  <c r="N118" i="356"/>
  <c r="K118" i="356" s="1"/>
  <c r="J118" i="356"/>
  <c r="I118" i="356"/>
  <c r="H118" i="356"/>
  <c r="N117" i="356"/>
  <c r="K117" i="356"/>
  <c r="J117" i="356"/>
  <c r="I117" i="356"/>
  <c r="H117" i="356"/>
  <c r="N116" i="356"/>
  <c r="K116" i="356"/>
  <c r="J116" i="356"/>
  <c r="I116" i="356"/>
  <c r="H116" i="356"/>
  <c r="N115" i="356"/>
  <c r="K115" i="356" s="1"/>
  <c r="J115" i="356"/>
  <c r="I115" i="356"/>
  <c r="H115" i="356"/>
  <c r="N114" i="356"/>
  <c r="K114" i="356" s="1"/>
  <c r="J114" i="356"/>
  <c r="I114" i="356"/>
  <c r="H114" i="356"/>
  <c r="N113" i="356"/>
  <c r="K113" i="356" s="1"/>
  <c r="J113" i="356"/>
  <c r="I113" i="356"/>
  <c r="H113" i="356"/>
  <c r="N112" i="356"/>
  <c r="K112" i="356" s="1"/>
  <c r="J112" i="356"/>
  <c r="I112" i="356"/>
  <c r="H112" i="356"/>
  <c r="N111" i="356"/>
  <c r="K111" i="356"/>
  <c r="J111" i="356"/>
  <c r="I111" i="356"/>
  <c r="H111" i="356"/>
  <c r="N110" i="356"/>
  <c r="K110" i="356" s="1"/>
  <c r="J110" i="356"/>
  <c r="I110" i="356"/>
  <c r="H110" i="356"/>
  <c r="N109" i="356"/>
  <c r="K109" i="356" s="1"/>
  <c r="J109" i="356"/>
  <c r="I109" i="356"/>
  <c r="H109" i="356"/>
  <c r="N108" i="356"/>
  <c r="K108" i="356" s="1"/>
  <c r="J108" i="356"/>
  <c r="I108" i="356"/>
  <c r="H108" i="356"/>
  <c r="N107" i="356"/>
  <c r="K107" i="356" s="1"/>
  <c r="J107" i="356"/>
  <c r="I107" i="356"/>
  <c r="H107" i="356"/>
  <c r="N106" i="356"/>
  <c r="K106" i="356" s="1"/>
  <c r="J106" i="356"/>
  <c r="I106" i="356"/>
  <c r="H106" i="356"/>
  <c r="N105" i="356"/>
  <c r="K105" i="356" s="1"/>
  <c r="J105" i="356"/>
  <c r="I105" i="356"/>
  <c r="H105" i="356"/>
  <c r="N104" i="356"/>
  <c r="K104" i="356"/>
  <c r="J104" i="356"/>
  <c r="I104" i="356"/>
  <c r="H104" i="356"/>
  <c r="N103" i="356"/>
  <c r="K103" i="356"/>
  <c r="J103" i="356"/>
  <c r="I103" i="356"/>
  <c r="H103" i="356"/>
  <c r="N102" i="356"/>
  <c r="K102" i="356" s="1"/>
  <c r="J102" i="356"/>
  <c r="I102" i="356"/>
  <c r="H102" i="356"/>
  <c r="N101" i="356"/>
  <c r="K101" i="356" s="1"/>
  <c r="J101" i="356"/>
  <c r="I101" i="356"/>
  <c r="H101" i="356"/>
  <c r="N100" i="356"/>
  <c r="K100" i="356" s="1"/>
  <c r="J100" i="356"/>
  <c r="I100" i="356"/>
  <c r="H100" i="356"/>
  <c r="N99" i="356"/>
  <c r="K99" i="356"/>
  <c r="J99" i="356"/>
  <c r="I99" i="356"/>
  <c r="H99" i="356"/>
  <c r="N98" i="356"/>
  <c r="K98" i="356" s="1"/>
  <c r="J98" i="356"/>
  <c r="I98" i="356"/>
  <c r="H98" i="356"/>
  <c r="N97" i="356"/>
  <c r="K97" i="356"/>
  <c r="J97" i="356"/>
  <c r="I97" i="356"/>
  <c r="H97" i="356"/>
  <c r="N96" i="356"/>
  <c r="K96" i="356" s="1"/>
  <c r="J96" i="356"/>
  <c r="I96" i="356"/>
  <c r="H96" i="356"/>
  <c r="N95" i="356"/>
  <c r="K95" i="356" s="1"/>
  <c r="J95" i="356"/>
  <c r="I95" i="356"/>
  <c r="H95" i="356"/>
  <c r="N94" i="356"/>
  <c r="K94" i="356" s="1"/>
  <c r="J94" i="356"/>
  <c r="I94" i="356"/>
  <c r="H94" i="356"/>
  <c r="N93" i="356"/>
  <c r="K93" i="356" s="1"/>
  <c r="J93" i="356"/>
  <c r="I93" i="356"/>
  <c r="H93" i="356"/>
  <c r="N92" i="356"/>
  <c r="K92" i="356" s="1"/>
  <c r="J92" i="356"/>
  <c r="I92" i="356"/>
  <c r="H92" i="356"/>
  <c r="N91" i="356"/>
  <c r="K91" i="356"/>
  <c r="J91" i="356"/>
  <c r="I91" i="356"/>
  <c r="H91" i="356"/>
  <c r="N90" i="356"/>
  <c r="K90" i="356"/>
  <c r="J90" i="356"/>
  <c r="I90" i="356"/>
  <c r="H90" i="356"/>
  <c r="N89" i="356"/>
  <c r="K89" i="356" s="1"/>
  <c r="J89" i="356"/>
  <c r="I89" i="356"/>
  <c r="H89" i="356"/>
  <c r="N88" i="356"/>
  <c r="K88" i="356" s="1"/>
  <c r="J88" i="356"/>
  <c r="I88" i="356"/>
  <c r="H88" i="356"/>
  <c r="N87" i="356"/>
  <c r="K87" i="356"/>
  <c r="J87" i="356"/>
  <c r="I87" i="356"/>
  <c r="H87" i="356"/>
  <c r="N86" i="356"/>
  <c r="K86" i="356" s="1"/>
  <c r="J86" i="356"/>
  <c r="I86" i="356"/>
  <c r="H86" i="356"/>
  <c r="N85" i="356"/>
  <c r="K85" i="356" s="1"/>
  <c r="J85" i="356"/>
  <c r="I85" i="356"/>
  <c r="H85" i="356"/>
  <c r="N84" i="356"/>
  <c r="K84" i="356" s="1"/>
  <c r="J84" i="356"/>
  <c r="I84" i="356"/>
  <c r="H84" i="356"/>
  <c r="N83" i="356"/>
  <c r="K83" i="356" s="1"/>
  <c r="J83" i="356"/>
  <c r="I83" i="356"/>
  <c r="H83" i="356"/>
  <c r="N82" i="356"/>
  <c r="K82" i="356"/>
  <c r="J82" i="356"/>
  <c r="I82" i="356"/>
  <c r="H82" i="356"/>
  <c r="N81" i="356"/>
  <c r="K81" i="356" s="1"/>
  <c r="J81" i="356"/>
  <c r="I81" i="356"/>
  <c r="H81" i="356"/>
  <c r="N80" i="356"/>
  <c r="K80" i="356" s="1"/>
  <c r="J80" i="356"/>
  <c r="I80" i="356"/>
  <c r="H80" i="356"/>
  <c r="N79" i="356"/>
  <c r="K79" i="356" s="1"/>
  <c r="J79" i="356"/>
  <c r="I79" i="356"/>
  <c r="H79" i="356"/>
  <c r="N78" i="356"/>
  <c r="K78" i="356"/>
  <c r="J78" i="356"/>
  <c r="I78" i="356"/>
  <c r="H78" i="356"/>
  <c r="N77" i="356"/>
  <c r="K77" i="356" s="1"/>
  <c r="J77" i="356"/>
  <c r="I77" i="356"/>
  <c r="H77" i="356"/>
  <c r="N76" i="356"/>
  <c r="K76" i="356" s="1"/>
  <c r="J76" i="356"/>
  <c r="I76" i="356"/>
  <c r="H76" i="356"/>
  <c r="N75" i="356"/>
  <c r="K75" i="356" s="1"/>
  <c r="J75" i="356"/>
  <c r="I75" i="356"/>
  <c r="H75" i="356"/>
  <c r="N74" i="356"/>
  <c r="K74" i="356" s="1"/>
  <c r="J74" i="356"/>
  <c r="I74" i="356"/>
  <c r="H74" i="356"/>
  <c r="N73" i="356"/>
  <c r="K73" i="356"/>
  <c r="J73" i="356"/>
  <c r="I73" i="356"/>
  <c r="H73" i="356"/>
  <c r="N72" i="356"/>
  <c r="K72" i="356" s="1"/>
  <c r="J72" i="356"/>
  <c r="I72" i="356"/>
  <c r="H72" i="356"/>
  <c r="N71" i="356"/>
  <c r="K71" i="356" s="1"/>
  <c r="J71" i="356"/>
  <c r="I71" i="356"/>
  <c r="H71" i="356"/>
  <c r="N70" i="356"/>
  <c r="K70" i="356"/>
  <c r="J70" i="356"/>
  <c r="I70" i="356"/>
  <c r="H70" i="356"/>
  <c r="N69" i="356"/>
  <c r="K69" i="356"/>
  <c r="J69" i="356"/>
  <c r="I69" i="356"/>
  <c r="H69" i="356"/>
  <c r="N68" i="356"/>
  <c r="K68" i="356"/>
  <c r="J68" i="356"/>
  <c r="I68" i="356"/>
  <c r="H68" i="356"/>
  <c r="N67" i="356"/>
  <c r="K67" i="356" s="1"/>
  <c r="J67" i="356"/>
  <c r="I67" i="356"/>
  <c r="H67" i="356"/>
  <c r="N66" i="356"/>
  <c r="K66" i="356"/>
  <c r="J66" i="356"/>
  <c r="I66" i="356"/>
  <c r="H66" i="356"/>
  <c r="N65" i="356"/>
  <c r="K65" i="356" s="1"/>
  <c r="J65" i="356"/>
  <c r="I65" i="356"/>
  <c r="H65" i="356"/>
  <c r="N64" i="356"/>
  <c r="K64" i="356" s="1"/>
  <c r="J64" i="356"/>
  <c r="I64" i="356"/>
  <c r="H64" i="356"/>
  <c r="N63" i="356"/>
  <c r="K63" i="356" s="1"/>
  <c r="J63" i="356"/>
  <c r="I63" i="356"/>
  <c r="H63" i="356"/>
  <c r="N62" i="356"/>
  <c r="K62" i="356" s="1"/>
  <c r="J62" i="356"/>
  <c r="I62" i="356"/>
  <c r="H62" i="356"/>
  <c r="N61" i="356"/>
  <c r="K61" i="356"/>
  <c r="J61" i="356"/>
  <c r="I61" i="356"/>
  <c r="H61" i="356"/>
  <c r="N60" i="356"/>
  <c r="K60" i="356"/>
  <c r="J60" i="356"/>
  <c r="I60" i="356"/>
  <c r="H60" i="356"/>
  <c r="N59" i="356"/>
  <c r="K59" i="356" s="1"/>
  <c r="J59" i="356"/>
  <c r="I59" i="356"/>
  <c r="H59" i="356"/>
  <c r="N58" i="356"/>
  <c r="K58" i="356"/>
  <c r="J58" i="356"/>
  <c r="I58" i="356"/>
  <c r="H58" i="356"/>
  <c r="N57" i="356"/>
  <c r="K57" i="356" s="1"/>
  <c r="J57" i="356"/>
  <c r="I57" i="356"/>
  <c r="H57" i="356"/>
  <c r="N56" i="356"/>
  <c r="K56" i="356"/>
  <c r="J56" i="356"/>
  <c r="I56" i="356"/>
  <c r="H56" i="356"/>
  <c r="N55" i="356"/>
  <c r="K55" i="356"/>
  <c r="J55" i="356"/>
  <c r="I55" i="356"/>
  <c r="H55" i="356"/>
  <c r="N54" i="356"/>
  <c r="K54" i="356"/>
  <c r="J54" i="356"/>
  <c r="I54" i="356"/>
  <c r="H54" i="356"/>
  <c r="N53" i="356"/>
  <c r="K53" i="356" s="1"/>
  <c r="J53" i="356"/>
  <c r="I53" i="356"/>
  <c r="H53" i="356"/>
  <c r="N52" i="356"/>
  <c r="K52" i="356" s="1"/>
  <c r="J52" i="356"/>
  <c r="I52" i="356"/>
  <c r="H52" i="356"/>
  <c r="N51" i="356"/>
  <c r="K51" i="356"/>
  <c r="J51" i="356"/>
  <c r="I51" i="356"/>
  <c r="H51" i="356"/>
  <c r="N50" i="356"/>
  <c r="K50" i="356" s="1"/>
  <c r="J50" i="356"/>
  <c r="I50" i="356"/>
  <c r="H50" i="356"/>
  <c r="N49" i="356"/>
  <c r="K49" i="356" s="1"/>
  <c r="J49" i="356"/>
  <c r="I49" i="356"/>
  <c r="H49" i="356"/>
  <c r="N48" i="356"/>
  <c r="K48" i="356" s="1"/>
  <c r="J48" i="356"/>
  <c r="I48" i="356"/>
  <c r="H48" i="356"/>
  <c r="N47" i="356"/>
  <c r="K47" i="356" s="1"/>
  <c r="J47" i="356"/>
  <c r="I47" i="356"/>
  <c r="H47" i="356"/>
  <c r="N46" i="356"/>
  <c r="K46" i="356" s="1"/>
  <c r="J46" i="356"/>
  <c r="I46" i="356"/>
  <c r="H46" i="356"/>
  <c r="N45" i="356"/>
  <c r="K45" i="356"/>
  <c r="J45" i="356"/>
  <c r="I45" i="356"/>
  <c r="H45" i="356"/>
  <c r="N44" i="356"/>
  <c r="K44" i="356" s="1"/>
  <c r="J44" i="356"/>
  <c r="I44" i="356"/>
  <c r="H44" i="356"/>
  <c r="N43" i="356"/>
  <c r="K43" i="356"/>
  <c r="J43" i="356"/>
  <c r="I43" i="356"/>
  <c r="H43" i="356"/>
  <c r="N42" i="356"/>
  <c r="K42" i="356"/>
  <c r="J42" i="356"/>
  <c r="I42" i="356"/>
  <c r="H42" i="356"/>
  <c r="N41" i="356"/>
  <c r="K41" i="356" s="1"/>
  <c r="J41" i="356"/>
  <c r="I41" i="356"/>
  <c r="H41" i="356"/>
  <c r="N40" i="356"/>
  <c r="K40" i="356" s="1"/>
  <c r="J40" i="356"/>
  <c r="I40" i="356"/>
  <c r="H40" i="356"/>
  <c r="F5" i="356"/>
  <c r="D5" i="356"/>
  <c r="C5" i="356"/>
  <c r="A5" i="356"/>
  <c r="C2" i="356"/>
  <c r="A1" i="356"/>
  <c r="B19" i="355"/>
  <c r="L18" i="355"/>
  <c r="H18" i="355"/>
  <c r="F18" i="355"/>
  <c r="D18" i="355"/>
  <c r="I15" i="355"/>
  <c r="B23" i="355"/>
  <c r="D15" i="355"/>
  <c r="C15" i="355"/>
  <c r="L13" i="355"/>
  <c r="I13" i="355"/>
  <c r="B22" i="355"/>
  <c r="D13" i="355"/>
  <c r="C13" i="355"/>
  <c r="L11" i="355"/>
  <c r="I11" i="355"/>
  <c r="B21" i="355"/>
  <c r="D11" i="355"/>
  <c r="C11" i="355"/>
  <c r="I9" i="355"/>
  <c r="B20" i="355"/>
  <c r="D9" i="355"/>
  <c r="C9" i="355"/>
  <c r="I7" i="355"/>
  <c r="D7" i="355"/>
  <c r="C7" i="355"/>
  <c r="Y5" i="355"/>
  <c r="AJ1" i="355" s="1"/>
  <c r="L4" i="355"/>
  <c r="K41" i="355" s="1"/>
  <c r="E4" i="355"/>
  <c r="A4" i="355"/>
  <c r="Y3" i="355"/>
  <c r="E2" i="355"/>
  <c r="A1" i="355"/>
  <c r="N156" i="354"/>
  <c r="K156" i="354"/>
  <c r="J156" i="354"/>
  <c r="I156" i="354"/>
  <c r="H156" i="354"/>
  <c r="N155" i="354"/>
  <c r="K155" i="354" s="1"/>
  <c r="J155" i="354"/>
  <c r="I155" i="354"/>
  <c r="H155" i="354"/>
  <c r="N154" i="354"/>
  <c r="K154" i="354"/>
  <c r="J154" i="354"/>
  <c r="I154" i="354"/>
  <c r="H154" i="354"/>
  <c r="N153" i="354"/>
  <c r="K153" i="354" s="1"/>
  <c r="J153" i="354"/>
  <c r="I153" i="354"/>
  <c r="H153" i="354"/>
  <c r="N152" i="354"/>
  <c r="K152" i="354" s="1"/>
  <c r="J152" i="354"/>
  <c r="I152" i="354"/>
  <c r="H152" i="354"/>
  <c r="N151" i="354"/>
  <c r="K151" i="354"/>
  <c r="J151" i="354"/>
  <c r="I151" i="354"/>
  <c r="H151" i="354"/>
  <c r="N150" i="354"/>
  <c r="K150" i="354" s="1"/>
  <c r="J150" i="354"/>
  <c r="I150" i="354"/>
  <c r="H150" i="354"/>
  <c r="N149" i="354"/>
  <c r="K149" i="354" s="1"/>
  <c r="J149" i="354"/>
  <c r="I149" i="354"/>
  <c r="H149" i="354"/>
  <c r="N148" i="354"/>
  <c r="K148" i="354"/>
  <c r="J148" i="354"/>
  <c r="I148" i="354"/>
  <c r="H148" i="354"/>
  <c r="N147" i="354"/>
  <c r="K147" i="354" s="1"/>
  <c r="J147" i="354"/>
  <c r="I147" i="354"/>
  <c r="H147" i="354"/>
  <c r="N146" i="354"/>
  <c r="K146" i="354"/>
  <c r="J146" i="354"/>
  <c r="I146" i="354"/>
  <c r="H146" i="354"/>
  <c r="N145" i="354"/>
  <c r="K145" i="354"/>
  <c r="J145" i="354"/>
  <c r="I145" i="354"/>
  <c r="H145" i="354"/>
  <c r="N144" i="354"/>
  <c r="K144" i="354" s="1"/>
  <c r="J144" i="354"/>
  <c r="I144" i="354"/>
  <c r="H144" i="354"/>
  <c r="N143" i="354"/>
  <c r="K143" i="354" s="1"/>
  <c r="J143" i="354"/>
  <c r="I143" i="354"/>
  <c r="H143" i="354"/>
  <c r="N142" i="354"/>
  <c r="K142" i="354"/>
  <c r="J142" i="354"/>
  <c r="I142" i="354"/>
  <c r="H142" i="354"/>
  <c r="N141" i="354"/>
  <c r="K141" i="354"/>
  <c r="J141" i="354"/>
  <c r="I141" i="354"/>
  <c r="H141" i="354"/>
  <c r="N140" i="354"/>
  <c r="K140" i="354" s="1"/>
  <c r="J140" i="354"/>
  <c r="I140" i="354"/>
  <c r="H140" i="354"/>
  <c r="N139" i="354"/>
  <c r="K139" i="354" s="1"/>
  <c r="J139" i="354"/>
  <c r="I139" i="354"/>
  <c r="H139" i="354"/>
  <c r="N138" i="354"/>
  <c r="K138" i="354" s="1"/>
  <c r="J138" i="354"/>
  <c r="I138" i="354"/>
  <c r="H138" i="354"/>
  <c r="N137" i="354"/>
  <c r="K137" i="354" s="1"/>
  <c r="J137" i="354"/>
  <c r="I137" i="354"/>
  <c r="H137" i="354"/>
  <c r="N136" i="354"/>
  <c r="K136" i="354" s="1"/>
  <c r="J136" i="354"/>
  <c r="I136" i="354"/>
  <c r="H136" i="354"/>
  <c r="N135" i="354"/>
  <c r="K135" i="354" s="1"/>
  <c r="J135" i="354"/>
  <c r="I135" i="354"/>
  <c r="H135" i="354"/>
  <c r="N134" i="354"/>
  <c r="K134" i="354"/>
  <c r="J134" i="354"/>
  <c r="I134" i="354"/>
  <c r="H134" i="354"/>
  <c r="N133" i="354"/>
  <c r="K133" i="354"/>
  <c r="J133" i="354"/>
  <c r="I133" i="354"/>
  <c r="H133" i="354"/>
  <c r="N132" i="354"/>
  <c r="K132" i="354" s="1"/>
  <c r="J132" i="354"/>
  <c r="I132" i="354"/>
  <c r="H132" i="354"/>
  <c r="N131" i="354"/>
  <c r="K131" i="354" s="1"/>
  <c r="J131" i="354"/>
  <c r="I131" i="354"/>
  <c r="H131" i="354"/>
  <c r="N130" i="354"/>
  <c r="K130" i="354" s="1"/>
  <c r="J130" i="354"/>
  <c r="I130" i="354"/>
  <c r="H130" i="354"/>
  <c r="N129" i="354"/>
  <c r="K129" i="354"/>
  <c r="J129" i="354"/>
  <c r="I129" i="354"/>
  <c r="H129" i="354"/>
  <c r="N128" i="354"/>
  <c r="K128" i="354" s="1"/>
  <c r="J128" i="354"/>
  <c r="I128" i="354"/>
  <c r="H128" i="354"/>
  <c r="N127" i="354"/>
  <c r="K127" i="354" s="1"/>
  <c r="J127" i="354"/>
  <c r="I127" i="354"/>
  <c r="H127" i="354"/>
  <c r="N126" i="354"/>
  <c r="K126" i="354" s="1"/>
  <c r="J126" i="354"/>
  <c r="I126" i="354"/>
  <c r="H126" i="354"/>
  <c r="N125" i="354"/>
  <c r="K125" i="354" s="1"/>
  <c r="J125" i="354"/>
  <c r="I125" i="354"/>
  <c r="H125" i="354"/>
  <c r="N124" i="354"/>
  <c r="K124" i="354" s="1"/>
  <c r="J124" i="354"/>
  <c r="I124" i="354"/>
  <c r="H124" i="354"/>
  <c r="N123" i="354"/>
  <c r="K123" i="354" s="1"/>
  <c r="J123" i="354"/>
  <c r="I123" i="354"/>
  <c r="H123" i="354"/>
  <c r="N122" i="354"/>
  <c r="K122" i="354"/>
  <c r="J122" i="354"/>
  <c r="I122" i="354"/>
  <c r="H122" i="354"/>
  <c r="N121" i="354"/>
  <c r="K121" i="354" s="1"/>
  <c r="J121" i="354"/>
  <c r="I121" i="354"/>
  <c r="H121" i="354"/>
  <c r="N120" i="354"/>
  <c r="K120" i="354" s="1"/>
  <c r="J120" i="354"/>
  <c r="I120" i="354"/>
  <c r="H120" i="354"/>
  <c r="N119" i="354"/>
  <c r="K119" i="354"/>
  <c r="J119" i="354"/>
  <c r="I119" i="354"/>
  <c r="H119" i="354"/>
  <c r="N118" i="354"/>
  <c r="K118" i="354" s="1"/>
  <c r="J118" i="354"/>
  <c r="I118" i="354"/>
  <c r="H118" i="354"/>
  <c r="N117" i="354"/>
  <c r="K117" i="354"/>
  <c r="J117" i="354"/>
  <c r="I117" i="354"/>
  <c r="H117" i="354"/>
  <c r="N116" i="354"/>
  <c r="K116" i="354" s="1"/>
  <c r="J116" i="354"/>
  <c r="I116" i="354"/>
  <c r="H116" i="354"/>
  <c r="N115" i="354"/>
  <c r="K115" i="354" s="1"/>
  <c r="J115" i="354"/>
  <c r="I115" i="354"/>
  <c r="H115" i="354"/>
  <c r="N114" i="354"/>
  <c r="K114" i="354" s="1"/>
  <c r="J114" i="354"/>
  <c r="I114" i="354"/>
  <c r="H114" i="354"/>
  <c r="N113" i="354"/>
  <c r="K113" i="354" s="1"/>
  <c r="J113" i="354"/>
  <c r="I113" i="354"/>
  <c r="H113" i="354"/>
  <c r="N112" i="354"/>
  <c r="K112" i="354"/>
  <c r="J112" i="354"/>
  <c r="I112" i="354"/>
  <c r="H112" i="354"/>
  <c r="N111" i="354"/>
  <c r="K111" i="354" s="1"/>
  <c r="J111" i="354"/>
  <c r="I111" i="354"/>
  <c r="H111" i="354"/>
  <c r="N110" i="354"/>
  <c r="K110" i="354" s="1"/>
  <c r="J110" i="354"/>
  <c r="I110" i="354"/>
  <c r="H110" i="354"/>
  <c r="N109" i="354"/>
  <c r="K109" i="354" s="1"/>
  <c r="J109" i="354"/>
  <c r="I109" i="354"/>
  <c r="H109" i="354"/>
  <c r="N108" i="354"/>
  <c r="K108" i="354" s="1"/>
  <c r="J108" i="354"/>
  <c r="I108" i="354"/>
  <c r="H108" i="354"/>
  <c r="N107" i="354"/>
  <c r="K107" i="354"/>
  <c r="J107" i="354"/>
  <c r="I107" i="354"/>
  <c r="H107" i="354"/>
  <c r="N106" i="354"/>
  <c r="K106" i="354" s="1"/>
  <c r="J106" i="354"/>
  <c r="I106" i="354"/>
  <c r="H106" i="354"/>
  <c r="N105" i="354"/>
  <c r="K105" i="354" s="1"/>
  <c r="J105" i="354"/>
  <c r="I105" i="354"/>
  <c r="H105" i="354"/>
  <c r="N104" i="354"/>
  <c r="K104" i="354" s="1"/>
  <c r="J104" i="354"/>
  <c r="I104" i="354"/>
  <c r="H104" i="354"/>
  <c r="N103" i="354"/>
  <c r="K103" i="354"/>
  <c r="J103" i="354"/>
  <c r="I103" i="354"/>
  <c r="H103" i="354"/>
  <c r="N102" i="354"/>
  <c r="K102" i="354" s="1"/>
  <c r="J102" i="354"/>
  <c r="I102" i="354"/>
  <c r="H102" i="354"/>
  <c r="N101" i="354"/>
  <c r="K101" i="354" s="1"/>
  <c r="J101" i="354"/>
  <c r="I101" i="354"/>
  <c r="H101" i="354"/>
  <c r="N100" i="354"/>
  <c r="K100" i="354"/>
  <c r="J100" i="354"/>
  <c r="I100" i="354"/>
  <c r="H100" i="354"/>
  <c r="N99" i="354"/>
  <c r="K99" i="354" s="1"/>
  <c r="J99" i="354"/>
  <c r="I99" i="354"/>
  <c r="H99" i="354"/>
  <c r="N98" i="354"/>
  <c r="K98" i="354" s="1"/>
  <c r="J98" i="354"/>
  <c r="I98" i="354"/>
  <c r="H98" i="354"/>
  <c r="N97" i="354"/>
  <c r="K97" i="354" s="1"/>
  <c r="J97" i="354"/>
  <c r="I97" i="354"/>
  <c r="H97" i="354"/>
  <c r="N96" i="354"/>
  <c r="K96" i="354" s="1"/>
  <c r="J96" i="354"/>
  <c r="I96" i="354"/>
  <c r="H96" i="354"/>
  <c r="N95" i="354"/>
  <c r="K95" i="354"/>
  <c r="J95" i="354"/>
  <c r="I95" i="354"/>
  <c r="H95" i="354"/>
  <c r="N94" i="354"/>
  <c r="K94" i="354"/>
  <c r="J94" i="354"/>
  <c r="I94" i="354"/>
  <c r="H94" i="354"/>
  <c r="N93" i="354"/>
  <c r="K93" i="354" s="1"/>
  <c r="J93" i="354"/>
  <c r="I93" i="354"/>
  <c r="H93" i="354"/>
  <c r="N92" i="354"/>
  <c r="K92" i="354" s="1"/>
  <c r="J92" i="354"/>
  <c r="I92" i="354"/>
  <c r="H92" i="354"/>
  <c r="N91" i="354"/>
  <c r="K91" i="354" s="1"/>
  <c r="J91" i="354"/>
  <c r="I91" i="354"/>
  <c r="H91" i="354"/>
  <c r="N90" i="354"/>
  <c r="K90" i="354" s="1"/>
  <c r="J90" i="354"/>
  <c r="I90" i="354"/>
  <c r="H90" i="354"/>
  <c r="N89" i="354"/>
  <c r="K89" i="354" s="1"/>
  <c r="J89" i="354"/>
  <c r="I89" i="354"/>
  <c r="H89" i="354"/>
  <c r="N88" i="354"/>
  <c r="K88" i="354"/>
  <c r="J88" i="354"/>
  <c r="I88" i="354"/>
  <c r="H88" i="354"/>
  <c r="N87" i="354"/>
  <c r="K87" i="354" s="1"/>
  <c r="J87" i="354"/>
  <c r="I87" i="354"/>
  <c r="H87" i="354"/>
  <c r="N86" i="354"/>
  <c r="K86" i="354" s="1"/>
  <c r="J86" i="354"/>
  <c r="I86" i="354"/>
  <c r="H86" i="354"/>
  <c r="N85" i="354"/>
  <c r="K85" i="354"/>
  <c r="J85" i="354"/>
  <c r="I85" i="354"/>
  <c r="H85" i="354"/>
  <c r="N84" i="354"/>
  <c r="K84" i="354" s="1"/>
  <c r="J84" i="354"/>
  <c r="I84" i="354"/>
  <c r="H84" i="354"/>
  <c r="N83" i="354"/>
  <c r="K83" i="354"/>
  <c r="J83" i="354"/>
  <c r="I83" i="354"/>
  <c r="H83" i="354"/>
  <c r="N82" i="354"/>
  <c r="K82" i="354"/>
  <c r="J82" i="354"/>
  <c r="I82" i="354"/>
  <c r="H82" i="354"/>
  <c r="N81" i="354"/>
  <c r="K81" i="354" s="1"/>
  <c r="J81" i="354"/>
  <c r="I81" i="354"/>
  <c r="H81" i="354"/>
  <c r="N80" i="354"/>
  <c r="K80" i="354" s="1"/>
  <c r="J80" i="354"/>
  <c r="I80" i="354"/>
  <c r="H80" i="354"/>
  <c r="N79" i="354"/>
  <c r="K79" i="354" s="1"/>
  <c r="J79" i="354"/>
  <c r="I79" i="354"/>
  <c r="H79" i="354"/>
  <c r="N78" i="354"/>
  <c r="K78" i="354" s="1"/>
  <c r="J78" i="354"/>
  <c r="I78" i="354"/>
  <c r="H78" i="354"/>
  <c r="N77" i="354"/>
  <c r="K77" i="354" s="1"/>
  <c r="J77" i="354"/>
  <c r="I77" i="354"/>
  <c r="H77" i="354"/>
  <c r="N76" i="354"/>
  <c r="K76" i="354"/>
  <c r="J76" i="354"/>
  <c r="I76" i="354"/>
  <c r="H76" i="354"/>
  <c r="N75" i="354"/>
  <c r="K75" i="354" s="1"/>
  <c r="J75" i="354"/>
  <c r="I75" i="354"/>
  <c r="H75" i="354"/>
  <c r="N74" i="354"/>
  <c r="K74" i="354" s="1"/>
  <c r="J74" i="354"/>
  <c r="I74" i="354"/>
  <c r="H74" i="354"/>
  <c r="N73" i="354"/>
  <c r="K73" i="354" s="1"/>
  <c r="J73" i="354"/>
  <c r="I73" i="354"/>
  <c r="H73" i="354"/>
  <c r="N72" i="354"/>
  <c r="K72" i="354" s="1"/>
  <c r="J72" i="354"/>
  <c r="I72" i="354"/>
  <c r="H72" i="354"/>
  <c r="N71" i="354"/>
  <c r="K71" i="354"/>
  <c r="J71" i="354"/>
  <c r="I71" i="354"/>
  <c r="H71" i="354"/>
  <c r="N70" i="354"/>
  <c r="K70" i="354"/>
  <c r="J70" i="354"/>
  <c r="I70" i="354"/>
  <c r="H70" i="354"/>
  <c r="N69" i="354"/>
  <c r="K69" i="354" s="1"/>
  <c r="J69" i="354"/>
  <c r="I69" i="354"/>
  <c r="H69" i="354"/>
  <c r="N68" i="354"/>
  <c r="K68" i="354" s="1"/>
  <c r="J68" i="354"/>
  <c r="I68" i="354"/>
  <c r="H68" i="354"/>
  <c r="N67" i="354"/>
  <c r="K67" i="354"/>
  <c r="J67" i="354"/>
  <c r="I67" i="354"/>
  <c r="H67" i="354"/>
  <c r="N66" i="354"/>
  <c r="K66" i="354" s="1"/>
  <c r="J66" i="354"/>
  <c r="I66" i="354"/>
  <c r="H66" i="354"/>
  <c r="N65" i="354"/>
  <c r="K65" i="354" s="1"/>
  <c r="J65" i="354"/>
  <c r="I65" i="354"/>
  <c r="H65" i="354"/>
  <c r="N64" i="354"/>
  <c r="K64" i="354" s="1"/>
  <c r="J64" i="354"/>
  <c r="I64" i="354"/>
  <c r="H64" i="354"/>
  <c r="N63" i="354"/>
  <c r="K63" i="354" s="1"/>
  <c r="J63" i="354"/>
  <c r="I63" i="354"/>
  <c r="H63" i="354"/>
  <c r="N62" i="354"/>
  <c r="K62" i="354" s="1"/>
  <c r="J62" i="354"/>
  <c r="I62" i="354"/>
  <c r="H62" i="354"/>
  <c r="N61" i="354"/>
  <c r="K61" i="354"/>
  <c r="J61" i="354"/>
  <c r="I61" i="354"/>
  <c r="H61" i="354"/>
  <c r="N60" i="354"/>
  <c r="K60" i="354" s="1"/>
  <c r="J60" i="354"/>
  <c r="I60" i="354"/>
  <c r="H60" i="354"/>
  <c r="N59" i="354"/>
  <c r="K59" i="354"/>
  <c r="J59" i="354"/>
  <c r="I59" i="354"/>
  <c r="H59" i="354"/>
  <c r="N58" i="354"/>
  <c r="K58" i="354"/>
  <c r="J58" i="354"/>
  <c r="I58" i="354"/>
  <c r="H58" i="354"/>
  <c r="N57" i="354"/>
  <c r="K57" i="354" s="1"/>
  <c r="J57" i="354"/>
  <c r="I57" i="354"/>
  <c r="H57" i="354"/>
  <c r="N56" i="354"/>
  <c r="K56" i="354" s="1"/>
  <c r="J56" i="354"/>
  <c r="I56" i="354"/>
  <c r="H56" i="354"/>
  <c r="N55" i="354"/>
  <c r="K55" i="354"/>
  <c r="J55" i="354"/>
  <c r="I55" i="354"/>
  <c r="H55" i="354"/>
  <c r="N54" i="354"/>
  <c r="K54" i="354" s="1"/>
  <c r="J54" i="354"/>
  <c r="I54" i="354"/>
  <c r="H54" i="354"/>
  <c r="N53" i="354"/>
  <c r="K53" i="354" s="1"/>
  <c r="J53" i="354"/>
  <c r="I53" i="354"/>
  <c r="H53" i="354"/>
  <c r="N52" i="354"/>
  <c r="K52" i="354" s="1"/>
  <c r="J52" i="354"/>
  <c r="I52" i="354"/>
  <c r="H52" i="354"/>
  <c r="N51" i="354"/>
  <c r="K51" i="354" s="1"/>
  <c r="J51" i="354"/>
  <c r="I51" i="354"/>
  <c r="H51" i="354"/>
  <c r="N50" i="354"/>
  <c r="K50" i="354" s="1"/>
  <c r="J50" i="354"/>
  <c r="I50" i="354"/>
  <c r="H50" i="354"/>
  <c r="N49" i="354"/>
  <c r="K49" i="354" s="1"/>
  <c r="J49" i="354"/>
  <c r="I49" i="354"/>
  <c r="H49" i="354"/>
  <c r="N48" i="354"/>
  <c r="K48" i="354" s="1"/>
  <c r="J48" i="354"/>
  <c r="I48" i="354"/>
  <c r="H48" i="354"/>
  <c r="N47" i="354"/>
  <c r="K47" i="354"/>
  <c r="J47" i="354"/>
  <c r="I47" i="354"/>
  <c r="H47" i="354"/>
  <c r="N46" i="354"/>
  <c r="K46" i="354"/>
  <c r="J46" i="354"/>
  <c r="I46" i="354"/>
  <c r="H46" i="354"/>
  <c r="N45" i="354"/>
  <c r="K45" i="354"/>
  <c r="J45" i="354"/>
  <c r="I45" i="354"/>
  <c r="H45" i="354"/>
  <c r="N44" i="354"/>
  <c r="K44" i="354" s="1"/>
  <c r="J44" i="354"/>
  <c r="I44" i="354"/>
  <c r="H44" i="354"/>
  <c r="N43" i="354"/>
  <c r="K43" i="354" s="1"/>
  <c r="J43" i="354"/>
  <c r="I43" i="354"/>
  <c r="H43" i="354"/>
  <c r="N42" i="354"/>
  <c r="K42" i="354" s="1"/>
  <c r="J42" i="354"/>
  <c r="I42" i="354"/>
  <c r="H42" i="354"/>
  <c r="N41" i="354"/>
  <c r="K41" i="354" s="1"/>
  <c r="J41" i="354"/>
  <c r="I41" i="354"/>
  <c r="H41" i="354"/>
  <c r="N40" i="354"/>
  <c r="K40" i="354"/>
  <c r="J40" i="354"/>
  <c r="I40" i="354"/>
  <c r="H40" i="354"/>
  <c r="F5" i="354"/>
  <c r="D5" i="354"/>
  <c r="C5" i="354"/>
  <c r="A5" i="354"/>
  <c r="C2" i="354"/>
  <c r="A1" i="354"/>
  <c r="N156" i="352"/>
  <c r="K156" i="352" s="1"/>
  <c r="J156" i="352"/>
  <c r="I156" i="352"/>
  <c r="H156" i="352"/>
  <c r="N155" i="352"/>
  <c r="K155" i="352" s="1"/>
  <c r="J155" i="352"/>
  <c r="I155" i="352"/>
  <c r="H155" i="352"/>
  <c r="N154" i="352"/>
  <c r="K154" i="352" s="1"/>
  <c r="J154" i="352"/>
  <c r="I154" i="352"/>
  <c r="H154" i="352"/>
  <c r="N153" i="352"/>
  <c r="K153" i="352" s="1"/>
  <c r="J153" i="352"/>
  <c r="I153" i="352"/>
  <c r="H153" i="352"/>
  <c r="N152" i="352"/>
  <c r="K152" i="352"/>
  <c r="J152" i="352"/>
  <c r="I152" i="352"/>
  <c r="H152" i="352"/>
  <c r="N151" i="352"/>
  <c r="K151" i="352"/>
  <c r="J151" i="352"/>
  <c r="I151" i="352"/>
  <c r="H151" i="352"/>
  <c r="N150" i="352"/>
  <c r="K150" i="352" s="1"/>
  <c r="J150" i="352"/>
  <c r="I150" i="352"/>
  <c r="H150" i="352"/>
  <c r="N149" i="352"/>
  <c r="K149" i="352" s="1"/>
  <c r="J149" i="352"/>
  <c r="I149" i="352"/>
  <c r="H149" i="352"/>
  <c r="N148" i="352"/>
  <c r="K148" i="352" s="1"/>
  <c r="J148" i="352"/>
  <c r="I148" i="352"/>
  <c r="H148" i="352"/>
  <c r="N147" i="352"/>
  <c r="K147" i="352" s="1"/>
  <c r="J147" i="352"/>
  <c r="I147" i="352"/>
  <c r="H147" i="352"/>
  <c r="N146" i="352"/>
  <c r="K146" i="352" s="1"/>
  <c r="J146" i="352"/>
  <c r="I146" i="352"/>
  <c r="H146" i="352"/>
  <c r="N145" i="352"/>
  <c r="K145" i="352" s="1"/>
  <c r="J145" i="352"/>
  <c r="I145" i="352"/>
  <c r="H145" i="352"/>
  <c r="N144" i="352"/>
  <c r="K144" i="352"/>
  <c r="J144" i="352"/>
  <c r="I144" i="352"/>
  <c r="H144" i="352"/>
  <c r="N143" i="352"/>
  <c r="K143" i="352" s="1"/>
  <c r="J143" i="352"/>
  <c r="I143" i="352"/>
  <c r="H143" i="352"/>
  <c r="N142" i="352"/>
  <c r="K142" i="352" s="1"/>
  <c r="J142" i="352"/>
  <c r="I142" i="352"/>
  <c r="H142" i="352"/>
  <c r="N141" i="352"/>
  <c r="K141" i="352" s="1"/>
  <c r="J141" i="352"/>
  <c r="I141" i="352"/>
  <c r="H141" i="352"/>
  <c r="N140" i="352"/>
  <c r="K140" i="352" s="1"/>
  <c r="J140" i="352"/>
  <c r="I140" i="352"/>
  <c r="H140" i="352"/>
  <c r="N139" i="352"/>
  <c r="K139" i="352"/>
  <c r="J139" i="352"/>
  <c r="I139" i="352"/>
  <c r="H139" i="352"/>
  <c r="N138" i="352"/>
  <c r="K138" i="352" s="1"/>
  <c r="J138" i="352"/>
  <c r="I138" i="352"/>
  <c r="H138" i="352"/>
  <c r="N137" i="352"/>
  <c r="K137" i="352" s="1"/>
  <c r="J137" i="352"/>
  <c r="I137" i="352"/>
  <c r="H137" i="352"/>
  <c r="N136" i="352"/>
  <c r="K136" i="352" s="1"/>
  <c r="J136" i="352"/>
  <c r="I136" i="352"/>
  <c r="H136" i="352"/>
  <c r="N135" i="352"/>
  <c r="K135" i="352" s="1"/>
  <c r="J135" i="352"/>
  <c r="I135" i="352"/>
  <c r="H135" i="352"/>
  <c r="N134" i="352"/>
  <c r="K134" i="352" s="1"/>
  <c r="J134" i="352"/>
  <c r="I134" i="352"/>
  <c r="H134" i="352"/>
  <c r="N133" i="352"/>
  <c r="K133" i="352" s="1"/>
  <c r="J133" i="352"/>
  <c r="I133" i="352"/>
  <c r="H133" i="352"/>
  <c r="N132" i="352"/>
  <c r="K132" i="352" s="1"/>
  <c r="J132" i="352"/>
  <c r="I132" i="352"/>
  <c r="H132" i="352"/>
  <c r="N131" i="352"/>
  <c r="K131" i="352" s="1"/>
  <c r="J131" i="352"/>
  <c r="I131" i="352"/>
  <c r="H131" i="352"/>
  <c r="N130" i="352"/>
  <c r="K130" i="352" s="1"/>
  <c r="J130" i="352"/>
  <c r="I130" i="352"/>
  <c r="H130" i="352"/>
  <c r="N129" i="352"/>
  <c r="K129" i="352" s="1"/>
  <c r="J129" i="352"/>
  <c r="I129" i="352"/>
  <c r="H129" i="352"/>
  <c r="N128" i="352"/>
  <c r="K128" i="352" s="1"/>
  <c r="J128" i="352"/>
  <c r="I128" i="352"/>
  <c r="H128" i="352"/>
  <c r="N127" i="352"/>
  <c r="K127" i="352"/>
  <c r="J127" i="352"/>
  <c r="I127" i="352"/>
  <c r="H127" i="352"/>
  <c r="N126" i="352"/>
  <c r="K126" i="352" s="1"/>
  <c r="J126" i="352"/>
  <c r="I126" i="352"/>
  <c r="H126" i="352"/>
  <c r="N125" i="352"/>
  <c r="K125" i="352" s="1"/>
  <c r="J125" i="352"/>
  <c r="I125" i="352"/>
  <c r="H125" i="352"/>
  <c r="N124" i="352"/>
  <c r="K124" i="352" s="1"/>
  <c r="J124" i="352"/>
  <c r="I124" i="352"/>
  <c r="H124" i="352"/>
  <c r="N123" i="352"/>
  <c r="K123" i="352"/>
  <c r="J123" i="352"/>
  <c r="I123" i="352"/>
  <c r="H123" i="352"/>
  <c r="N122" i="352"/>
  <c r="K122" i="352" s="1"/>
  <c r="J122" i="352"/>
  <c r="I122" i="352"/>
  <c r="H122" i="352"/>
  <c r="N121" i="352"/>
  <c r="K121" i="352" s="1"/>
  <c r="J121" i="352"/>
  <c r="I121" i="352"/>
  <c r="H121" i="352"/>
  <c r="N120" i="352"/>
  <c r="K120" i="352"/>
  <c r="J120" i="352"/>
  <c r="I120" i="352"/>
  <c r="H120" i="352"/>
  <c r="N119" i="352"/>
  <c r="K119" i="352" s="1"/>
  <c r="J119" i="352"/>
  <c r="I119" i="352"/>
  <c r="H119" i="352"/>
  <c r="N118" i="352"/>
  <c r="K118" i="352" s="1"/>
  <c r="J118" i="352"/>
  <c r="I118" i="352"/>
  <c r="H118" i="352"/>
  <c r="N117" i="352"/>
  <c r="K117" i="352" s="1"/>
  <c r="J117" i="352"/>
  <c r="I117" i="352"/>
  <c r="H117" i="352"/>
  <c r="N116" i="352"/>
  <c r="K116" i="352"/>
  <c r="J116" i="352"/>
  <c r="I116" i="352"/>
  <c r="H116" i="352"/>
  <c r="N115" i="352"/>
  <c r="K115" i="352"/>
  <c r="J115" i="352"/>
  <c r="I115" i="352"/>
  <c r="H115" i="352"/>
  <c r="N114" i="352"/>
  <c r="K114" i="352" s="1"/>
  <c r="J114" i="352"/>
  <c r="I114" i="352"/>
  <c r="H114" i="352"/>
  <c r="N113" i="352"/>
  <c r="K113" i="352" s="1"/>
  <c r="J113" i="352"/>
  <c r="I113" i="352"/>
  <c r="H113" i="352"/>
  <c r="N112" i="352"/>
  <c r="K112" i="352" s="1"/>
  <c r="J112" i="352"/>
  <c r="I112" i="352"/>
  <c r="H112" i="352"/>
  <c r="N111" i="352"/>
  <c r="K111" i="352" s="1"/>
  <c r="J111" i="352"/>
  <c r="I111" i="352"/>
  <c r="H111" i="352"/>
  <c r="N110" i="352"/>
  <c r="K110" i="352" s="1"/>
  <c r="J110" i="352"/>
  <c r="I110" i="352"/>
  <c r="H110" i="352"/>
  <c r="N109" i="352"/>
  <c r="K109" i="352" s="1"/>
  <c r="J109" i="352"/>
  <c r="I109" i="352"/>
  <c r="H109" i="352"/>
  <c r="N108" i="352"/>
  <c r="K108" i="352"/>
  <c r="J108" i="352"/>
  <c r="I108" i="352"/>
  <c r="H108" i="352"/>
  <c r="N107" i="352"/>
  <c r="K107" i="352" s="1"/>
  <c r="J107" i="352"/>
  <c r="I107" i="352"/>
  <c r="H107" i="352"/>
  <c r="N106" i="352"/>
  <c r="K106" i="352" s="1"/>
  <c r="J106" i="352"/>
  <c r="I106" i="352"/>
  <c r="H106" i="352"/>
  <c r="N105" i="352"/>
  <c r="K105" i="352" s="1"/>
  <c r="J105" i="352"/>
  <c r="I105" i="352"/>
  <c r="H105" i="352"/>
  <c r="N104" i="352"/>
  <c r="K104" i="352" s="1"/>
  <c r="J104" i="352"/>
  <c r="I104" i="352"/>
  <c r="H104" i="352"/>
  <c r="N103" i="352"/>
  <c r="K103" i="352"/>
  <c r="J103" i="352"/>
  <c r="I103" i="352"/>
  <c r="H103" i="352"/>
  <c r="N102" i="352"/>
  <c r="K102" i="352" s="1"/>
  <c r="J102" i="352"/>
  <c r="I102" i="352"/>
  <c r="H102" i="352"/>
  <c r="N101" i="352"/>
  <c r="K101" i="352" s="1"/>
  <c r="J101" i="352"/>
  <c r="I101" i="352"/>
  <c r="H101" i="352"/>
  <c r="N100" i="352"/>
  <c r="K100" i="352" s="1"/>
  <c r="J100" i="352"/>
  <c r="I100" i="352"/>
  <c r="H100" i="352"/>
  <c r="N99" i="352"/>
  <c r="K99" i="352" s="1"/>
  <c r="J99" i="352"/>
  <c r="I99" i="352"/>
  <c r="H99" i="352"/>
  <c r="N98" i="352"/>
  <c r="K98" i="352" s="1"/>
  <c r="J98" i="352"/>
  <c r="I98" i="352"/>
  <c r="H98" i="352"/>
  <c r="N97" i="352"/>
  <c r="K97" i="352"/>
  <c r="J97" i="352"/>
  <c r="I97" i="352"/>
  <c r="H97" i="352"/>
  <c r="N96" i="352"/>
  <c r="K96" i="352" s="1"/>
  <c r="J96" i="352"/>
  <c r="I96" i="352"/>
  <c r="H96" i="352"/>
  <c r="N95" i="352"/>
  <c r="K95" i="352" s="1"/>
  <c r="J95" i="352"/>
  <c r="I95" i="352"/>
  <c r="H95" i="352"/>
  <c r="N94" i="352"/>
  <c r="K94" i="352" s="1"/>
  <c r="J94" i="352"/>
  <c r="I94" i="352"/>
  <c r="H94" i="352"/>
  <c r="N93" i="352"/>
  <c r="K93" i="352" s="1"/>
  <c r="J93" i="352"/>
  <c r="I93" i="352"/>
  <c r="H93" i="352"/>
  <c r="N92" i="352"/>
  <c r="K92" i="352"/>
  <c r="J92" i="352"/>
  <c r="I92" i="352"/>
  <c r="H92" i="352"/>
  <c r="N91" i="352"/>
  <c r="K91" i="352" s="1"/>
  <c r="J91" i="352"/>
  <c r="I91" i="352"/>
  <c r="H91" i="352"/>
  <c r="N90" i="352"/>
  <c r="K90" i="352" s="1"/>
  <c r="J90" i="352"/>
  <c r="I90" i="352"/>
  <c r="H90" i="352"/>
  <c r="N89" i="352"/>
  <c r="K89" i="352" s="1"/>
  <c r="J89" i="352"/>
  <c r="I89" i="352"/>
  <c r="H89" i="352"/>
  <c r="N88" i="352"/>
  <c r="K88" i="352" s="1"/>
  <c r="J88" i="352"/>
  <c r="I88" i="352"/>
  <c r="H88" i="352"/>
  <c r="N87" i="352"/>
  <c r="K87" i="352"/>
  <c r="J87" i="352"/>
  <c r="I87" i="352"/>
  <c r="H87" i="352"/>
  <c r="N86" i="352"/>
  <c r="K86" i="352" s="1"/>
  <c r="J86" i="352"/>
  <c r="I86" i="352"/>
  <c r="H86" i="352"/>
  <c r="N85" i="352"/>
  <c r="K85" i="352" s="1"/>
  <c r="J85" i="352"/>
  <c r="I85" i="352"/>
  <c r="H85" i="352"/>
  <c r="N84" i="352"/>
  <c r="K84" i="352"/>
  <c r="J84" i="352"/>
  <c r="I84" i="352"/>
  <c r="H84" i="352"/>
  <c r="N83" i="352"/>
  <c r="K83" i="352" s="1"/>
  <c r="J83" i="352"/>
  <c r="I83" i="352"/>
  <c r="H83" i="352"/>
  <c r="N82" i="352"/>
  <c r="K82" i="352" s="1"/>
  <c r="J82" i="352"/>
  <c r="I82" i="352"/>
  <c r="H82" i="352"/>
  <c r="N81" i="352"/>
  <c r="K81" i="352" s="1"/>
  <c r="J81" i="352"/>
  <c r="I81" i="352"/>
  <c r="H81" i="352"/>
  <c r="N80" i="352"/>
  <c r="K80" i="352" s="1"/>
  <c r="J80" i="352"/>
  <c r="I80" i="352"/>
  <c r="H80" i="352"/>
  <c r="N79" i="352"/>
  <c r="K79" i="352"/>
  <c r="J79" i="352"/>
  <c r="I79" i="352"/>
  <c r="H79" i="352"/>
  <c r="N78" i="352"/>
  <c r="K78" i="352" s="1"/>
  <c r="J78" i="352"/>
  <c r="I78" i="352"/>
  <c r="H78" i="352"/>
  <c r="N77" i="352"/>
  <c r="K77" i="352" s="1"/>
  <c r="J77" i="352"/>
  <c r="I77" i="352"/>
  <c r="H77" i="352"/>
  <c r="N76" i="352"/>
  <c r="K76" i="352" s="1"/>
  <c r="J76" i="352"/>
  <c r="I76" i="352"/>
  <c r="H76" i="352"/>
  <c r="N75" i="352"/>
  <c r="K75" i="352"/>
  <c r="J75" i="352"/>
  <c r="I75" i="352"/>
  <c r="H75" i="352"/>
  <c r="N74" i="352"/>
  <c r="K74" i="352" s="1"/>
  <c r="J74" i="352"/>
  <c r="I74" i="352"/>
  <c r="H74" i="352"/>
  <c r="N73" i="352"/>
  <c r="K73" i="352"/>
  <c r="J73" i="352"/>
  <c r="I73" i="352"/>
  <c r="H73" i="352"/>
  <c r="N72" i="352"/>
  <c r="K72" i="352" s="1"/>
  <c r="J72" i="352"/>
  <c r="I72" i="352"/>
  <c r="H72" i="352"/>
  <c r="N71" i="352"/>
  <c r="K71" i="352" s="1"/>
  <c r="J71" i="352"/>
  <c r="I71" i="352"/>
  <c r="H71" i="352"/>
  <c r="N70" i="352"/>
  <c r="K70" i="352" s="1"/>
  <c r="J70" i="352"/>
  <c r="I70" i="352"/>
  <c r="H70" i="352"/>
  <c r="N69" i="352"/>
  <c r="K69" i="352" s="1"/>
  <c r="J69" i="352"/>
  <c r="I69" i="352"/>
  <c r="H69" i="352"/>
  <c r="N68" i="352"/>
  <c r="K68" i="352" s="1"/>
  <c r="J68" i="352"/>
  <c r="I68" i="352"/>
  <c r="H68" i="352"/>
  <c r="N67" i="352"/>
  <c r="K67" i="352"/>
  <c r="J67" i="352"/>
  <c r="I67" i="352"/>
  <c r="H67" i="352"/>
  <c r="N66" i="352"/>
  <c r="K66" i="352" s="1"/>
  <c r="J66" i="352"/>
  <c r="I66" i="352"/>
  <c r="H66" i="352"/>
  <c r="N65" i="352"/>
  <c r="K65" i="352" s="1"/>
  <c r="J65" i="352"/>
  <c r="I65" i="352"/>
  <c r="H65" i="352"/>
  <c r="N64" i="352"/>
  <c r="K64" i="352" s="1"/>
  <c r="J64" i="352"/>
  <c r="I64" i="352"/>
  <c r="H64" i="352"/>
  <c r="N63" i="352"/>
  <c r="K63" i="352"/>
  <c r="J63" i="352"/>
  <c r="I63" i="352"/>
  <c r="H63" i="352"/>
  <c r="N62" i="352"/>
  <c r="K62" i="352" s="1"/>
  <c r="J62" i="352"/>
  <c r="I62" i="352"/>
  <c r="H62" i="352"/>
  <c r="N61" i="352"/>
  <c r="K61" i="352" s="1"/>
  <c r="J61" i="352"/>
  <c r="I61" i="352"/>
  <c r="H61" i="352"/>
  <c r="N60" i="352"/>
  <c r="K60" i="352" s="1"/>
  <c r="J60" i="352"/>
  <c r="I60" i="352"/>
  <c r="H60" i="352"/>
  <c r="N59" i="352"/>
  <c r="K59" i="352" s="1"/>
  <c r="J59" i="352"/>
  <c r="I59" i="352"/>
  <c r="H59" i="352"/>
  <c r="N58" i="352"/>
  <c r="K58" i="352" s="1"/>
  <c r="J58" i="352"/>
  <c r="I58" i="352"/>
  <c r="H58" i="352"/>
  <c r="N57" i="352"/>
  <c r="K57" i="352"/>
  <c r="J57" i="352"/>
  <c r="I57" i="352"/>
  <c r="H57" i="352"/>
  <c r="N56" i="352"/>
  <c r="K56" i="352" s="1"/>
  <c r="J56" i="352"/>
  <c r="I56" i="352"/>
  <c r="H56" i="352"/>
  <c r="N55" i="352"/>
  <c r="K55" i="352"/>
  <c r="J55" i="352"/>
  <c r="I55" i="352"/>
  <c r="H55" i="352"/>
  <c r="N54" i="352"/>
  <c r="K54" i="352" s="1"/>
  <c r="J54" i="352"/>
  <c r="I54" i="352"/>
  <c r="H54" i="352"/>
  <c r="N53" i="352"/>
  <c r="K53" i="352" s="1"/>
  <c r="J53" i="352"/>
  <c r="I53" i="352"/>
  <c r="H53" i="352"/>
  <c r="N52" i="352"/>
  <c r="K52" i="352" s="1"/>
  <c r="J52" i="352"/>
  <c r="I52" i="352"/>
  <c r="H52" i="352"/>
  <c r="N51" i="352"/>
  <c r="K51" i="352"/>
  <c r="J51" i="352"/>
  <c r="I51" i="352"/>
  <c r="H51" i="352"/>
  <c r="N50" i="352"/>
  <c r="K50" i="352" s="1"/>
  <c r="J50" i="352"/>
  <c r="I50" i="352"/>
  <c r="H50" i="352"/>
  <c r="N49" i="352"/>
  <c r="K49" i="352"/>
  <c r="J49" i="352"/>
  <c r="I49" i="352"/>
  <c r="H49" i="352"/>
  <c r="N48" i="352"/>
  <c r="K48" i="352" s="1"/>
  <c r="J48" i="352"/>
  <c r="I48" i="352"/>
  <c r="H48" i="352"/>
  <c r="N47" i="352"/>
  <c r="K47" i="352" s="1"/>
  <c r="J47" i="352"/>
  <c r="I47" i="352"/>
  <c r="H47" i="352"/>
  <c r="N46" i="352"/>
  <c r="K46" i="352" s="1"/>
  <c r="J46" i="352"/>
  <c r="I46" i="352"/>
  <c r="H46" i="352"/>
  <c r="N45" i="352"/>
  <c r="K45" i="352" s="1"/>
  <c r="J45" i="352"/>
  <c r="I45" i="352"/>
  <c r="H45" i="352"/>
  <c r="N44" i="352"/>
  <c r="K44" i="352" s="1"/>
  <c r="J44" i="352"/>
  <c r="I44" i="352"/>
  <c r="H44" i="352"/>
  <c r="N43" i="352"/>
  <c r="K43" i="352"/>
  <c r="J43" i="352"/>
  <c r="I43" i="352"/>
  <c r="H43" i="352"/>
  <c r="N42" i="352"/>
  <c r="K42" i="352" s="1"/>
  <c r="J42" i="352"/>
  <c r="I42" i="352"/>
  <c r="H42" i="352"/>
  <c r="N41" i="352"/>
  <c r="K41" i="352" s="1"/>
  <c r="J41" i="352"/>
  <c r="I41" i="352"/>
  <c r="H41" i="352"/>
  <c r="N40" i="352"/>
  <c r="K40" i="352" s="1"/>
  <c r="J40" i="352"/>
  <c r="I40" i="352"/>
  <c r="H40" i="352"/>
  <c r="F5" i="352"/>
  <c r="D5" i="352"/>
  <c r="C5" i="352"/>
  <c r="A5" i="352"/>
  <c r="C2" i="352"/>
  <c r="A1" i="352"/>
  <c r="N156" i="351"/>
  <c r="K156" i="351"/>
  <c r="J156" i="351"/>
  <c r="I156" i="351"/>
  <c r="H156" i="351"/>
  <c r="N155" i="351"/>
  <c r="K155" i="351"/>
  <c r="J155" i="351"/>
  <c r="I155" i="351"/>
  <c r="H155" i="351"/>
  <c r="N154" i="351"/>
  <c r="K154" i="351" s="1"/>
  <c r="J154" i="351"/>
  <c r="I154" i="351"/>
  <c r="H154" i="351"/>
  <c r="N153" i="351"/>
  <c r="K153" i="351" s="1"/>
  <c r="J153" i="351"/>
  <c r="I153" i="351"/>
  <c r="H153" i="351"/>
  <c r="N152" i="351"/>
  <c r="K152" i="351" s="1"/>
  <c r="J152" i="351"/>
  <c r="I152" i="351"/>
  <c r="H152" i="351"/>
  <c r="N151" i="351"/>
  <c r="K151" i="351"/>
  <c r="J151" i="351"/>
  <c r="I151" i="351"/>
  <c r="H151" i="351"/>
  <c r="N150" i="351"/>
  <c r="K150" i="351"/>
  <c r="J150" i="351"/>
  <c r="I150" i="351"/>
  <c r="H150" i="351"/>
  <c r="N149" i="351"/>
  <c r="K149" i="351" s="1"/>
  <c r="J149" i="351"/>
  <c r="I149" i="351"/>
  <c r="H149" i="351"/>
  <c r="N148" i="351"/>
  <c r="K148" i="351" s="1"/>
  <c r="J148" i="351"/>
  <c r="I148" i="351"/>
  <c r="H148" i="351"/>
  <c r="N147" i="351"/>
  <c r="K147" i="351" s="1"/>
  <c r="J147" i="351"/>
  <c r="I147" i="351"/>
  <c r="H147" i="351"/>
  <c r="N146" i="351"/>
  <c r="K146" i="351"/>
  <c r="J146" i="351"/>
  <c r="I146" i="351"/>
  <c r="H146" i="351"/>
  <c r="N145" i="351"/>
  <c r="K145" i="351"/>
  <c r="J145" i="351"/>
  <c r="I145" i="351"/>
  <c r="H145" i="351"/>
  <c r="N144" i="351"/>
  <c r="K144" i="351" s="1"/>
  <c r="J144" i="351"/>
  <c r="I144" i="351"/>
  <c r="H144" i="351"/>
  <c r="N143" i="351"/>
  <c r="K143" i="351" s="1"/>
  <c r="J143" i="351"/>
  <c r="I143" i="351"/>
  <c r="H143" i="351"/>
  <c r="N142" i="351"/>
  <c r="K142" i="351" s="1"/>
  <c r="J142" i="351"/>
  <c r="I142" i="351"/>
  <c r="H142" i="351"/>
  <c r="N141" i="351"/>
  <c r="K141" i="351"/>
  <c r="J141" i="351"/>
  <c r="I141" i="351"/>
  <c r="H141" i="351"/>
  <c r="N140" i="351"/>
  <c r="K140" i="351"/>
  <c r="J140" i="351"/>
  <c r="I140" i="351"/>
  <c r="H140" i="351"/>
  <c r="N139" i="351"/>
  <c r="K139" i="351" s="1"/>
  <c r="J139" i="351"/>
  <c r="I139" i="351"/>
  <c r="H139" i="351"/>
  <c r="N138" i="351"/>
  <c r="K138" i="351" s="1"/>
  <c r="J138" i="351"/>
  <c r="I138" i="351"/>
  <c r="H138" i="351"/>
  <c r="N137" i="351"/>
  <c r="K137" i="351" s="1"/>
  <c r="J137" i="351"/>
  <c r="I137" i="351"/>
  <c r="H137" i="351"/>
  <c r="N136" i="351"/>
  <c r="K136" i="351"/>
  <c r="J136" i="351"/>
  <c r="I136" i="351"/>
  <c r="H136" i="351"/>
  <c r="N135" i="351"/>
  <c r="K135" i="351"/>
  <c r="J135" i="351"/>
  <c r="I135" i="351"/>
  <c r="H135" i="351"/>
  <c r="N134" i="351"/>
  <c r="K134" i="351" s="1"/>
  <c r="J134" i="351"/>
  <c r="I134" i="351"/>
  <c r="H134" i="351"/>
  <c r="N133" i="351"/>
  <c r="K133" i="351" s="1"/>
  <c r="J133" i="351"/>
  <c r="I133" i="351"/>
  <c r="H133" i="351"/>
  <c r="N132" i="351"/>
  <c r="K132" i="351" s="1"/>
  <c r="J132" i="351"/>
  <c r="I132" i="351"/>
  <c r="H132" i="351"/>
  <c r="N131" i="351"/>
  <c r="K131" i="351"/>
  <c r="J131" i="351"/>
  <c r="I131" i="351"/>
  <c r="H131" i="351"/>
  <c r="N130" i="351"/>
  <c r="K130" i="351"/>
  <c r="J130" i="351"/>
  <c r="I130" i="351"/>
  <c r="H130" i="351"/>
  <c r="N129" i="351"/>
  <c r="K129" i="351" s="1"/>
  <c r="J129" i="351"/>
  <c r="I129" i="351"/>
  <c r="H129" i="351"/>
  <c r="N128" i="351"/>
  <c r="K128" i="351" s="1"/>
  <c r="J128" i="351"/>
  <c r="I128" i="351"/>
  <c r="H128" i="351"/>
  <c r="N127" i="351"/>
  <c r="K127" i="351" s="1"/>
  <c r="J127" i="351"/>
  <c r="I127" i="351"/>
  <c r="H127" i="351"/>
  <c r="N126" i="351"/>
  <c r="K126" i="351"/>
  <c r="J126" i="351"/>
  <c r="I126" i="351"/>
  <c r="H126" i="351"/>
  <c r="N125" i="351"/>
  <c r="K125" i="351" s="1"/>
  <c r="J125" i="351"/>
  <c r="I125" i="351"/>
  <c r="H125" i="351"/>
  <c r="N124" i="351"/>
  <c r="K124" i="351"/>
  <c r="J124" i="351"/>
  <c r="I124" i="351"/>
  <c r="H124" i="351"/>
  <c r="N123" i="351"/>
  <c r="K123" i="351" s="1"/>
  <c r="J123" i="351"/>
  <c r="I123" i="351"/>
  <c r="H123" i="351"/>
  <c r="N122" i="351"/>
  <c r="K122" i="351"/>
  <c r="J122" i="351"/>
  <c r="I122" i="351"/>
  <c r="H122" i="351"/>
  <c r="N121" i="351"/>
  <c r="K121" i="351"/>
  <c r="J121" i="351"/>
  <c r="I121" i="351"/>
  <c r="H121" i="351"/>
  <c r="N120" i="351"/>
  <c r="K120" i="351" s="1"/>
  <c r="J120" i="351"/>
  <c r="I120" i="351"/>
  <c r="H120" i="351"/>
  <c r="N119" i="351"/>
  <c r="K119" i="351"/>
  <c r="J119" i="351"/>
  <c r="I119" i="351"/>
  <c r="H119" i="351"/>
  <c r="N118" i="351"/>
  <c r="K118" i="351" s="1"/>
  <c r="J118" i="351"/>
  <c r="I118" i="351"/>
  <c r="H118" i="351"/>
  <c r="N117" i="351"/>
  <c r="K117" i="351"/>
  <c r="J117" i="351"/>
  <c r="I117" i="351"/>
  <c r="H117" i="351"/>
  <c r="N116" i="351"/>
  <c r="K116" i="351"/>
  <c r="J116" i="351"/>
  <c r="I116" i="351"/>
  <c r="H116" i="351"/>
  <c r="N115" i="351"/>
  <c r="K115" i="351" s="1"/>
  <c r="J115" i="351"/>
  <c r="I115" i="351"/>
  <c r="H115" i="351"/>
  <c r="N114" i="351"/>
  <c r="K114" i="351"/>
  <c r="J114" i="351"/>
  <c r="I114" i="351"/>
  <c r="H114" i="351"/>
  <c r="N113" i="351"/>
  <c r="K113" i="351" s="1"/>
  <c r="J113" i="351"/>
  <c r="I113" i="351"/>
  <c r="H113" i="351"/>
  <c r="N112" i="351"/>
  <c r="K112" i="351"/>
  <c r="J112" i="351"/>
  <c r="I112" i="351"/>
  <c r="H112" i="351"/>
  <c r="N111" i="351"/>
  <c r="K111" i="351"/>
  <c r="J111" i="351"/>
  <c r="I111" i="351"/>
  <c r="H111" i="351"/>
  <c r="N110" i="351"/>
  <c r="K110" i="351"/>
  <c r="J110" i="351"/>
  <c r="I110" i="351"/>
  <c r="H110" i="351"/>
  <c r="N109" i="351"/>
  <c r="K109" i="351"/>
  <c r="J109" i="351"/>
  <c r="I109" i="351"/>
  <c r="H109" i="351"/>
  <c r="N108" i="351"/>
  <c r="K108" i="351" s="1"/>
  <c r="J108" i="351"/>
  <c r="I108" i="351"/>
  <c r="H108" i="351"/>
  <c r="N107" i="351"/>
  <c r="K107" i="351"/>
  <c r="J107" i="351"/>
  <c r="I107" i="351"/>
  <c r="H107" i="351"/>
  <c r="N106" i="351"/>
  <c r="K106" i="351"/>
  <c r="J106" i="351"/>
  <c r="I106" i="351"/>
  <c r="H106" i="351"/>
  <c r="N105" i="351"/>
  <c r="K105" i="351" s="1"/>
  <c r="J105" i="351"/>
  <c r="I105" i="351"/>
  <c r="H105" i="351"/>
  <c r="N104" i="351"/>
  <c r="K104" i="351"/>
  <c r="J104" i="351"/>
  <c r="I104" i="351"/>
  <c r="H104" i="351"/>
  <c r="N103" i="351"/>
  <c r="K103" i="351" s="1"/>
  <c r="J103" i="351"/>
  <c r="I103" i="351"/>
  <c r="H103" i="351"/>
  <c r="N102" i="351"/>
  <c r="K102" i="351"/>
  <c r="J102" i="351"/>
  <c r="I102" i="351"/>
  <c r="H102" i="351"/>
  <c r="N101" i="351"/>
  <c r="K101" i="351" s="1"/>
  <c r="J101" i="351"/>
  <c r="I101" i="351"/>
  <c r="H101" i="351"/>
  <c r="N100" i="351"/>
  <c r="K100" i="351" s="1"/>
  <c r="J100" i="351"/>
  <c r="I100" i="351"/>
  <c r="H100" i="351"/>
  <c r="N99" i="351"/>
  <c r="K99" i="351" s="1"/>
  <c r="J99" i="351"/>
  <c r="I99" i="351"/>
  <c r="H99" i="351"/>
  <c r="N98" i="351"/>
  <c r="K98" i="351"/>
  <c r="J98" i="351"/>
  <c r="I98" i="351"/>
  <c r="H98" i="351"/>
  <c r="N97" i="351"/>
  <c r="K97" i="351"/>
  <c r="J97" i="351"/>
  <c r="I97" i="351"/>
  <c r="H97" i="351"/>
  <c r="N96" i="351"/>
  <c r="K96" i="351" s="1"/>
  <c r="J96" i="351"/>
  <c r="I96" i="351"/>
  <c r="H96" i="351"/>
  <c r="N95" i="351"/>
  <c r="K95" i="351" s="1"/>
  <c r="J95" i="351"/>
  <c r="I95" i="351"/>
  <c r="H95" i="351"/>
  <c r="N94" i="351"/>
  <c r="K94" i="351"/>
  <c r="J94" i="351"/>
  <c r="I94" i="351"/>
  <c r="H94" i="351"/>
  <c r="N93" i="351"/>
  <c r="K93" i="351"/>
  <c r="J93" i="351"/>
  <c r="I93" i="351"/>
  <c r="H93" i="351"/>
  <c r="N92" i="351"/>
  <c r="K92" i="351"/>
  <c r="J92" i="351"/>
  <c r="I92" i="351"/>
  <c r="H92" i="351"/>
  <c r="N91" i="351"/>
  <c r="K91" i="351" s="1"/>
  <c r="J91" i="351"/>
  <c r="I91" i="351"/>
  <c r="H91" i="351"/>
  <c r="N90" i="351"/>
  <c r="K90" i="351" s="1"/>
  <c r="J90" i="351"/>
  <c r="I90" i="351"/>
  <c r="H90" i="351"/>
  <c r="N89" i="351"/>
  <c r="K89" i="351" s="1"/>
  <c r="J89" i="351"/>
  <c r="I89" i="351"/>
  <c r="H89" i="351"/>
  <c r="N88" i="351"/>
  <c r="K88" i="351"/>
  <c r="J88" i="351"/>
  <c r="I88" i="351"/>
  <c r="H88" i="351"/>
  <c r="N87" i="351"/>
  <c r="K87" i="351" s="1"/>
  <c r="J87" i="351"/>
  <c r="I87" i="351"/>
  <c r="H87" i="351"/>
  <c r="N86" i="351"/>
  <c r="K86" i="351"/>
  <c r="J86" i="351"/>
  <c r="I86" i="351"/>
  <c r="H86" i="351"/>
  <c r="N85" i="351"/>
  <c r="K85" i="351" s="1"/>
  <c r="J85" i="351"/>
  <c r="I85" i="351"/>
  <c r="H85" i="351"/>
  <c r="N84" i="351"/>
  <c r="K84" i="351" s="1"/>
  <c r="J84" i="351"/>
  <c r="I84" i="351"/>
  <c r="H84" i="351"/>
  <c r="N83" i="351"/>
  <c r="K83" i="351"/>
  <c r="J83" i="351"/>
  <c r="I83" i="351"/>
  <c r="H83" i="351"/>
  <c r="N82" i="351"/>
  <c r="K82" i="351" s="1"/>
  <c r="J82" i="351"/>
  <c r="I82" i="351"/>
  <c r="H82" i="351"/>
  <c r="N81" i="351"/>
  <c r="K81" i="351"/>
  <c r="J81" i="351"/>
  <c r="I81" i="351"/>
  <c r="H81" i="351"/>
  <c r="N80" i="351"/>
  <c r="K80" i="351" s="1"/>
  <c r="J80" i="351"/>
  <c r="I80" i="351"/>
  <c r="H80" i="351"/>
  <c r="N79" i="351"/>
  <c r="K79" i="351" s="1"/>
  <c r="J79" i="351"/>
  <c r="I79" i="351"/>
  <c r="H79" i="351"/>
  <c r="N78" i="351"/>
  <c r="K78" i="351"/>
  <c r="J78" i="351"/>
  <c r="I78" i="351"/>
  <c r="H78" i="351"/>
  <c r="N77" i="351"/>
  <c r="K77" i="351" s="1"/>
  <c r="J77" i="351"/>
  <c r="I77" i="351"/>
  <c r="H77" i="351"/>
  <c r="N76" i="351"/>
  <c r="K76" i="351" s="1"/>
  <c r="J76" i="351"/>
  <c r="I76" i="351"/>
  <c r="H76" i="351"/>
  <c r="N75" i="351"/>
  <c r="K75" i="351"/>
  <c r="J75" i="351"/>
  <c r="I75" i="351"/>
  <c r="H75" i="351"/>
  <c r="N74" i="351"/>
  <c r="K74" i="351"/>
  <c r="J74" i="351"/>
  <c r="I74" i="351"/>
  <c r="H74" i="351"/>
  <c r="N73" i="351"/>
  <c r="K73" i="351"/>
  <c r="J73" i="351"/>
  <c r="I73" i="351"/>
  <c r="H73" i="351"/>
  <c r="N72" i="351"/>
  <c r="K72" i="351" s="1"/>
  <c r="J72" i="351"/>
  <c r="I72" i="351"/>
  <c r="H72" i="351"/>
  <c r="N71" i="351"/>
  <c r="K71" i="351" s="1"/>
  <c r="J71" i="351"/>
  <c r="I71" i="351"/>
  <c r="H71" i="351"/>
  <c r="N70" i="351"/>
  <c r="K70" i="351"/>
  <c r="J70" i="351"/>
  <c r="I70" i="351"/>
  <c r="H70" i="351"/>
  <c r="N69" i="351"/>
  <c r="K69" i="351"/>
  <c r="J69" i="351"/>
  <c r="I69" i="351"/>
  <c r="H69" i="351"/>
  <c r="N68" i="351"/>
  <c r="K68" i="351"/>
  <c r="J68" i="351"/>
  <c r="I68" i="351"/>
  <c r="H68" i="351"/>
  <c r="N67" i="351"/>
  <c r="K67" i="351" s="1"/>
  <c r="J67" i="351"/>
  <c r="I67" i="351"/>
  <c r="H67" i="351"/>
  <c r="N66" i="351"/>
  <c r="K66" i="351" s="1"/>
  <c r="J66" i="351"/>
  <c r="I66" i="351"/>
  <c r="H66" i="351"/>
  <c r="N65" i="351"/>
  <c r="K65" i="351" s="1"/>
  <c r="J65" i="351"/>
  <c r="I65" i="351"/>
  <c r="H65" i="351"/>
  <c r="N64" i="351"/>
  <c r="K64" i="351"/>
  <c r="J64" i="351"/>
  <c r="I64" i="351"/>
  <c r="H64" i="351"/>
  <c r="N63" i="351"/>
  <c r="K63" i="351" s="1"/>
  <c r="J63" i="351"/>
  <c r="I63" i="351"/>
  <c r="H63" i="351"/>
  <c r="N62" i="351"/>
  <c r="K62" i="351" s="1"/>
  <c r="J62" i="351"/>
  <c r="I62" i="351"/>
  <c r="H62" i="351"/>
  <c r="N61" i="351"/>
  <c r="K61" i="351" s="1"/>
  <c r="J61" i="351"/>
  <c r="I61" i="351"/>
  <c r="H61" i="351"/>
  <c r="N60" i="351"/>
  <c r="K60" i="351" s="1"/>
  <c r="J60" i="351"/>
  <c r="I60" i="351"/>
  <c r="H60" i="351"/>
  <c r="N59" i="351"/>
  <c r="K59" i="351"/>
  <c r="J59" i="351"/>
  <c r="I59" i="351"/>
  <c r="H59" i="351"/>
  <c r="N58" i="351"/>
  <c r="K58" i="351" s="1"/>
  <c r="J58" i="351"/>
  <c r="I58" i="351"/>
  <c r="H58" i="351"/>
  <c r="N57" i="351"/>
  <c r="K57" i="351" s="1"/>
  <c r="J57" i="351"/>
  <c r="I57" i="351"/>
  <c r="H57" i="351"/>
  <c r="N56" i="351"/>
  <c r="K56" i="351" s="1"/>
  <c r="J56" i="351"/>
  <c r="I56" i="351"/>
  <c r="H56" i="351"/>
  <c r="N55" i="351"/>
  <c r="K55" i="351" s="1"/>
  <c r="J55" i="351"/>
  <c r="I55" i="351"/>
  <c r="H55" i="351"/>
  <c r="N54" i="351"/>
  <c r="K54" i="351"/>
  <c r="J54" i="351"/>
  <c r="I54" i="351"/>
  <c r="H54" i="351"/>
  <c r="N53" i="351"/>
  <c r="K53" i="351" s="1"/>
  <c r="J53" i="351"/>
  <c r="I53" i="351"/>
  <c r="H53" i="351"/>
  <c r="N52" i="351"/>
  <c r="K52" i="351" s="1"/>
  <c r="J52" i="351"/>
  <c r="I52" i="351"/>
  <c r="H52" i="351"/>
  <c r="N51" i="351"/>
  <c r="K51" i="351"/>
  <c r="J51" i="351"/>
  <c r="I51" i="351"/>
  <c r="H51" i="351"/>
  <c r="N50" i="351"/>
  <c r="K50" i="351"/>
  <c r="J50" i="351"/>
  <c r="I50" i="351"/>
  <c r="H50" i="351"/>
  <c r="N49" i="351"/>
  <c r="K49" i="351"/>
  <c r="J49" i="351"/>
  <c r="I49" i="351"/>
  <c r="H49" i="351"/>
  <c r="N48" i="351"/>
  <c r="K48" i="351" s="1"/>
  <c r="J48" i="351"/>
  <c r="I48" i="351"/>
  <c r="H48" i="351"/>
  <c r="N47" i="351"/>
  <c r="K47" i="351" s="1"/>
  <c r="J47" i="351"/>
  <c r="I47" i="351"/>
  <c r="H47" i="351"/>
  <c r="N46" i="351"/>
  <c r="K46" i="351"/>
  <c r="J46" i="351"/>
  <c r="I46" i="351"/>
  <c r="H46" i="351"/>
  <c r="N45" i="351"/>
  <c r="K45" i="351"/>
  <c r="J45" i="351"/>
  <c r="I45" i="351"/>
  <c r="H45" i="351"/>
  <c r="N44" i="351"/>
  <c r="K44" i="351"/>
  <c r="J44" i="351"/>
  <c r="I44" i="351"/>
  <c r="H44" i="351"/>
  <c r="N43" i="351"/>
  <c r="K43" i="351" s="1"/>
  <c r="J43" i="351"/>
  <c r="I43" i="351"/>
  <c r="H43" i="351"/>
  <c r="N42" i="351"/>
  <c r="K42" i="351" s="1"/>
  <c r="J42" i="351"/>
  <c r="I42" i="351"/>
  <c r="H42" i="351"/>
  <c r="N41" i="351"/>
  <c r="K41" i="351" s="1"/>
  <c r="J41" i="351"/>
  <c r="I41" i="351"/>
  <c r="H41" i="351"/>
  <c r="N40" i="351"/>
  <c r="K40" i="351"/>
  <c r="J40" i="351"/>
  <c r="I40" i="351"/>
  <c r="H40" i="351"/>
  <c r="F5" i="351"/>
  <c r="D5" i="351"/>
  <c r="C5" i="351"/>
  <c r="A5" i="351"/>
  <c r="C2" i="351"/>
  <c r="A1" i="351"/>
  <c r="N156" i="349"/>
  <c r="K156" i="349" s="1"/>
  <c r="J156" i="349"/>
  <c r="I156" i="349"/>
  <c r="H156" i="349"/>
  <c r="N155" i="349"/>
  <c r="K155" i="349" s="1"/>
  <c r="J155" i="349"/>
  <c r="I155" i="349"/>
  <c r="H155" i="349"/>
  <c r="N154" i="349"/>
  <c r="K154" i="349" s="1"/>
  <c r="J154" i="349"/>
  <c r="I154" i="349"/>
  <c r="H154" i="349"/>
  <c r="N153" i="349"/>
  <c r="K153" i="349"/>
  <c r="J153" i="349"/>
  <c r="I153" i="349"/>
  <c r="H153" i="349"/>
  <c r="N152" i="349"/>
  <c r="K152" i="349"/>
  <c r="J152" i="349"/>
  <c r="I152" i="349"/>
  <c r="H152" i="349"/>
  <c r="N151" i="349"/>
  <c r="K151" i="349"/>
  <c r="J151" i="349"/>
  <c r="I151" i="349"/>
  <c r="H151" i="349"/>
  <c r="N150" i="349"/>
  <c r="K150" i="349" s="1"/>
  <c r="J150" i="349"/>
  <c r="I150" i="349"/>
  <c r="H150" i="349"/>
  <c r="N149" i="349"/>
  <c r="K149" i="349" s="1"/>
  <c r="J149" i="349"/>
  <c r="I149" i="349"/>
  <c r="H149" i="349"/>
  <c r="N148" i="349"/>
  <c r="K148" i="349"/>
  <c r="J148" i="349"/>
  <c r="I148" i="349"/>
  <c r="H148" i="349"/>
  <c r="N147" i="349"/>
  <c r="K147" i="349"/>
  <c r="J147" i="349"/>
  <c r="I147" i="349"/>
  <c r="H147" i="349"/>
  <c r="N146" i="349"/>
  <c r="K146" i="349"/>
  <c r="J146" i="349"/>
  <c r="I146" i="349"/>
  <c r="H146" i="349"/>
  <c r="N145" i="349"/>
  <c r="K145" i="349" s="1"/>
  <c r="J145" i="349"/>
  <c r="I145" i="349"/>
  <c r="H145" i="349"/>
  <c r="N144" i="349"/>
  <c r="K144" i="349" s="1"/>
  <c r="J144" i="349"/>
  <c r="I144" i="349"/>
  <c r="H144" i="349"/>
  <c r="N143" i="349"/>
  <c r="K143" i="349"/>
  <c r="J143" i="349"/>
  <c r="I143" i="349"/>
  <c r="H143" i="349"/>
  <c r="N142" i="349"/>
  <c r="K142" i="349"/>
  <c r="J142" i="349"/>
  <c r="I142" i="349"/>
  <c r="H142" i="349"/>
  <c r="N141" i="349"/>
  <c r="K141" i="349"/>
  <c r="J141" i="349"/>
  <c r="I141" i="349"/>
  <c r="H141" i="349"/>
  <c r="N140" i="349"/>
  <c r="K140" i="349" s="1"/>
  <c r="J140" i="349"/>
  <c r="I140" i="349"/>
  <c r="H140" i="349"/>
  <c r="N139" i="349"/>
  <c r="K139" i="349"/>
  <c r="J139" i="349"/>
  <c r="I139" i="349"/>
  <c r="H139" i="349"/>
  <c r="N138" i="349"/>
  <c r="K138" i="349" s="1"/>
  <c r="J138" i="349"/>
  <c r="I138" i="349"/>
  <c r="H138" i="349"/>
  <c r="N137" i="349"/>
  <c r="K137" i="349" s="1"/>
  <c r="J137" i="349"/>
  <c r="I137" i="349"/>
  <c r="H137" i="349"/>
  <c r="N136" i="349"/>
  <c r="K136" i="349"/>
  <c r="J136" i="349"/>
  <c r="I136" i="349"/>
  <c r="H136" i="349"/>
  <c r="N135" i="349"/>
  <c r="K135" i="349" s="1"/>
  <c r="J135" i="349"/>
  <c r="I135" i="349"/>
  <c r="H135" i="349"/>
  <c r="N134" i="349"/>
  <c r="K134" i="349"/>
  <c r="J134" i="349"/>
  <c r="I134" i="349"/>
  <c r="H134" i="349"/>
  <c r="N133" i="349"/>
  <c r="K133" i="349" s="1"/>
  <c r="J133" i="349"/>
  <c r="I133" i="349"/>
  <c r="H133" i="349"/>
  <c r="N132" i="349"/>
  <c r="K132" i="349"/>
  <c r="J132" i="349"/>
  <c r="I132" i="349"/>
  <c r="H132" i="349"/>
  <c r="N131" i="349"/>
  <c r="K131" i="349"/>
  <c r="J131" i="349"/>
  <c r="I131" i="349"/>
  <c r="H131" i="349"/>
  <c r="N130" i="349"/>
  <c r="K130" i="349" s="1"/>
  <c r="J130" i="349"/>
  <c r="I130" i="349"/>
  <c r="H130" i="349"/>
  <c r="N129" i="349"/>
  <c r="K129" i="349"/>
  <c r="J129" i="349"/>
  <c r="I129" i="349"/>
  <c r="H129" i="349"/>
  <c r="N128" i="349"/>
  <c r="K128" i="349" s="1"/>
  <c r="J128" i="349"/>
  <c r="I128" i="349"/>
  <c r="H128" i="349"/>
  <c r="N127" i="349"/>
  <c r="K127" i="349"/>
  <c r="J127" i="349"/>
  <c r="I127" i="349"/>
  <c r="H127" i="349"/>
  <c r="N126" i="349"/>
  <c r="K126" i="349"/>
  <c r="J126" i="349"/>
  <c r="I126" i="349"/>
  <c r="H126" i="349"/>
  <c r="N125" i="349"/>
  <c r="K125" i="349" s="1"/>
  <c r="J125" i="349"/>
  <c r="I125" i="349"/>
  <c r="H125" i="349"/>
  <c r="N124" i="349"/>
  <c r="K124" i="349"/>
  <c r="J124" i="349"/>
  <c r="I124" i="349"/>
  <c r="H124" i="349"/>
  <c r="N123" i="349"/>
  <c r="K123" i="349" s="1"/>
  <c r="J123" i="349"/>
  <c r="I123" i="349"/>
  <c r="H123" i="349"/>
  <c r="N122" i="349"/>
  <c r="K122" i="349"/>
  <c r="J122" i="349"/>
  <c r="I122" i="349"/>
  <c r="H122" i="349"/>
  <c r="N121" i="349"/>
  <c r="K121" i="349" s="1"/>
  <c r="J121" i="349"/>
  <c r="I121" i="349"/>
  <c r="H121" i="349"/>
  <c r="N120" i="349"/>
  <c r="K120" i="349"/>
  <c r="J120" i="349"/>
  <c r="I120" i="349"/>
  <c r="H120" i="349"/>
  <c r="N119" i="349"/>
  <c r="K119" i="349"/>
  <c r="J119" i="349"/>
  <c r="I119" i="349"/>
  <c r="H119" i="349"/>
  <c r="N118" i="349"/>
  <c r="K118" i="349" s="1"/>
  <c r="J118" i="349"/>
  <c r="I118" i="349"/>
  <c r="H118" i="349"/>
  <c r="N117" i="349"/>
  <c r="K117" i="349"/>
  <c r="J117" i="349"/>
  <c r="I117" i="349"/>
  <c r="H117" i="349"/>
  <c r="N116" i="349"/>
  <c r="K116" i="349"/>
  <c r="J116" i="349"/>
  <c r="I116" i="349"/>
  <c r="H116" i="349"/>
  <c r="N115" i="349"/>
  <c r="K115" i="349"/>
  <c r="J115" i="349"/>
  <c r="I115" i="349"/>
  <c r="H115" i="349"/>
  <c r="N114" i="349"/>
  <c r="K114" i="349" s="1"/>
  <c r="J114" i="349"/>
  <c r="I114" i="349"/>
  <c r="H114" i="349"/>
  <c r="N113" i="349"/>
  <c r="K113" i="349" s="1"/>
  <c r="J113" i="349"/>
  <c r="I113" i="349"/>
  <c r="H113" i="349"/>
  <c r="N112" i="349"/>
  <c r="K112" i="349"/>
  <c r="J112" i="349"/>
  <c r="I112" i="349"/>
  <c r="H112" i="349"/>
  <c r="N111" i="349"/>
  <c r="K111" i="349"/>
  <c r="J111" i="349"/>
  <c r="I111" i="349"/>
  <c r="H111" i="349"/>
  <c r="N110" i="349"/>
  <c r="K110" i="349"/>
  <c r="J110" i="349"/>
  <c r="I110" i="349"/>
  <c r="H110" i="349"/>
  <c r="N109" i="349"/>
  <c r="K109" i="349" s="1"/>
  <c r="J109" i="349"/>
  <c r="I109" i="349"/>
  <c r="H109" i="349"/>
  <c r="N108" i="349"/>
  <c r="K108" i="349" s="1"/>
  <c r="J108" i="349"/>
  <c r="I108" i="349"/>
  <c r="H108" i="349"/>
  <c r="N107" i="349"/>
  <c r="K107" i="349"/>
  <c r="J107" i="349"/>
  <c r="I107" i="349"/>
  <c r="H107" i="349"/>
  <c r="N106" i="349"/>
  <c r="K106" i="349"/>
  <c r="J106" i="349"/>
  <c r="I106" i="349"/>
  <c r="H106" i="349"/>
  <c r="N105" i="349"/>
  <c r="K105" i="349"/>
  <c r="J105" i="349"/>
  <c r="I105" i="349"/>
  <c r="H105" i="349"/>
  <c r="N104" i="349"/>
  <c r="K104" i="349"/>
  <c r="J104" i="349"/>
  <c r="I104" i="349"/>
  <c r="H104" i="349"/>
  <c r="N103" i="349"/>
  <c r="K103" i="349" s="1"/>
  <c r="J103" i="349"/>
  <c r="I103" i="349"/>
  <c r="H103" i="349"/>
  <c r="N102" i="349"/>
  <c r="K102" i="349"/>
  <c r="J102" i="349"/>
  <c r="I102" i="349"/>
  <c r="H102" i="349"/>
  <c r="N101" i="349"/>
  <c r="K101" i="349" s="1"/>
  <c r="J101" i="349"/>
  <c r="I101" i="349"/>
  <c r="H101" i="349"/>
  <c r="N100" i="349"/>
  <c r="K100" i="349" s="1"/>
  <c r="J100" i="349"/>
  <c r="I100" i="349"/>
  <c r="H100" i="349"/>
  <c r="N99" i="349"/>
  <c r="K99" i="349"/>
  <c r="J99" i="349"/>
  <c r="I99" i="349"/>
  <c r="H99" i="349"/>
  <c r="N98" i="349"/>
  <c r="K98" i="349" s="1"/>
  <c r="J98" i="349"/>
  <c r="I98" i="349"/>
  <c r="H98" i="349"/>
  <c r="N97" i="349"/>
  <c r="K97" i="349" s="1"/>
  <c r="J97" i="349"/>
  <c r="I97" i="349"/>
  <c r="H97" i="349"/>
  <c r="N96" i="349"/>
  <c r="K96" i="349" s="1"/>
  <c r="J96" i="349"/>
  <c r="I96" i="349"/>
  <c r="H96" i="349"/>
  <c r="N95" i="349"/>
  <c r="K95" i="349" s="1"/>
  <c r="J95" i="349"/>
  <c r="I95" i="349"/>
  <c r="H95" i="349"/>
  <c r="N94" i="349"/>
  <c r="K94" i="349" s="1"/>
  <c r="J94" i="349"/>
  <c r="I94" i="349"/>
  <c r="H94" i="349"/>
  <c r="N93" i="349"/>
  <c r="K93" i="349"/>
  <c r="J93" i="349"/>
  <c r="I93" i="349"/>
  <c r="H93" i="349"/>
  <c r="N92" i="349"/>
  <c r="K92" i="349"/>
  <c r="J92" i="349"/>
  <c r="I92" i="349"/>
  <c r="H92" i="349"/>
  <c r="N91" i="349"/>
  <c r="K91" i="349"/>
  <c r="J91" i="349"/>
  <c r="I91" i="349"/>
  <c r="H91" i="349"/>
  <c r="N90" i="349"/>
  <c r="K90" i="349" s="1"/>
  <c r="J90" i="349"/>
  <c r="I90" i="349"/>
  <c r="H90" i="349"/>
  <c r="N89" i="349"/>
  <c r="K89" i="349" s="1"/>
  <c r="J89" i="349"/>
  <c r="I89" i="349"/>
  <c r="H89" i="349"/>
  <c r="N88" i="349"/>
  <c r="K88" i="349"/>
  <c r="J88" i="349"/>
  <c r="I88" i="349"/>
  <c r="H88" i="349"/>
  <c r="N87" i="349"/>
  <c r="K87" i="349"/>
  <c r="J87" i="349"/>
  <c r="I87" i="349"/>
  <c r="H87" i="349"/>
  <c r="N86" i="349"/>
  <c r="K86" i="349"/>
  <c r="J86" i="349"/>
  <c r="I86" i="349"/>
  <c r="H86" i="349"/>
  <c r="N85" i="349"/>
  <c r="K85" i="349" s="1"/>
  <c r="J85" i="349"/>
  <c r="I85" i="349"/>
  <c r="H85" i="349"/>
  <c r="N84" i="349"/>
  <c r="K84" i="349" s="1"/>
  <c r="J84" i="349"/>
  <c r="I84" i="349"/>
  <c r="H84" i="349"/>
  <c r="N83" i="349"/>
  <c r="K83" i="349"/>
  <c r="J83" i="349"/>
  <c r="I83" i="349"/>
  <c r="H83" i="349"/>
  <c r="N82" i="349"/>
  <c r="K82" i="349"/>
  <c r="J82" i="349"/>
  <c r="I82" i="349"/>
  <c r="H82" i="349"/>
  <c r="N81" i="349"/>
  <c r="K81" i="349" s="1"/>
  <c r="J81" i="349"/>
  <c r="I81" i="349"/>
  <c r="H81" i="349"/>
  <c r="N80" i="349"/>
  <c r="K80" i="349" s="1"/>
  <c r="J80" i="349"/>
  <c r="I80" i="349"/>
  <c r="H80" i="349"/>
  <c r="N79" i="349"/>
  <c r="K79" i="349" s="1"/>
  <c r="J79" i="349"/>
  <c r="I79" i="349"/>
  <c r="H79" i="349"/>
  <c r="N78" i="349"/>
  <c r="K78" i="349"/>
  <c r="J78" i="349"/>
  <c r="I78" i="349"/>
  <c r="H78" i="349"/>
  <c r="N77" i="349"/>
  <c r="K77" i="349" s="1"/>
  <c r="J77" i="349"/>
  <c r="I77" i="349"/>
  <c r="H77" i="349"/>
  <c r="N76" i="349"/>
  <c r="K76" i="349" s="1"/>
  <c r="J76" i="349"/>
  <c r="I76" i="349"/>
  <c r="H76" i="349"/>
  <c r="N75" i="349"/>
  <c r="K75" i="349" s="1"/>
  <c r="J75" i="349"/>
  <c r="I75" i="349"/>
  <c r="H75" i="349"/>
  <c r="N74" i="349"/>
  <c r="K74" i="349" s="1"/>
  <c r="J74" i="349"/>
  <c r="I74" i="349"/>
  <c r="H74" i="349"/>
  <c r="N73" i="349"/>
  <c r="K73" i="349" s="1"/>
  <c r="J73" i="349"/>
  <c r="I73" i="349"/>
  <c r="H73" i="349"/>
  <c r="N72" i="349"/>
  <c r="K72" i="349" s="1"/>
  <c r="J72" i="349"/>
  <c r="I72" i="349"/>
  <c r="H72" i="349"/>
  <c r="N71" i="349"/>
  <c r="K71" i="349"/>
  <c r="J71" i="349"/>
  <c r="I71" i="349"/>
  <c r="H71" i="349"/>
  <c r="N70" i="349"/>
  <c r="K70" i="349" s="1"/>
  <c r="J70" i="349"/>
  <c r="I70" i="349"/>
  <c r="H70" i="349"/>
  <c r="N69" i="349"/>
  <c r="K69" i="349"/>
  <c r="J69" i="349"/>
  <c r="I69" i="349"/>
  <c r="H69" i="349"/>
  <c r="N68" i="349"/>
  <c r="K68" i="349"/>
  <c r="J68" i="349"/>
  <c r="I68" i="349"/>
  <c r="H68" i="349"/>
  <c r="N67" i="349"/>
  <c r="K67" i="349"/>
  <c r="J67" i="349"/>
  <c r="I67" i="349"/>
  <c r="H67" i="349"/>
  <c r="N66" i="349"/>
  <c r="K66" i="349" s="1"/>
  <c r="J66" i="349"/>
  <c r="I66" i="349"/>
  <c r="H66" i="349"/>
  <c r="N65" i="349"/>
  <c r="K65" i="349" s="1"/>
  <c r="J65" i="349"/>
  <c r="I65" i="349"/>
  <c r="H65" i="349"/>
  <c r="N64" i="349"/>
  <c r="K64" i="349"/>
  <c r="J64" i="349"/>
  <c r="I64" i="349"/>
  <c r="H64" i="349"/>
  <c r="N63" i="349"/>
  <c r="K63" i="349"/>
  <c r="J63" i="349"/>
  <c r="I63" i="349"/>
  <c r="H63" i="349"/>
  <c r="N62" i="349"/>
  <c r="K62" i="349"/>
  <c r="J62" i="349"/>
  <c r="I62" i="349"/>
  <c r="H62" i="349"/>
  <c r="N61" i="349"/>
  <c r="K61" i="349" s="1"/>
  <c r="J61" i="349"/>
  <c r="I61" i="349"/>
  <c r="H61" i="349"/>
  <c r="N60" i="349"/>
  <c r="K60" i="349" s="1"/>
  <c r="J60" i="349"/>
  <c r="I60" i="349"/>
  <c r="H60" i="349"/>
  <c r="N59" i="349"/>
  <c r="K59" i="349"/>
  <c r="J59" i="349"/>
  <c r="I59" i="349"/>
  <c r="H59" i="349"/>
  <c r="N58" i="349"/>
  <c r="K58" i="349"/>
  <c r="J58" i="349"/>
  <c r="I58" i="349"/>
  <c r="H58" i="349"/>
  <c r="N57" i="349"/>
  <c r="K57" i="349" s="1"/>
  <c r="J57" i="349"/>
  <c r="I57" i="349"/>
  <c r="H57" i="349"/>
  <c r="N56" i="349"/>
  <c r="K56" i="349" s="1"/>
  <c r="J56" i="349"/>
  <c r="I56" i="349"/>
  <c r="H56" i="349"/>
  <c r="N55" i="349"/>
  <c r="K55" i="349"/>
  <c r="J55" i="349"/>
  <c r="I55" i="349"/>
  <c r="H55" i="349"/>
  <c r="N54" i="349"/>
  <c r="K54" i="349"/>
  <c r="J54" i="349"/>
  <c r="I54" i="349"/>
  <c r="H54" i="349"/>
  <c r="N53" i="349"/>
  <c r="K53" i="349" s="1"/>
  <c r="J53" i="349"/>
  <c r="I53" i="349"/>
  <c r="H53" i="349"/>
  <c r="N52" i="349"/>
  <c r="K52" i="349" s="1"/>
  <c r="J52" i="349"/>
  <c r="I52" i="349"/>
  <c r="H52" i="349"/>
  <c r="N51" i="349"/>
  <c r="K51" i="349" s="1"/>
  <c r="J51" i="349"/>
  <c r="I51" i="349"/>
  <c r="H51" i="349"/>
  <c r="N50" i="349"/>
  <c r="K50" i="349"/>
  <c r="J50" i="349"/>
  <c r="I50" i="349"/>
  <c r="H50" i="349"/>
  <c r="N49" i="349"/>
  <c r="K49" i="349" s="1"/>
  <c r="J49" i="349"/>
  <c r="I49" i="349"/>
  <c r="H49" i="349"/>
  <c r="N48" i="349"/>
  <c r="K48" i="349" s="1"/>
  <c r="J48" i="349"/>
  <c r="I48" i="349"/>
  <c r="H48" i="349"/>
  <c r="N47" i="349"/>
  <c r="K47" i="349" s="1"/>
  <c r="J47" i="349"/>
  <c r="I47" i="349"/>
  <c r="H47" i="349"/>
  <c r="N46" i="349"/>
  <c r="K46" i="349"/>
  <c r="J46" i="349"/>
  <c r="I46" i="349"/>
  <c r="H46" i="349"/>
  <c r="N45" i="349"/>
  <c r="K45" i="349" s="1"/>
  <c r="J45" i="349"/>
  <c r="I45" i="349"/>
  <c r="H45" i="349"/>
  <c r="N44" i="349"/>
  <c r="K44" i="349" s="1"/>
  <c r="J44" i="349"/>
  <c r="I44" i="349"/>
  <c r="H44" i="349"/>
  <c r="N43" i="349"/>
  <c r="K43" i="349" s="1"/>
  <c r="J43" i="349"/>
  <c r="I43" i="349"/>
  <c r="H43" i="349"/>
  <c r="N42" i="349"/>
  <c r="K42" i="349"/>
  <c r="J42" i="349"/>
  <c r="I42" i="349"/>
  <c r="H42" i="349"/>
  <c r="N41" i="349"/>
  <c r="K41" i="349" s="1"/>
  <c r="J41" i="349"/>
  <c r="I41" i="349"/>
  <c r="H41" i="349"/>
  <c r="N40" i="349"/>
  <c r="K40" i="349" s="1"/>
  <c r="J40" i="349"/>
  <c r="I40" i="349"/>
  <c r="H40" i="349"/>
  <c r="F5" i="349"/>
  <c r="D5" i="349"/>
  <c r="C5" i="349"/>
  <c r="A5" i="349"/>
  <c r="C2" i="349"/>
  <c r="A1" i="349"/>
  <c r="R47" i="348"/>
  <c r="F36" i="348"/>
  <c r="C36" i="348"/>
  <c r="B30" i="348"/>
  <c r="B29" i="348"/>
  <c r="D27" i="348"/>
  <c r="B24" i="348"/>
  <c r="F22" i="348"/>
  <c r="D22" i="348"/>
  <c r="L17" i="348"/>
  <c r="I17" i="348"/>
  <c r="H27" i="348"/>
  <c r="D17" i="348"/>
  <c r="C17" i="348"/>
  <c r="I15" i="348"/>
  <c r="F27" i="348"/>
  <c r="D15" i="348"/>
  <c r="C15" i="348"/>
  <c r="I13" i="348"/>
  <c r="B28" i="348"/>
  <c r="D13" i="348"/>
  <c r="C13" i="348"/>
  <c r="I11" i="348"/>
  <c r="B25" i="348"/>
  <c r="D11" i="348"/>
  <c r="C11" i="348"/>
  <c r="L9" i="348"/>
  <c r="I9" i="348"/>
  <c r="D9" i="348"/>
  <c r="C9" i="348"/>
  <c r="I7" i="348"/>
  <c r="B23" i="348"/>
  <c r="D7" i="348"/>
  <c r="C7" i="348"/>
  <c r="Y5" i="348"/>
  <c r="AD1" i="348" s="1"/>
  <c r="L4" i="348"/>
  <c r="K47" i="348" s="1"/>
  <c r="E4" i="348"/>
  <c r="A4" i="348"/>
  <c r="Y3" i="348"/>
  <c r="E2" i="348"/>
  <c r="A1" i="348"/>
  <c r="B19" i="234"/>
  <c r="C7" i="234"/>
  <c r="D7" i="234"/>
  <c r="O27" i="37"/>
  <c r="O28" i="37"/>
  <c r="O29" i="37"/>
  <c r="O30" i="37"/>
  <c r="O31" i="37"/>
  <c r="O32" i="37"/>
  <c r="O21" i="37"/>
  <c r="O22" i="37"/>
  <c r="O23" i="37"/>
  <c r="O24" i="37"/>
  <c r="O25" i="37"/>
  <c r="O26" i="37"/>
  <c r="O15" i="37"/>
  <c r="O16" i="37"/>
  <c r="O17" i="37"/>
  <c r="O18" i="37"/>
  <c r="O19" i="37"/>
  <c r="O20" i="37"/>
  <c r="O9" i="37"/>
  <c r="O10" i="37"/>
  <c r="O11" i="37"/>
  <c r="O12" i="37"/>
  <c r="O13" i="37"/>
  <c r="O14" i="37"/>
  <c r="O8" i="37"/>
  <c r="F2" i="250"/>
  <c r="F2" i="345"/>
  <c r="F2" i="344"/>
  <c r="C2" i="338"/>
  <c r="E2" i="337"/>
  <c r="E2" i="336"/>
  <c r="E2" i="335"/>
  <c r="E2" i="334"/>
  <c r="E2" i="333"/>
  <c r="E2" i="332"/>
  <c r="E2" i="331"/>
  <c r="E2" i="330"/>
  <c r="E2" i="329"/>
  <c r="E2" i="328"/>
  <c r="C2" i="327"/>
  <c r="E2" i="326"/>
  <c r="E2" i="325"/>
  <c r="E2" i="324"/>
  <c r="C2" i="323"/>
  <c r="M154" i="346"/>
  <c r="K154" i="346"/>
  <c r="G154" i="346"/>
  <c r="M153" i="346"/>
  <c r="K153" i="346"/>
  <c r="G153" i="346"/>
  <c r="M152" i="346"/>
  <c r="K152" i="346"/>
  <c r="G152" i="346"/>
  <c r="M151" i="346"/>
  <c r="K151" i="346"/>
  <c r="G151" i="346"/>
  <c r="M150" i="346"/>
  <c r="K150" i="346"/>
  <c r="G150" i="346"/>
  <c r="M149" i="346"/>
  <c r="K149" i="346"/>
  <c r="G149" i="346"/>
  <c r="M148" i="346"/>
  <c r="G148" i="346"/>
  <c r="M147" i="346"/>
  <c r="K147" i="346"/>
  <c r="G147" i="346"/>
  <c r="Q146" i="346"/>
  <c r="Q143" i="346"/>
  <c r="I143" i="346"/>
  <c r="G143" i="346"/>
  <c r="F143" i="346"/>
  <c r="E143" i="346"/>
  <c r="I142" i="346"/>
  <c r="G142" i="346"/>
  <c r="F142" i="346"/>
  <c r="E142" i="346"/>
  <c r="C142" i="346"/>
  <c r="B142" i="346"/>
  <c r="K141" i="346"/>
  <c r="K140" i="346"/>
  <c r="K139" i="346"/>
  <c r="I139" i="346"/>
  <c r="G139" i="346"/>
  <c r="F139" i="346"/>
  <c r="E139" i="346"/>
  <c r="Q138" i="346"/>
  <c r="O138" i="346"/>
  <c r="I138" i="346"/>
  <c r="G138" i="346"/>
  <c r="F138" i="346"/>
  <c r="E138" i="346"/>
  <c r="C138" i="346"/>
  <c r="B138" i="346"/>
  <c r="M137" i="346"/>
  <c r="M136" i="346"/>
  <c r="I135" i="346"/>
  <c r="G135" i="346"/>
  <c r="F135" i="346"/>
  <c r="E135" i="346"/>
  <c r="I134" i="346"/>
  <c r="G134" i="346"/>
  <c r="F134" i="346"/>
  <c r="E134" i="346"/>
  <c r="C134" i="346"/>
  <c r="B134" i="346"/>
  <c r="K133" i="346"/>
  <c r="K132" i="346"/>
  <c r="K131" i="346"/>
  <c r="I131" i="346"/>
  <c r="G131" i="346"/>
  <c r="F131" i="346"/>
  <c r="E131" i="346"/>
  <c r="I130" i="346"/>
  <c r="G130" i="346"/>
  <c r="F130" i="346"/>
  <c r="E130" i="346"/>
  <c r="C130" i="346"/>
  <c r="B130" i="346"/>
  <c r="O129" i="346"/>
  <c r="O128" i="346"/>
  <c r="I127" i="346"/>
  <c r="G127" i="346"/>
  <c r="F127" i="346"/>
  <c r="E127" i="346"/>
  <c r="I126" i="346"/>
  <c r="G126" i="346"/>
  <c r="F126" i="346"/>
  <c r="E126" i="346"/>
  <c r="C126" i="346"/>
  <c r="B126" i="346"/>
  <c r="K125" i="346"/>
  <c r="K124" i="346"/>
  <c r="K123" i="346"/>
  <c r="I123" i="346"/>
  <c r="G123" i="346"/>
  <c r="F123" i="346"/>
  <c r="E123" i="346"/>
  <c r="I122" i="346"/>
  <c r="G122" i="346"/>
  <c r="F122" i="346"/>
  <c r="E122" i="346"/>
  <c r="C122" i="346"/>
  <c r="B122" i="346"/>
  <c r="M121" i="346"/>
  <c r="M120" i="346"/>
  <c r="I119" i="346"/>
  <c r="G119" i="346"/>
  <c r="F119" i="346"/>
  <c r="E119" i="346"/>
  <c r="I118" i="346"/>
  <c r="G118" i="346"/>
  <c r="F118" i="346"/>
  <c r="E118" i="346"/>
  <c r="C118" i="346"/>
  <c r="B118" i="346"/>
  <c r="K117" i="346"/>
  <c r="K116" i="346"/>
  <c r="K115" i="346"/>
  <c r="I115" i="346"/>
  <c r="G115" i="346"/>
  <c r="F115" i="346"/>
  <c r="E115" i="346"/>
  <c r="I114" i="346"/>
  <c r="G114" i="346"/>
  <c r="F114" i="346"/>
  <c r="E114" i="346"/>
  <c r="C114" i="346"/>
  <c r="B114" i="346"/>
  <c r="Q113" i="346"/>
  <c r="Q112" i="346"/>
  <c r="I111" i="346"/>
  <c r="G111" i="346"/>
  <c r="F111" i="346"/>
  <c r="E111" i="346"/>
  <c r="I110" i="346"/>
  <c r="G110" i="346"/>
  <c r="F110" i="346"/>
  <c r="E110" i="346"/>
  <c r="C110" i="346"/>
  <c r="B110" i="346"/>
  <c r="K109" i="346"/>
  <c r="K108" i="346"/>
  <c r="K107" i="346"/>
  <c r="I107" i="346"/>
  <c r="G107" i="346"/>
  <c r="F107" i="346"/>
  <c r="E107" i="346"/>
  <c r="I106" i="346"/>
  <c r="G106" i="346"/>
  <c r="F106" i="346"/>
  <c r="E106" i="346"/>
  <c r="C106" i="346"/>
  <c r="B106" i="346"/>
  <c r="M105" i="346"/>
  <c r="M104" i="346"/>
  <c r="I103" i="346"/>
  <c r="G103" i="346"/>
  <c r="F103" i="346"/>
  <c r="E103" i="346"/>
  <c r="I102" i="346"/>
  <c r="G102" i="346"/>
  <c r="F102" i="346"/>
  <c r="E102" i="346"/>
  <c r="C102" i="346"/>
  <c r="B102" i="346"/>
  <c r="K101" i="346"/>
  <c r="K100" i="346"/>
  <c r="K99" i="346"/>
  <c r="I99" i="346"/>
  <c r="G99" i="346"/>
  <c r="F99" i="346"/>
  <c r="E99" i="346"/>
  <c r="I98" i="346"/>
  <c r="G98" i="346"/>
  <c r="F98" i="346"/>
  <c r="E98" i="346"/>
  <c r="C98" i="346"/>
  <c r="B98" i="346"/>
  <c r="O97" i="346"/>
  <c r="O96" i="346"/>
  <c r="I95" i="346"/>
  <c r="G95" i="346"/>
  <c r="F95" i="346"/>
  <c r="E95" i="346"/>
  <c r="I94" i="346"/>
  <c r="G94" i="346"/>
  <c r="F94" i="346"/>
  <c r="E94" i="346"/>
  <c r="C94" i="346"/>
  <c r="B94" i="346"/>
  <c r="K93" i="346"/>
  <c r="K92" i="346"/>
  <c r="U91" i="346"/>
  <c r="K91" i="346"/>
  <c r="I91" i="346"/>
  <c r="G91" i="346"/>
  <c r="F91" i="346"/>
  <c r="E91" i="346"/>
  <c r="U90" i="346"/>
  <c r="I90" i="346"/>
  <c r="G90" i="346"/>
  <c r="F90" i="346"/>
  <c r="E90" i="346"/>
  <c r="C90" i="346"/>
  <c r="B90" i="346"/>
  <c r="U89" i="346"/>
  <c r="M89" i="346"/>
  <c r="U88" i="346"/>
  <c r="M88" i="346"/>
  <c r="U87" i="346"/>
  <c r="I87" i="346"/>
  <c r="G87" i="346"/>
  <c r="F87" i="346"/>
  <c r="E87" i="346"/>
  <c r="U86" i="346"/>
  <c r="I86" i="346"/>
  <c r="G86" i="346"/>
  <c r="F86" i="346"/>
  <c r="E86" i="346"/>
  <c r="C86" i="346"/>
  <c r="B86" i="346"/>
  <c r="U85" i="346"/>
  <c r="K85" i="346"/>
  <c r="U84" i="346"/>
  <c r="K84" i="346"/>
  <c r="U83" i="346"/>
  <c r="K83" i="346"/>
  <c r="I83" i="346"/>
  <c r="G83" i="346"/>
  <c r="F83" i="346"/>
  <c r="E83" i="346"/>
  <c r="U82" i="346"/>
  <c r="I82" i="346"/>
  <c r="G82" i="346"/>
  <c r="F82" i="346"/>
  <c r="E82" i="346"/>
  <c r="C82" i="346"/>
  <c r="B82" i="346"/>
  <c r="O69" i="346"/>
  <c r="O144" i="346" s="1"/>
  <c r="O68" i="346"/>
  <c r="O143" i="346" s="1"/>
  <c r="I68" i="346"/>
  <c r="G68" i="346"/>
  <c r="F68" i="346"/>
  <c r="E68" i="346"/>
  <c r="Q67" i="346"/>
  <c r="Q142" i="346" s="1"/>
  <c r="I67" i="346"/>
  <c r="G67" i="346"/>
  <c r="F67" i="346"/>
  <c r="E67" i="346"/>
  <c r="C67" i="346"/>
  <c r="B67" i="346"/>
  <c r="Q66" i="346"/>
  <c r="Q141" i="346" s="1"/>
  <c r="K66" i="346"/>
  <c r="O65" i="346"/>
  <c r="O140" i="346" s="1"/>
  <c r="K65" i="346"/>
  <c r="O64" i="346"/>
  <c r="O139" i="346"/>
  <c r="K64" i="346"/>
  <c r="I64" i="346"/>
  <c r="G64" i="346"/>
  <c r="F64" i="346"/>
  <c r="E64" i="346"/>
  <c r="I63" i="346"/>
  <c r="G63" i="346"/>
  <c r="F63" i="346"/>
  <c r="E63" i="346"/>
  <c r="C63" i="346"/>
  <c r="B63" i="346"/>
  <c r="M62" i="346"/>
  <c r="M61" i="346"/>
  <c r="I60" i="346"/>
  <c r="G60" i="346"/>
  <c r="F60" i="346"/>
  <c r="E60" i="346"/>
  <c r="I59" i="346"/>
  <c r="G59" i="346"/>
  <c r="F59" i="346"/>
  <c r="E59" i="346"/>
  <c r="C59" i="346"/>
  <c r="B59" i="346"/>
  <c r="K58" i="346"/>
  <c r="K57" i="346"/>
  <c r="K56" i="346"/>
  <c r="I56" i="346"/>
  <c r="G56" i="346"/>
  <c r="F56" i="346"/>
  <c r="E56" i="346"/>
  <c r="I55" i="346"/>
  <c r="G55" i="346"/>
  <c r="F55" i="346"/>
  <c r="E55" i="346"/>
  <c r="C55" i="346"/>
  <c r="B55" i="346"/>
  <c r="O54" i="346"/>
  <c r="O53" i="346"/>
  <c r="I52" i="346"/>
  <c r="G52" i="346"/>
  <c r="F52" i="346"/>
  <c r="E52" i="346"/>
  <c r="I51" i="346"/>
  <c r="G51" i="346"/>
  <c r="F51" i="346"/>
  <c r="E51" i="346"/>
  <c r="C51" i="346"/>
  <c r="B51" i="346"/>
  <c r="K50" i="346"/>
  <c r="K49" i="346"/>
  <c r="K48" i="346"/>
  <c r="I48" i="346"/>
  <c r="G48" i="346"/>
  <c r="F48" i="346"/>
  <c r="E48" i="346"/>
  <c r="I47" i="346"/>
  <c r="G47" i="346"/>
  <c r="F47" i="346"/>
  <c r="E47" i="346"/>
  <c r="C47" i="346"/>
  <c r="B47" i="346"/>
  <c r="M46" i="346"/>
  <c r="M45" i="346"/>
  <c r="I44" i="346"/>
  <c r="G44" i="346"/>
  <c r="F44" i="346"/>
  <c r="E44" i="346"/>
  <c r="I43" i="346"/>
  <c r="G43" i="346"/>
  <c r="F43" i="346"/>
  <c r="E43" i="346"/>
  <c r="C43" i="346"/>
  <c r="B43" i="346"/>
  <c r="K42" i="346"/>
  <c r="K41" i="346"/>
  <c r="K40" i="346"/>
  <c r="I40" i="346"/>
  <c r="G40" i="346"/>
  <c r="F40" i="346"/>
  <c r="E40" i="346"/>
  <c r="I39" i="346"/>
  <c r="G39" i="346"/>
  <c r="F39" i="346"/>
  <c r="E39" i="346"/>
  <c r="C39" i="346"/>
  <c r="B39" i="346"/>
  <c r="Q38" i="346"/>
  <c r="Q37" i="346"/>
  <c r="I36" i="346"/>
  <c r="G36" i="346"/>
  <c r="F36" i="346"/>
  <c r="E36" i="346"/>
  <c r="I35" i="346"/>
  <c r="G35" i="346"/>
  <c r="F35" i="346"/>
  <c r="E35" i="346"/>
  <c r="C35" i="346"/>
  <c r="B35" i="346"/>
  <c r="K34" i="346"/>
  <c r="K33" i="346"/>
  <c r="K32" i="346"/>
  <c r="I32" i="346"/>
  <c r="G32" i="346"/>
  <c r="F32" i="346"/>
  <c r="E32" i="346"/>
  <c r="I31" i="346"/>
  <c r="G31" i="346"/>
  <c r="F31" i="346"/>
  <c r="E31" i="346"/>
  <c r="C31" i="346"/>
  <c r="B31" i="346"/>
  <c r="M30" i="346"/>
  <c r="M29" i="346"/>
  <c r="I28" i="346"/>
  <c r="G28" i="346"/>
  <c r="F28" i="346"/>
  <c r="E28" i="346"/>
  <c r="I27" i="346"/>
  <c r="G27" i="346"/>
  <c r="F27" i="346"/>
  <c r="E27" i="346"/>
  <c r="C27" i="346"/>
  <c r="B27" i="346"/>
  <c r="K26" i="346"/>
  <c r="K25" i="346"/>
  <c r="K24" i="346"/>
  <c r="I24" i="346"/>
  <c r="G24" i="346"/>
  <c r="F24" i="346"/>
  <c r="E24" i="346"/>
  <c r="I23" i="346"/>
  <c r="G23" i="346"/>
  <c r="F23" i="346"/>
  <c r="E23" i="346"/>
  <c r="C23" i="346"/>
  <c r="B23" i="346"/>
  <c r="O22" i="346"/>
  <c r="O21" i="346"/>
  <c r="I20" i="346"/>
  <c r="G20" i="346"/>
  <c r="F20" i="346"/>
  <c r="E20" i="346"/>
  <c r="I19" i="346"/>
  <c r="G19" i="346"/>
  <c r="F19" i="346"/>
  <c r="E19" i="346"/>
  <c r="C19" i="346"/>
  <c r="B19" i="346"/>
  <c r="K18" i="346"/>
  <c r="K17" i="346"/>
  <c r="U16" i="346"/>
  <c r="K16" i="346"/>
  <c r="I16" i="346"/>
  <c r="G16" i="346"/>
  <c r="F16" i="346"/>
  <c r="E16" i="346"/>
  <c r="I15" i="346"/>
  <c r="G15" i="346"/>
  <c r="F15" i="346"/>
  <c r="E15" i="346"/>
  <c r="C15" i="346"/>
  <c r="B15" i="346"/>
  <c r="M14" i="346"/>
  <c r="M13" i="346"/>
  <c r="I12" i="346"/>
  <c r="G12" i="346"/>
  <c r="F12" i="346"/>
  <c r="E12" i="346"/>
  <c r="I11" i="346"/>
  <c r="G11" i="346"/>
  <c r="F11" i="346"/>
  <c r="E11" i="346"/>
  <c r="C11" i="346"/>
  <c r="B11" i="346"/>
  <c r="K10" i="346"/>
  <c r="K9" i="346"/>
  <c r="K8" i="346"/>
  <c r="I8" i="346"/>
  <c r="G8" i="346"/>
  <c r="F8" i="346"/>
  <c r="E8" i="346"/>
  <c r="U7" i="346"/>
  <c r="I7" i="346"/>
  <c r="G7" i="346"/>
  <c r="F7" i="346"/>
  <c r="E7" i="346"/>
  <c r="C7" i="346"/>
  <c r="B7" i="346"/>
  <c r="R4" i="346"/>
  <c r="O79" i="346" s="1"/>
  <c r="O154" i="346" s="1"/>
  <c r="G4" i="346"/>
  <c r="A4" i="346"/>
  <c r="F2" i="346"/>
  <c r="A1" i="346"/>
  <c r="I68" i="345"/>
  <c r="G68" i="345"/>
  <c r="F68" i="345"/>
  <c r="E68" i="345"/>
  <c r="I67" i="345"/>
  <c r="G67" i="345"/>
  <c r="F67" i="345"/>
  <c r="E67" i="345"/>
  <c r="C67" i="345"/>
  <c r="B67" i="345"/>
  <c r="K66" i="345"/>
  <c r="K65" i="345"/>
  <c r="K64" i="345"/>
  <c r="I64" i="345"/>
  <c r="G64" i="345"/>
  <c r="F64" i="345"/>
  <c r="E64" i="345"/>
  <c r="I63" i="345"/>
  <c r="G63" i="345"/>
  <c r="F63" i="345"/>
  <c r="E63" i="345"/>
  <c r="C63" i="345"/>
  <c r="B63" i="345"/>
  <c r="M62" i="345"/>
  <c r="M61" i="345"/>
  <c r="I60" i="345"/>
  <c r="G60" i="345"/>
  <c r="F60" i="345"/>
  <c r="E60" i="345"/>
  <c r="I59" i="345"/>
  <c r="G59" i="345"/>
  <c r="F59" i="345"/>
  <c r="E59" i="345"/>
  <c r="C59" i="345"/>
  <c r="B59" i="345"/>
  <c r="K58" i="345"/>
  <c r="K57" i="345"/>
  <c r="K56" i="345"/>
  <c r="I56" i="345"/>
  <c r="G56" i="345"/>
  <c r="F56" i="345"/>
  <c r="E56" i="345"/>
  <c r="I55" i="345"/>
  <c r="G55" i="345"/>
  <c r="F55" i="345"/>
  <c r="E55" i="345"/>
  <c r="C55" i="345"/>
  <c r="B55" i="345"/>
  <c r="O54" i="345"/>
  <c r="O53" i="345"/>
  <c r="I52" i="345"/>
  <c r="G52" i="345"/>
  <c r="F52" i="345"/>
  <c r="E52" i="345"/>
  <c r="I51" i="345"/>
  <c r="G51" i="345"/>
  <c r="F51" i="345"/>
  <c r="E51" i="345"/>
  <c r="C51" i="345"/>
  <c r="B51" i="345"/>
  <c r="K50" i="345"/>
  <c r="K49" i="345"/>
  <c r="K48" i="345"/>
  <c r="I48" i="345"/>
  <c r="G48" i="345"/>
  <c r="F48" i="345"/>
  <c r="E48" i="345"/>
  <c r="I47" i="345"/>
  <c r="G47" i="345"/>
  <c r="F47" i="345"/>
  <c r="E47" i="345"/>
  <c r="C47" i="345"/>
  <c r="B47" i="345"/>
  <c r="M46" i="345"/>
  <c r="M45" i="345"/>
  <c r="I44" i="345"/>
  <c r="G44" i="345"/>
  <c r="F44" i="345"/>
  <c r="E44" i="345"/>
  <c r="I43" i="345"/>
  <c r="G43" i="345"/>
  <c r="F43" i="345"/>
  <c r="E43" i="345"/>
  <c r="C43" i="345"/>
  <c r="B43" i="345"/>
  <c r="K42" i="345"/>
  <c r="K41" i="345"/>
  <c r="K40" i="345"/>
  <c r="I40" i="345"/>
  <c r="G40" i="345"/>
  <c r="F40" i="345"/>
  <c r="E40" i="345"/>
  <c r="I39" i="345"/>
  <c r="G39" i="345"/>
  <c r="F39" i="345"/>
  <c r="E39" i="345"/>
  <c r="C39" i="345"/>
  <c r="B39" i="345"/>
  <c r="Q38" i="345"/>
  <c r="Q37" i="345"/>
  <c r="I36" i="345"/>
  <c r="G36" i="345"/>
  <c r="F36" i="345"/>
  <c r="E36" i="345"/>
  <c r="I35" i="345"/>
  <c r="G35" i="345"/>
  <c r="F35" i="345"/>
  <c r="E35" i="345"/>
  <c r="C35" i="345"/>
  <c r="B35" i="345"/>
  <c r="K34" i="345"/>
  <c r="K33" i="345"/>
  <c r="K32" i="345"/>
  <c r="I32" i="345"/>
  <c r="G32" i="345"/>
  <c r="F32" i="345"/>
  <c r="E32" i="345"/>
  <c r="I31" i="345"/>
  <c r="G31" i="345"/>
  <c r="F31" i="345"/>
  <c r="E31" i="345"/>
  <c r="C31" i="345"/>
  <c r="B31" i="345"/>
  <c r="M30" i="345"/>
  <c r="M29" i="345"/>
  <c r="I28" i="345"/>
  <c r="G28" i="345"/>
  <c r="F28" i="345"/>
  <c r="E28" i="345"/>
  <c r="I27" i="345"/>
  <c r="G27" i="345"/>
  <c r="F27" i="345"/>
  <c r="E27" i="345"/>
  <c r="C27" i="345"/>
  <c r="B27" i="345"/>
  <c r="K26" i="345"/>
  <c r="K25" i="345"/>
  <c r="K24" i="345"/>
  <c r="I24" i="345"/>
  <c r="G24" i="345"/>
  <c r="F24" i="345"/>
  <c r="E24" i="345"/>
  <c r="I23" i="345"/>
  <c r="G23" i="345"/>
  <c r="F23" i="345"/>
  <c r="E23" i="345"/>
  <c r="C23" i="345"/>
  <c r="B23" i="345"/>
  <c r="O22" i="345"/>
  <c r="O21" i="345"/>
  <c r="I20" i="345"/>
  <c r="G20" i="345"/>
  <c r="F20" i="345"/>
  <c r="E20" i="345"/>
  <c r="I19" i="345"/>
  <c r="G19" i="345"/>
  <c r="F19" i="345"/>
  <c r="E19" i="345"/>
  <c r="C19" i="345"/>
  <c r="B19" i="345"/>
  <c r="K18" i="345"/>
  <c r="K17" i="345"/>
  <c r="U16" i="345"/>
  <c r="K16" i="345"/>
  <c r="I16" i="345"/>
  <c r="G16" i="345"/>
  <c r="F16" i="345"/>
  <c r="E16" i="345"/>
  <c r="I15" i="345"/>
  <c r="G15" i="345"/>
  <c r="F15" i="345"/>
  <c r="E15" i="345"/>
  <c r="C15" i="345"/>
  <c r="B15" i="345"/>
  <c r="M14" i="345"/>
  <c r="M13" i="345"/>
  <c r="I12" i="345"/>
  <c r="G12" i="345"/>
  <c r="F12" i="345"/>
  <c r="E12" i="345"/>
  <c r="I11" i="345"/>
  <c r="G11" i="345"/>
  <c r="F11" i="345"/>
  <c r="E11" i="345"/>
  <c r="C11" i="345"/>
  <c r="B11" i="345"/>
  <c r="K10" i="345"/>
  <c r="K9" i="345"/>
  <c r="K8" i="345"/>
  <c r="I8" i="345"/>
  <c r="G8" i="345"/>
  <c r="F8" i="345"/>
  <c r="E8" i="345"/>
  <c r="U7" i="345"/>
  <c r="I7" i="345"/>
  <c r="G7" i="345"/>
  <c r="F7" i="345"/>
  <c r="E7" i="345"/>
  <c r="C7" i="345"/>
  <c r="B7" i="345"/>
  <c r="R4" i="345"/>
  <c r="O79" i="345" s="1"/>
  <c r="G4" i="345"/>
  <c r="A4" i="345"/>
  <c r="A1" i="345"/>
  <c r="Q37" i="344"/>
  <c r="I36" i="344"/>
  <c r="G36" i="344"/>
  <c r="F36" i="344"/>
  <c r="E36" i="344"/>
  <c r="I35" i="344"/>
  <c r="G35" i="344"/>
  <c r="F35" i="344"/>
  <c r="E35" i="344"/>
  <c r="C35" i="344"/>
  <c r="B35" i="344"/>
  <c r="K34" i="344"/>
  <c r="K33" i="344"/>
  <c r="K32" i="344"/>
  <c r="I32" i="344"/>
  <c r="G32" i="344"/>
  <c r="F32" i="344"/>
  <c r="E32" i="344"/>
  <c r="I31" i="344"/>
  <c r="G31" i="344"/>
  <c r="F31" i="344"/>
  <c r="E31" i="344"/>
  <c r="C31" i="344"/>
  <c r="B31" i="344"/>
  <c r="M30" i="344"/>
  <c r="M29" i="344"/>
  <c r="I28" i="344"/>
  <c r="G28" i="344"/>
  <c r="F28" i="344"/>
  <c r="E28" i="344"/>
  <c r="I27" i="344"/>
  <c r="G27" i="344"/>
  <c r="F27" i="344"/>
  <c r="E27" i="344"/>
  <c r="C27" i="344"/>
  <c r="B27" i="344"/>
  <c r="K26" i="344"/>
  <c r="K25" i="344"/>
  <c r="K24" i="344"/>
  <c r="I24" i="344"/>
  <c r="G24" i="344"/>
  <c r="F24" i="344"/>
  <c r="E24" i="344"/>
  <c r="I23" i="344"/>
  <c r="G23" i="344"/>
  <c r="F23" i="344"/>
  <c r="E23" i="344"/>
  <c r="C23" i="344"/>
  <c r="B23" i="344"/>
  <c r="O22" i="344"/>
  <c r="O21" i="344"/>
  <c r="I20" i="344"/>
  <c r="G20" i="344"/>
  <c r="F20" i="344"/>
  <c r="E20" i="344"/>
  <c r="I19" i="344"/>
  <c r="G19" i="344"/>
  <c r="F19" i="344"/>
  <c r="E19" i="344"/>
  <c r="C19" i="344"/>
  <c r="B19" i="344"/>
  <c r="K18" i="344"/>
  <c r="K17" i="344"/>
  <c r="U16" i="344"/>
  <c r="K16" i="344"/>
  <c r="I16" i="344"/>
  <c r="G16" i="344"/>
  <c r="F16" i="344"/>
  <c r="E16" i="344"/>
  <c r="I15" i="344"/>
  <c r="G15" i="344"/>
  <c r="F15" i="344"/>
  <c r="E15" i="344"/>
  <c r="C15" i="344"/>
  <c r="B15" i="344"/>
  <c r="M14" i="344"/>
  <c r="M13" i="344"/>
  <c r="I12" i="344"/>
  <c r="G12" i="344"/>
  <c r="F12" i="344"/>
  <c r="E12" i="344"/>
  <c r="I11" i="344"/>
  <c r="G11" i="344"/>
  <c r="F11" i="344"/>
  <c r="E11" i="344"/>
  <c r="C11" i="344"/>
  <c r="B11" i="344"/>
  <c r="K10" i="344"/>
  <c r="K9" i="344"/>
  <c r="K8" i="344"/>
  <c r="I8" i="344"/>
  <c r="G8" i="344"/>
  <c r="F8" i="344"/>
  <c r="E8" i="344"/>
  <c r="U7" i="344"/>
  <c r="I7" i="344"/>
  <c r="G7" i="344"/>
  <c r="F7" i="344"/>
  <c r="E7" i="344"/>
  <c r="C7" i="344"/>
  <c r="B7" i="344"/>
  <c r="R4" i="344"/>
  <c r="O79" i="344" s="1"/>
  <c r="G4" i="344"/>
  <c r="A4" i="344"/>
  <c r="A1" i="344"/>
  <c r="O26" i="338"/>
  <c r="O25" i="338"/>
  <c r="O24" i="338"/>
  <c r="O23" i="338"/>
  <c r="O22" i="338"/>
  <c r="O21" i="338"/>
  <c r="O20" i="338"/>
  <c r="O19" i="338"/>
  <c r="O18" i="338"/>
  <c r="O17" i="338"/>
  <c r="O16" i="338"/>
  <c r="O15" i="338"/>
  <c r="O14" i="338"/>
  <c r="O13" i="338"/>
  <c r="O12" i="338"/>
  <c r="O11" i="338"/>
  <c r="O10" i="338"/>
  <c r="O9" i="338"/>
  <c r="O8" i="338"/>
  <c r="P5" i="338"/>
  <c r="R79" i="346" s="1"/>
  <c r="L5" i="338"/>
  <c r="C5" i="338"/>
  <c r="A5" i="338"/>
  <c r="A2" i="338"/>
  <c r="A1" i="338"/>
  <c r="R80" i="337"/>
  <c r="F77" i="337" s="1"/>
  <c r="I70" i="337"/>
  <c r="G70" i="337"/>
  <c r="F70" i="337"/>
  <c r="D70" i="337"/>
  <c r="C70" i="337"/>
  <c r="B70" i="337"/>
  <c r="K69" i="337"/>
  <c r="I69" i="337"/>
  <c r="G69" i="337"/>
  <c r="F69" i="337"/>
  <c r="D69" i="337"/>
  <c r="C69" i="337"/>
  <c r="B69" i="337"/>
  <c r="M68" i="337"/>
  <c r="I68" i="337"/>
  <c r="G68" i="337"/>
  <c r="F68" i="337"/>
  <c r="D68" i="337"/>
  <c r="C68" i="337"/>
  <c r="B68" i="337"/>
  <c r="K67" i="337"/>
  <c r="I67" i="337"/>
  <c r="G67" i="337"/>
  <c r="F67" i="337"/>
  <c r="D67" i="337"/>
  <c r="C67" i="337"/>
  <c r="B67" i="337"/>
  <c r="O66" i="337"/>
  <c r="I66" i="337"/>
  <c r="G66" i="337"/>
  <c r="F66" i="337"/>
  <c r="D66" i="337"/>
  <c r="C66" i="337"/>
  <c r="B66" i="337"/>
  <c r="K65" i="337"/>
  <c r="I65" i="337"/>
  <c r="G65" i="337"/>
  <c r="F65" i="337"/>
  <c r="D65" i="337"/>
  <c r="C65" i="337"/>
  <c r="B65" i="337"/>
  <c r="M64" i="337"/>
  <c r="I64" i="337"/>
  <c r="G64" i="337"/>
  <c r="F64" i="337"/>
  <c r="D64" i="337"/>
  <c r="C64" i="337"/>
  <c r="B64" i="337"/>
  <c r="K63" i="337"/>
  <c r="I63" i="337"/>
  <c r="G63" i="337"/>
  <c r="F63" i="337"/>
  <c r="D63" i="337"/>
  <c r="C63" i="337"/>
  <c r="B63" i="337"/>
  <c r="Q62" i="337"/>
  <c r="I62" i="337"/>
  <c r="G62" i="337"/>
  <c r="F62" i="337"/>
  <c r="D62" i="337"/>
  <c r="C62" i="337"/>
  <c r="B62" i="337"/>
  <c r="K61" i="337"/>
  <c r="I61" i="337"/>
  <c r="G61" i="337"/>
  <c r="F61" i="337"/>
  <c r="D61" i="337"/>
  <c r="C61" i="337"/>
  <c r="B61" i="337"/>
  <c r="M60" i="337"/>
  <c r="I60" i="337"/>
  <c r="G60" i="337"/>
  <c r="F60" i="337"/>
  <c r="D60" i="337"/>
  <c r="C60" i="337"/>
  <c r="B60" i="337"/>
  <c r="K59" i="337"/>
  <c r="I59" i="337"/>
  <c r="G59" i="337"/>
  <c r="F59" i="337"/>
  <c r="D59" i="337"/>
  <c r="C59" i="337"/>
  <c r="B59" i="337"/>
  <c r="O58" i="337"/>
  <c r="I58" i="337"/>
  <c r="G58" i="337"/>
  <c r="F58" i="337"/>
  <c r="D58" i="337"/>
  <c r="C58" i="337"/>
  <c r="B58" i="337"/>
  <c r="K57" i="337"/>
  <c r="I57" i="337"/>
  <c r="G57" i="337"/>
  <c r="F57" i="337"/>
  <c r="D57" i="337"/>
  <c r="C57" i="337"/>
  <c r="B57" i="337"/>
  <c r="M56" i="337"/>
  <c r="I56" i="337"/>
  <c r="G56" i="337"/>
  <c r="F56" i="337"/>
  <c r="D56" i="337"/>
  <c r="C56" i="337"/>
  <c r="B56" i="337"/>
  <c r="K55" i="337"/>
  <c r="I55" i="337"/>
  <c r="G55" i="337"/>
  <c r="F55" i="337"/>
  <c r="D55" i="337"/>
  <c r="C55" i="337"/>
  <c r="B55" i="337"/>
  <c r="Q54" i="337"/>
  <c r="I54" i="337"/>
  <c r="G54" i="337"/>
  <c r="F54" i="337"/>
  <c r="D54" i="337"/>
  <c r="C54" i="337"/>
  <c r="B54" i="337"/>
  <c r="K53" i="337"/>
  <c r="I53" i="337"/>
  <c r="G53" i="337"/>
  <c r="F53" i="337"/>
  <c r="D53" i="337"/>
  <c r="C53" i="337"/>
  <c r="B53" i="337"/>
  <c r="M52" i="337"/>
  <c r="I52" i="337"/>
  <c r="G52" i="337"/>
  <c r="F52" i="337"/>
  <c r="D52" i="337"/>
  <c r="C52" i="337"/>
  <c r="B52" i="337"/>
  <c r="K51" i="337"/>
  <c r="I51" i="337"/>
  <c r="G51" i="337"/>
  <c r="F51" i="337"/>
  <c r="D51" i="337"/>
  <c r="C51" i="337"/>
  <c r="B51" i="337"/>
  <c r="O50" i="337"/>
  <c r="I50" i="337"/>
  <c r="G50" i="337"/>
  <c r="F50" i="337"/>
  <c r="D50" i="337"/>
  <c r="C50" i="337"/>
  <c r="B50" i="337"/>
  <c r="K49" i="337"/>
  <c r="I49" i="337"/>
  <c r="G49" i="337"/>
  <c r="F49" i="337"/>
  <c r="D49" i="337"/>
  <c r="C49" i="337"/>
  <c r="B49" i="337"/>
  <c r="M48" i="337"/>
  <c r="I48" i="337"/>
  <c r="G48" i="337"/>
  <c r="F48" i="337"/>
  <c r="D48" i="337"/>
  <c r="C48" i="337"/>
  <c r="B48" i="337"/>
  <c r="K47" i="337"/>
  <c r="I47" i="337"/>
  <c r="G47" i="337"/>
  <c r="F47" i="337"/>
  <c r="D47" i="337"/>
  <c r="C47" i="337"/>
  <c r="B47" i="337"/>
  <c r="Q46" i="337"/>
  <c r="I46" i="337"/>
  <c r="G46" i="337"/>
  <c r="F46" i="337"/>
  <c r="D46" i="337"/>
  <c r="C46" i="337"/>
  <c r="B46" i="337"/>
  <c r="K45" i="337"/>
  <c r="I45" i="337"/>
  <c r="G45" i="337"/>
  <c r="F45" i="337"/>
  <c r="D45" i="337"/>
  <c r="C45" i="337"/>
  <c r="B45" i="337"/>
  <c r="M44" i="337"/>
  <c r="I44" i="337"/>
  <c r="G44" i="337"/>
  <c r="F44" i="337"/>
  <c r="D44" i="337"/>
  <c r="C44" i="337"/>
  <c r="B44" i="337"/>
  <c r="K43" i="337"/>
  <c r="I43" i="337"/>
  <c r="G43" i="337"/>
  <c r="F43" i="337"/>
  <c r="D43" i="337"/>
  <c r="C43" i="337"/>
  <c r="B43" i="337"/>
  <c r="O42" i="337"/>
  <c r="I42" i="337"/>
  <c r="G42" i="337"/>
  <c r="F42" i="337"/>
  <c r="D42" i="337"/>
  <c r="C42" i="337"/>
  <c r="B42" i="337"/>
  <c r="K41" i="337"/>
  <c r="I41" i="337"/>
  <c r="G41" i="337"/>
  <c r="F41" i="337"/>
  <c r="D41" i="337"/>
  <c r="C41" i="337"/>
  <c r="B41" i="337"/>
  <c r="M40" i="337"/>
  <c r="I40" i="337"/>
  <c r="G40" i="337"/>
  <c r="F40" i="337"/>
  <c r="D40" i="337"/>
  <c r="C40" i="337"/>
  <c r="B40" i="337"/>
  <c r="O39" i="337"/>
  <c r="K39" i="337"/>
  <c r="I39" i="337"/>
  <c r="G39" i="337"/>
  <c r="F39" i="337"/>
  <c r="D39" i="337"/>
  <c r="C39" i="337"/>
  <c r="B39" i="337"/>
  <c r="Q38" i="337"/>
  <c r="I38" i="337"/>
  <c r="G38" i="337"/>
  <c r="F38" i="337"/>
  <c r="D38" i="337"/>
  <c r="C38" i="337"/>
  <c r="B38" i="337"/>
  <c r="O37" i="337"/>
  <c r="K37" i="337"/>
  <c r="I37" i="337"/>
  <c r="G37" i="337"/>
  <c r="F37" i="337"/>
  <c r="D37" i="337"/>
  <c r="C37" i="337"/>
  <c r="B37" i="337"/>
  <c r="M36" i="337"/>
  <c r="I36" i="337"/>
  <c r="G36" i="337"/>
  <c r="F36" i="337"/>
  <c r="D36" i="337"/>
  <c r="C36" i="337"/>
  <c r="B36" i="337"/>
  <c r="K35" i="337"/>
  <c r="I35" i="337"/>
  <c r="G35" i="337"/>
  <c r="F35" i="337"/>
  <c r="D35" i="337"/>
  <c r="C35" i="337"/>
  <c r="B35" i="337"/>
  <c r="O34" i="337"/>
  <c r="I34" i="337"/>
  <c r="G34" i="337"/>
  <c r="F34" i="337"/>
  <c r="D34" i="337"/>
  <c r="C34" i="337"/>
  <c r="B34" i="337"/>
  <c r="K33" i="337"/>
  <c r="I33" i="337"/>
  <c r="G33" i="337"/>
  <c r="F33" i="337"/>
  <c r="D33" i="337"/>
  <c r="C33" i="337"/>
  <c r="B33" i="337"/>
  <c r="M32" i="337"/>
  <c r="I32" i="337"/>
  <c r="G32" i="337"/>
  <c r="F32" i="337"/>
  <c r="D32" i="337"/>
  <c r="C32" i="337"/>
  <c r="B32" i="337"/>
  <c r="K31" i="337"/>
  <c r="I31" i="337"/>
  <c r="G31" i="337"/>
  <c r="F31" i="337"/>
  <c r="D31" i="337"/>
  <c r="C31" i="337"/>
  <c r="B31" i="337"/>
  <c r="Q30" i="337"/>
  <c r="I30" i="337"/>
  <c r="G30" i="337"/>
  <c r="F30" i="337"/>
  <c r="D30" i="337"/>
  <c r="C30" i="337"/>
  <c r="B30" i="337"/>
  <c r="K29" i="337"/>
  <c r="I29" i="337"/>
  <c r="G29" i="337"/>
  <c r="F29" i="337"/>
  <c r="D29" i="337"/>
  <c r="C29" i="337"/>
  <c r="B29" i="337"/>
  <c r="M28" i="337"/>
  <c r="I28" i="337"/>
  <c r="G28" i="337"/>
  <c r="F28" i="337"/>
  <c r="D28" i="337"/>
  <c r="C28" i="337"/>
  <c r="B28" i="337"/>
  <c r="K27" i="337"/>
  <c r="I27" i="337"/>
  <c r="G27" i="337"/>
  <c r="F27" i="337"/>
  <c r="D27" i="337"/>
  <c r="C27" i="337"/>
  <c r="B27" i="337"/>
  <c r="O26" i="337"/>
  <c r="I26" i="337"/>
  <c r="G26" i="337"/>
  <c r="F26" i="337"/>
  <c r="D26" i="337"/>
  <c r="C26" i="337"/>
  <c r="B26" i="337"/>
  <c r="K25" i="337"/>
  <c r="I25" i="337"/>
  <c r="G25" i="337"/>
  <c r="F25" i="337"/>
  <c r="D25" i="337"/>
  <c r="C25" i="337"/>
  <c r="B25" i="337"/>
  <c r="M24" i="337"/>
  <c r="I24" i="337"/>
  <c r="G24" i="337"/>
  <c r="F24" i="337"/>
  <c r="D24" i="337"/>
  <c r="C24" i="337"/>
  <c r="B24" i="337"/>
  <c r="K23" i="337"/>
  <c r="I23" i="337"/>
  <c r="G23" i="337"/>
  <c r="F23" i="337"/>
  <c r="D23" i="337"/>
  <c r="C23" i="337"/>
  <c r="B23" i="337"/>
  <c r="Q22" i="337"/>
  <c r="I22" i="337"/>
  <c r="G22" i="337"/>
  <c r="F22" i="337"/>
  <c r="D22" i="337"/>
  <c r="C22" i="337"/>
  <c r="B22" i="337"/>
  <c r="K21" i="337"/>
  <c r="I21" i="337"/>
  <c r="G21" i="337"/>
  <c r="F21" i="337"/>
  <c r="D21" i="337"/>
  <c r="C21" i="337"/>
  <c r="B21" i="337"/>
  <c r="M20" i="337"/>
  <c r="I20" i="337"/>
  <c r="G20" i="337"/>
  <c r="F20" i="337"/>
  <c r="D20" i="337"/>
  <c r="C20" i="337"/>
  <c r="B20" i="337"/>
  <c r="K19" i="337"/>
  <c r="I19" i="337"/>
  <c r="G19" i="337"/>
  <c r="F19" i="337"/>
  <c r="D19" i="337"/>
  <c r="C19" i="337"/>
  <c r="B19" i="337"/>
  <c r="O18" i="337"/>
  <c r="I18" i="337"/>
  <c r="G18" i="337"/>
  <c r="F18" i="337"/>
  <c r="D18" i="337"/>
  <c r="C18" i="337"/>
  <c r="B18" i="337"/>
  <c r="K17" i="337"/>
  <c r="I17" i="337"/>
  <c r="G17" i="337"/>
  <c r="F17" i="337"/>
  <c r="D17" i="337"/>
  <c r="C17" i="337"/>
  <c r="B17" i="337"/>
  <c r="U16" i="337"/>
  <c r="M16" i="337"/>
  <c r="I16" i="337"/>
  <c r="G16" i="337"/>
  <c r="F16" i="337"/>
  <c r="D16" i="337"/>
  <c r="C16" i="337"/>
  <c r="B16" i="337"/>
  <c r="K15" i="337"/>
  <c r="I15" i="337"/>
  <c r="G15" i="337"/>
  <c r="F15" i="337"/>
  <c r="D15" i="337"/>
  <c r="C15" i="337"/>
  <c r="B15" i="337"/>
  <c r="Q14" i="337"/>
  <c r="I14" i="337"/>
  <c r="G14" i="337"/>
  <c r="F14" i="337"/>
  <c r="D14" i="337"/>
  <c r="C14" i="337"/>
  <c r="B14" i="337"/>
  <c r="K13" i="337"/>
  <c r="I13" i="337"/>
  <c r="G13" i="337"/>
  <c r="F13" i="337"/>
  <c r="D13" i="337"/>
  <c r="C13" i="337"/>
  <c r="B13" i="337"/>
  <c r="M12" i="337"/>
  <c r="I12" i="337"/>
  <c r="G12" i="337"/>
  <c r="F12" i="337"/>
  <c r="D12" i="337"/>
  <c r="C12" i="337"/>
  <c r="B12" i="337"/>
  <c r="K11" i="337"/>
  <c r="I11" i="337"/>
  <c r="G11" i="337"/>
  <c r="F11" i="337"/>
  <c r="D11" i="337"/>
  <c r="C11" i="337"/>
  <c r="B11" i="337"/>
  <c r="O10" i="337"/>
  <c r="I10" i="337"/>
  <c r="G10" i="337"/>
  <c r="F10" i="337"/>
  <c r="D10" i="337"/>
  <c r="C10" i="337"/>
  <c r="B10" i="337"/>
  <c r="K9" i="337"/>
  <c r="I9" i="337"/>
  <c r="G9" i="337"/>
  <c r="F9" i="337"/>
  <c r="D9" i="337"/>
  <c r="C9" i="337"/>
  <c r="B9" i="337"/>
  <c r="M8" i="337"/>
  <c r="I8" i="337"/>
  <c r="G8" i="337"/>
  <c r="F8" i="337"/>
  <c r="D8" i="337"/>
  <c r="C8" i="337"/>
  <c r="B8" i="337"/>
  <c r="U7" i="337"/>
  <c r="K7" i="337"/>
  <c r="I7" i="337"/>
  <c r="G7" i="337"/>
  <c r="F7" i="337"/>
  <c r="D7" i="337"/>
  <c r="C7" i="337"/>
  <c r="B7" i="337"/>
  <c r="Y5" i="337"/>
  <c r="AB1" i="337" s="1"/>
  <c r="R4" i="337"/>
  <c r="O80" i="337" s="1"/>
  <c r="G4" i="337"/>
  <c r="A4" i="337"/>
  <c r="Y3" i="337"/>
  <c r="A1" i="337"/>
  <c r="R79" i="336"/>
  <c r="F72" i="336" s="1"/>
  <c r="I69" i="336"/>
  <c r="G69" i="336"/>
  <c r="F69" i="336"/>
  <c r="D69" i="336"/>
  <c r="C69" i="336"/>
  <c r="B69" i="336"/>
  <c r="K68" i="336"/>
  <c r="I67" i="336"/>
  <c r="G67" i="336"/>
  <c r="F67" i="336"/>
  <c r="D67" i="336"/>
  <c r="C67" i="336"/>
  <c r="B67" i="336"/>
  <c r="M66" i="336"/>
  <c r="I65" i="336"/>
  <c r="G65" i="336"/>
  <c r="F65" i="336"/>
  <c r="D65" i="336"/>
  <c r="C65" i="336"/>
  <c r="B65" i="336"/>
  <c r="K64" i="336"/>
  <c r="I63" i="336"/>
  <c r="G63" i="336"/>
  <c r="F63" i="336"/>
  <c r="D63" i="336"/>
  <c r="C63" i="336"/>
  <c r="B63" i="336"/>
  <c r="O62" i="336"/>
  <c r="I61" i="336"/>
  <c r="G61" i="336"/>
  <c r="F61" i="336"/>
  <c r="D61" i="336"/>
  <c r="C61" i="336"/>
  <c r="B61" i="336"/>
  <c r="K60" i="336"/>
  <c r="I59" i="336"/>
  <c r="G59" i="336"/>
  <c r="F59" i="336"/>
  <c r="D59" i="336"/>
  <c r="C59" i="336"/>
  <c r="B59" i="336"/>
  <c r="M58" i="336"/>
  <c r="I57" i="336"/>
  <c r="G57" i="336"/>
  <c r="F57" i="336"/>
  <c r="D57" i="336"/>
  <c r="C57" i="336"/>
  <c r="B57" i="336"/>
  <c r="K56" i="336"/>
  <c r="I55" i="336"/>
  <c r="G55" i="336"/>
  <c r="F55" i="336"/>
  <c r="D55" i="336"/>
  <c r="C55" i="336"/>
  <c r="B55" i="336"/>
  <c r="Q54" i="336"/>
  <c r="I53" i="336"/>
  <c r="G53" i="336"/>
  <c r="F53" i="336"/>
  <c r="D53" i="336"/>
  <c r="C53" i="336"/>
  <c r="B53" i="336"/>
  <c r="K52" i="336"/>
  <c r="I51" i="336"/>
  <c r="G51" i="336"/>
  <c r="F51" i="336"/>
  <c r="D51" i="336"/>
  <c r="C51" i="336"/>
  <c r="B51" i="336"/>
  <c r="M50" i="336"/>
  <c r="I49" i="336"/>
  <c r="G49" i="336"/>
  <c r="F49" i="336"/>
  <c r="D49" i="336"/>
  <c r="C49" i="336"/>
  <c r="B49" i="336"/>
  <c r="K48" i="336"/>
  <c r="I47" i="336"/>
  <c r="G47" i="336"/>
  <c r="F47" i="336"/>
  <c r="D47" i="336"/>
  <c r="C47" i="336"/>
  <c r="B47" i="336"/>
  <c r="O46" i="336"/>
  <c r="I45" i="336"/>
  <c r="G45" i="336"/>
  <c r="F45" i="336"/>
  <c r="D45" i="336"/>
  <c r="C45" i="336"/>
  <c r="B45" i="336"/>
  <c r="K44" i="336"/>
  <c r="I43" i="336"/>
  <c r="G43" i="336"/>
  <c r="F43" i="336"/>
  <c r="D43" i="336"/>
  <c r="C43" i="336"/>
  <c r="B43" i="336"/>
  <c r="M42" i="336"/>
  <c r="I41" i="336"/>
  <c r="G41" i="336"/>
  <c r="F41" i="336"/>
  <c r="D41" i="336"/>
  <c r="C41" i="336"/>
  <c r="B41" i="336"/>
  <c r="K40" i="336"/>
  <c r="I39" i="336"/>
  <c r="G39" i="336"/>
  <c r="F39" i="336"/>
  <c r="D39" i="336"/>
  <c r="C39" i="336"/>
  <c r="B39" i="336"/>
  <c r="Q38" i="336"/>
  <c r="I37" i="336"/>
  <c r="G37" i="336"/>
  <c r="F37" i="336"/>
  <c r="D37" i="336"/>
  <c r="C37" i="336"/>
  <c r="B37" i="336"/>
  <c r="K36" i="336"/>
  <c r="I35" i="336"/>
  <c r="G35" i="336"/>
  <c r="F35" i="336"/>
  <c r="D35" i="336"/>
  <c r="C35" i="336"/>
  <c r="B35" i="336"/>
  <c r="M34" i="336"/>
  <c r="I33" i="336"/>
  <c r="G33" i="336"/>
  <c r="F33" i="336"/>
  <c r="D33" i="336"/>
  <c r="C33" i="336"/>
  <c r="B33" i="336"/>
  <c r="K32" i="336"/>
  <c r="I31" i="336"/>
  <c r="G31" i="336"/>
  <c r="F31" i="336"/>
  <c r="D31" i="336"/>
  <c r="C31" i="336"/>
  <c r="B31" i="336"/>
  <c r="O30" i="336"/>
  <c r="I29" i="336"/>
  <c r="G29" i="336"/>
  <c r="F29" i="336"/>
  <c r="D29" i="336"/>
  <c r="C29" i="336"/>
  <c r="B29" i="336"/>
  <c r="K28" i="336"/>
  <c r="I27" i="336"/>
  <c r="G27" i="336"/>
  <c r="F27" i="336"/>
  <c r="D27" i="336"/>
  <c r="C27" i="336"/>
  <c r="B27" i="336"/>
  <c r="M26" i="336"/>
  <c r="I25" i="336"/>
  <c r="G25" i="336"/>
  <c r="F25" i="336"/>
  <c r="D25" i="336"/>
  <c r="C25" i="336"/>
  <c r="B25" i="336"/>
  <c r="K24" i="336"/>
  <c r="I23" i="336"/>
  <c r="G23" i="336"/>
  <c r="F23" i="336"/>
  <c r="D23" i="336"/>
  <c r="C23" i="336"/>
  <c r="B23" i="336"/>
  <c r="Q22" i="336"/>
  <c r="I21" i="336"/>
  <c r="G21" i="336"/>
  <c r="F21" i="336"/>
  <c r="D21" i="336"/>
  <c r="C21" i="336"/>
  <c r="B21" i="336"/>
  <c r="K20" i="336"/>
  <c r="I19" i="336"/>
  <c r="G19" i="336"/>
  <c r="F19" i="336"/>
  <c r="D19" i="336"/>
  <c r="C19" i="336"/>
  <c r="B19" i="336"/>
  <c r="M18" i="336"/>
  <c r="I17" i="336"/>
  <c r="G17" i="336"/>
  <c r="F17" i="336"/>
  <c r="D17" i="336"/>
  <c r="C17" i="336"/>
  <c r="B17" i="336"/>
  <c r="U16" i="336"/>
  <c r="K16" i="336"/>
  <c r="I15" i="336"/>
  <c r="G15" i="336"/>
  <c r="F15" i="336"/>
  <c r="D15" i="336"/>
  <c r="C15" i="336"/>
  <c r="B15" i="336"/>
  <c r="O14" i="336"/>
  <c r="I13" i="336"/>
  <c r="G13" i="336"/>
  <c r="F13" i="336"/>
  <c r="D13" i="336"/>
  <c r="C13" i="336"/>
  <c r="B13" i="336"/>
  <c r="K12" i="336"/>
  <c r="I11" i="336"/>
  <c r="G11" i="336"/>
  <c r="F11" i="336"/>
  <c r="D11" i="336"/>
  <c r="C11" i="336"/>
  <c r="B11" i="336"/>
  <c r="M10" i="336"/>
  <c r="I9" i="336"/>
  <c r="G9" i="336"/>
  <c r="F9" i="336"/>
  <c r="D9" i="336"/>
  <c r="C9" i="336"/>
  <c r="B9" i="336"/>
  <c r="K8" i="336"/>
  <c r="U7" i="336"/>
  <c r="I7" i="336"/>
  <c r="G7" i="336"/>
  <c r="F7" i="336"/>
  <c r="D7" i="336"/>
  <c r="C7" i="336"/>
  <c r="B7" i="336"/>
  <c r="Y5" i="336"/>
  <c r="AH1" i="336" s="1"/>
  <c r="R4" i="336"/>
  <c r="O79" i="336" s="1"/>
  <c r="G4" i="336"/>
  <c r="A4" i="336"/>
  <c r="Y3" i="336"/>
  <c r="AE1" i="336" s="1"/>
  <c r="A1" i="336"/>
  <c r="R57" i="335"/>
  <c r="F50" i="335" s="1"/>
  <c r="I37" i="335"/>
  <c r="G37" i="335"/>
  <c r="F37" i="335"/>
  <c r="D37" i="335"/>
  <c r="C37" i="335"/>
  <c r="B37" i="335"/>
  <c r="K36" i="335"/>
  <c r="I35" i="335"/>
  <c r="G35" i="335"/>
  <c r="F35" i="335"/>
  <c r="D35" i="335"/>
  <c r="C35" i="335"/>
  <c r="B35" i="335"/>
  <c r="M34" i="335"/>
  <c r="I33" i="335"/>
  <c r="G33" i="335"/>
  <c r="F33" i="335"/>
  <c r="D33" i="335"/>
  <c r="C33" i="335"/>
  <c r="B33" i="335"/>
  <c r="K32" i="335"/>
  <c r="I31" i="335"/>
  <c r="G31" i="335"/>
  <c r="F31" i="335"/>
  <c r="D31" i="335"/>
  <c r="C31" i="335"/>
  <c r="B31" i="335"/>
  <c r="O30" i="335"/>
  <c r="I29" i="335"/>
  <c r="G29" i="335"/>
  <c r="F29" i="335"/>
  <c r="D29" i="335"/>
  <c r="C29" i="335"/>
  <c r="B29" i="335"/>
  <c r="K28" i="335"/>
  <c r="I27" i="335"/>
  <c r="G27" i="335"/>
  <c r="F27" i="335"/>
  <c r="D27" i="335"/>
  <c r="C27" i="335"/>
  <c r="B27" i="335"/>
  <c r="M26" i="335"/>
  <c r="I25" i="335"/>
  <c r="G25" i="335"/>
  <c r="F25" i="335"/>
  <c r="D25" i="335"/>
  <c r="C25" i="335"/>
  <c r="B25" i="335"/>
  <c r="K24" i="335"/>
  <c r="I23" i="335"/>
  <c r="G23" i="335"/>
  <c r="F23" i="335"/>
  <c r="D23" i="335"/>
  <c r="C23" i="335"/>
  <c r="B23" i="335"/>
  <c r="Q22" i="335"/>
  <c r="I21" i="335"/>
  <c r="G21" i="335"/>
  <c r="F21" i="335"/>
  <c r="D21" i="335"/>
  <c r="C21" i="335"/>
  <c r="B21" i="335"/>
  <c r="K20" i="335"/>
  <c r="I19" i="335"/>
  <c r="G19" i="335"/>
  <c r="F19" i="335"/>
  <c r="D19" i="335"/>
  <c r="C19" i="335"/>
  <c r="B19" i="335"/>
  <c r="M18" i="335"/>
  <c r="I17" i="335"/>
  <c r="G17" i="335"/>
  <c r="F17" i="335"/>
  <c r="D17" i="335"/>
  <c r="C17" i="335"/>
  <c r="B17" i="335"/>
  <c r="U16" i="335"/>
  <c r="K16" i="335"/>
  <c r="I15" i="335"/>
  <c r="G15" i="335"/>
  <c r="F15" i="335"/>
  <c r="D15" i="335"/>
  <c r="C15" i="335"/>
  <c r="B15" i="335"/>
  <c r="O14" i="335"/>
  <c r="I13" i="335"/>
  <c r="G13" i="335"/>
  <c r="F13" i="335"/>
  <c r="D13" i="335"/>
  <c r="C13" i="335"/>
  <c r="B13" i="335"/>
  <c r="K12" i="335"/>
  <c r="I11" i="335"/>
  <c r="G11" i="335"/>
  <c r="F11" i="335"/>
  <c r="D11" i="335"/>
  <c r="C11" i="335"/>
  <c r="B11" i="335"/>
  <c r="M10" i="335"/>
  <c r="I9" i="335"/>
  <c r="G9" i="335"/>
  <c r="F9" i="335"/>
  <c r="D9" i="335"/>
  <c r="C9" i="335"/>
  <c r="B9" i="335"/>
  <c r="K8" i="335"/>
  <c r="U7" i="335"/>
  <c r="I7" i="335"/>
  <c r="G7" i="335"/>
  <c r="F7" i="335"/>
  <c r="D7" i="335"/>
  <c r="C7" i="335"/>
  <c r="B7" i="335"/>
  <c r="Y5" i="335"/>
  <c r="R4" i="335"/>
  <c r="O57" i="335" s="1"/>
  <c r="G4" i="335"/>
  <c r="A4" i="335"/>
  <c r="Y3" i="335"/>
  <c r="Q6" i="335" s="1"/>
  <c r="A1" i="335"/>
  <c r="R62" i="334"/>
  <c r="I21" i="334"/>
  <c r="G21" i="334"/>
  <c r="F21" i="334"/>
  <c r="D21" i="334"/>
  <c r="C21" i="334"/>
  <c r="B21" i="334"/>
  <c r="K20" i="334"/>
  <c r="I19" i="334"/>
  <c r="G19" i="334"/>
  <c r="F19" i="334"/>
  <c r="D19" i="334"/>
  <c r="C19" i="334"/>
  <c r="B19" i="334"/>
  <c r="M18" i="334"/>
  <c r="I17" i="334"/>
  <c r="G17" i="334"/>
  <c r="F17" i="334"/>
  <c r="D17" i="334"/>
  <c r="C17" i="334"/>
  <c r="B17" i="334"/>
  <c r="U16" i="334"/>
  <c r="K16" i="334"/>
  <c r="I15" i="334"/>
  <c r="G15" i="334"/>
  <c r="F15" i="334"/>
  <c r="D15" i="334"/>
  <c r="C15" i="334"/>
  <c r="B15" i="334"/>
  <c r="O14" i="334"/>
  <c r="I13" i="334"/>
  <c r="G13" i="334"/>
  <c r="F13" i="334"/>
  <c r="D13" i="334"/>
  <c r="C13" i="334"/>
  <c r="B13" i="334"/>
  <c r="K12" i="334"/>
  <c r="I11" i="334"/>
  <c r="G11" i="334"/>
  <c r="F11" i="334"/>
  <c r="D11" i="334"/>
  <c r="C11" i="334"/>
  <c r="B11" i="334"/>
  <c r="M10" i="334"/>
  <c r="I9" i="334"/>
  <c r="G9" i="334"/>
  <c r="F9" i="334"/>
  <c r="D9" i="334"/>
  <c r="C9" i="334"/>
  <c r="B9" i="334"/>
  <c r="K8" i="334"/>
  <c r="U7" i="334"/>
  <c r="I7" i="334"/>
  <c r="G7" i="334"/>
  <c r="F7" i="334"/>
  <c r="D7" i="334"/>
  <c r="C7" i="334"/>
  <c r="B7" i="334"/>
  <c r="Y5" i="334"/>
  <c r="R4" i="334"/>
  <c r="O62" i="334" s="1"/>
  <c r="G4" i="334"/>
  <c r="A4" i="334"/>
  <c r="Y3" i="334"/>
  <c r="O6" i="334" s="1"/>
  <c r="AD1" i="334"/>
  <c r="A1" i="334"/>
  <c r="R47" i="333"/>
  <c r="F43" i="333"/>
  <c r="C43" i="333"/>
  <c r="F41" i="333"/>
  <c r="C41" i="333"/>
  <c r="F39" i="333"/>
  <c r="C39" i="333"/>
  <c r="F37" i="333"/>
  <c r="C37" i="333"/>
  <c r="L21" i="333"/>
  <c r="I21" i="333"/>
  <c r="G21" i="333"/>
  <c r="E21" i="333"/>
  <c r="B34" i="333" s="1"/>
  <c r="D21" i="333"/>
  <c r="C21" i="333"/>
  <c r="L19" i="333"/>
  <c r="I19" i="333"/>
  <c r="G19" i="333"/>
  <c r="E19" i="333"/>
  <c r="B33" i="333" s="1"/>
  <c r="D19" i="333"/>
  <c r="C19" i="333"/>
  <c r="L17" i="333"/>
  <c r="I17" i="333"/>
  <c r="G17" i="333"/>
  <c r="E17" i="333"/>
  <c r="B32" i="333" s="1"/>
  <c r="D17" i="333"/>
  <c r="C17" i="333"/>
  <c r="L15" i="333"/>
  <c r="I15" i="333"/>
  <c r="G15" i="333"/>
  <c r="E15" i="333"/>
  <c r="B31" i="333" s="1"/>
  <c r="D15" i="333"/>
  <c r="C15" i="333"/>
  <c r="L13" i="333"/>
  <c r="I13" i="333"/>
  <c r="G13" i="333"/>
  <c r="E13" i="333"/>
  <c r="B28" i="333" s="1"/>
  <c r="D13" i="333"/>
  <c r="C13" i="333"/>
  <c r="L11" i="333"/>
  <c r="I11" i="333"/>
  <c r="G11" i="333"/>
  <c r="E11" i="333"/>
  <c r="B27" i="333"/>
  <c r="D11" i="333"/>
  <c r="C11" i="333"/>
  <c r="L9" i="333"/>
  <c r="I9" i="333"/>
  <c r="G9" i="333"/>
  <c r="E9" i="333"/>
  <c r="D9" i="333"/>
  <c r="C9" i="333"/>
  <c r="L7" i="333"/>
  <c r="I7" i="333"/>
  <c r="G7" i="333"/>
  <c r="E7" i="333"/>
  <c r="B25" i="333" s="1"/>
  <c r="D7" i="333"/>
  <c r="C7" i="333"/>
  <c r="Y5" i="333"/>
  <c r="L4" i="333"/>
  <c r="K53" i="333" s="1"/>
  <c r="E4" i="333"/>
  <c r="A4" i="333"/>
  <c r="Y3" i="333"/>
  <c r="A1" i="333"/>
  <c r="R44" i="332"/>
  <c r="F38" i="332"/>
  <c r="C38" i="332"/>
  <c r="F36" i="332"/>
  <c r="C36" i="332"/>
  <c r="F34" i="332"/>
  <c r="C34" i="332"/>
  <c r="L19" i="332"/>
  <c r="I19" i="332"/>
  <c r="G19" i="332"/>
  <c r="E19" i="332"/>
  <c r="B31" i="332" s="1"/>
  <c r="D19" i="332"/>
  <c r="C19" i="332"/>
  <c r="L17" i="332"/>
  <c r="I17" i="332"/>
  <c r="G17" i="332"/>
  <c r="E17" i="332"/>
  <c r="B30" i="332" s="1"/>
  <c r="D17" i="332"/>
  <c r="C17" i="332"/>
  <c r="L15" i="332"/>
  <c r="I15" i="332"/>
  <c r="G15" i="332"/>
  <c r="E15" i="332"/>
  <c r="B29" i="332" s="1"/>
  <c r="D15" i="332"/>
  <c r="C15" i="332"/>
  <c r="L13" i="332"/>
  <c r="I13" i="332"/>
  <c r="G13" i="332"/>
  <c r="E13" i="332"/>
  <c r="B28" i="332" s="1"/>
  <c r="D13" i="332"/>
  <c r="C13" i="332"/>
  <c r="L11" i="332"/>
  <c r="I11" i="332"/>
  <c r="G11" i="332"/>
  <c r="E11" i="332"/>
  <c r="B25" i="332"/>
  <c r="D11" i="332"/>
  <c r="C11" i="332"/>
  <c r="L9" i="332"/>
  <c r="I9" i="332"/>
  <c r="G9" i="332"/>
  <c r="E9" i="332"/>
  <c r="D9" i="332"/>
  <c r="C9" i="332"/>
  <c r="L7" i="332"/>
  <c r="I7" i="332"/>
  <c r="G7" i="332"/>
  <c r="E7" i="332"/>
  <c r="B23" i="332" s="1"/>
  <c r="D7" i="332"/>
  <c r="C7" i="332"/>
  <c r="Y5" i="332"/>
  <c r="AF1" i="332" s="1"/>
  <c r="L4" i="332"/>
  <c r="K49" i="332" s="1"/>
  <c r="E4" i="332"/>
  <c r="A4" i="332"/>
  <c r="Y3" i="332"/>
  <c r="A1" i="332"/>
  <c r="R47" i="331"/>
  <c r="E41" i="331" s="1"/>
  <c r="F36" i="331"/>
  <c r="C36" i="331"/>
  <c r="F34" i="331"/>
  <c r="C34" i="331"/>
  <c r="F32" i="331"/>
  <c r="C32" i="331"/>
  <c r="L17" i="331"/>
  <c r="I17" i="331"/>
  <c r="G17" i="331"/>
  <c r="E17" i="331"/>
  <c r="B30" i="331" s="1"/>
  <c r="D17" i="331"/>
  <c r="C17" i="331"/>
  <c r="L15" i="331"/>
  <c r="I15" i="331"/>
  <c r="G15" i="331"/>
  <c r="E15" i="331"/>
  <c r="B29" i="331" s="1"/>
  <c r="D15" i="331"/>
  <c r="C15" i="331"/>
  <c r="L13" i="331"/>
  <c r="I13" i="331"/>
  <c r="G13" i="331"/>
  <c r="E13" i="331"/>
  <c r="B28" i="331" s="1"/>
  <c r="D13" i="331"/>
  <c r="C13" i="331"/>
  <c r="L11" i="331"/>
  <c r="I11" i="331"/>
  <c r="G11" i="331"/>
  <c r="E11" i="331"/>
  <c r="B25" i="331" s="1"/>
  <c r="D11" i="331"/>
  <c r="C11" i="331"/>
  <c r="L9" i="331"/>
  <c r="I9" i="331"/>
  <c r="G9" i="331"/>
  <c r="E9" i="331"/>
  <c r="B24" i="331" s="1"/>
  <c r="D9" i="331"/>
  <c r="C9" i="331"/>
  <c r="L7" i="331"/>
  <c r="I7" i="331"/>
  <c r="G7" i="331"/>
  <c r="E7" i="331"/>
  <c r="B23" i="331" s="1"/>
  <c r="D7" i="331"/>
  <c r="C7" i="331"/>
  <c r="Y5" i="331"/>
  <c r="L4" i="331"/>
  <c r="K47" i="331" s="1"/>
  <c r="E4" i="331"/>
  <c r="A4" i="331"/>
  <c r="Y3" i="331"/>
  <c r="A1" i="331"/>
  <c r="L15" i="330"/>
  <c r="I15" i="330"/>
  <c r="G15" i="330"/>
  <c r="E15" i="330"/>
  <c r="B23" i="330" s="1"/>
  <c r="D15" i="330"/>
  <c r="C15" i="330"/>
  <c r="L13" i="330"/>
  <c r="I13" i="330"/>
  <c r="G13" i="330"/>
  <c r="E13" i="330"/>
  <c r="B22" i="330" s="1"/>
  <c r="D13" i="330"/>
  <c r="C13" i="330"/>
  <c r="L11" i="330"/>
  <c r="I11" i="330"/>
  <c r="G11" i="330"/>
  <c r="E11" i="330"/>
  <c r="B21" i="330"/>
  <c r="D11" i="330"/>
  <c r="C11" i="330"/>
  <c r="L9" i="330"/>
  <c r="I9" i="330"/>
  <c r="G9" i="330"/>
  <c r="E9" i="330"/>
  <c r="B20" i="330" s="1"/>
  <c r="D9" i="330"/>
  <c r="C9" i="330"/>
  <c r="L7" i="330"/>
  <c r="I7" i="330"/>
  <c r="G7" i="330"/>
  <c r="E7" i="330"/>
  <c r="D7" i="330"/>
  <c r="C7" i="330"/>
  <c r="Y5" i="330"/>
  <c r="L4" i="330"/>
  <c r="K41" i="330" s="1"/>
  <c r="E4" i="330"/>
  <c r="A4" i="330"/>
  <c r="Y3" i="330"/>
  <c r="A1" i="330"/>
  <c r="L13" i="329"/>
  <c r="I13" i="329"/>
  <c r="G13" i="329"/>
  <c r="E13" i="329"/>
  <c r="B22" i="329" s="1"/>
  <c r="D13" i="329"/>
  <c r="C13" i="329"/>
  <c r="L11" i="329"/>
  <c r="I11" i="329"/>
  <c r="G11" i="329"/>
  <c r="E11" i="329"/>
  <c r="B21" i="329" s="1"/>
  <c r="D11" i="329"/>
  <c r="C11" i="329"/>
  <c r="L9" i="329"/>
  <c r="I9" i="329"/>
  <c r="G9" i="329"/>
  <c r="E9" i="329"/>
  <c r="B20" i="329"/>
  <c r="D9" i="329"/>
  <c r="C9" i="329"/>
  <c r="L7" i="329"/>
  <c r="I7" i="329"/>
  <c r="G7" i="329"/>
  <c r="E7" i="329"/>
  <c r="B19" i="329" s="1"/>
  <c r="D7" i="329"/>
  <c r="C7" i="329"/>
  <c r="Y5" i="329"/>
  <c r="M4" i="329"/>
  <c r="K41" i="329" s="1"/>
  <c r="E4" i="329"/>
  <c r="A4" i="329"/>
  <c r="Y3" i="329"/>
  <c r="A1" i="329"/>
  <c r="L11" i="328"/>
  <c r="I11" i="328"/>
  <c r="G11" i="328"/>
  <c r="E11" i="328"/>
  <c r="B21" i="328" s="1"/>
  <c r="D11" i="328"/>
  <c r="C11" i="328"/>
  <c r="L9" i="328"/>
  <c r="I9" i="328"/>
  <c r="G9" i="328"/>
  <c r="E9" i="328"/>
  <c r="B20" i="328"/>
  <c r="D9" i="328"/>
  <c r="C9" i="328"/>
  <c r="L7" i="328"/>
  <c r="I7" i="328"/>
  <c r="G7" i="328"/>
  <c r="E7" i="328"/>
  <c r="B19" i="328" s="1"/>
  <c r="D7" i="328"/>
  <c r="C7" i="328"/>
  <c r="Y5" i="328"/>
  <c r="L4" i="328"/>
  <c r="K41" i="328" s="1"/>
  <c r="E4" i="328"/>
  <c r="A4" i="328"/>
  <c r="Y3" i="328"/>
  <c r="A1" i="328"/>
  <c r="P156" i="327"/>
  <c r="M156" i="327" s="1"/>
  <c r="L156" i="327"/>
  <c r="K156" i="327"/>
  <c r="J156" i="327"/>
  <c r="P155" i="327"/>
  <c r="M155" i="327" s="1"/>
  <c r="L155" i="327"/>
  <c r="K155" i="327"/>
  <c r="J155" i="327"/>
  <c r="P154" i="327"/>
  <c r="M154" i="327" s="1"/>
  <c r="L154" i="327"/>
  <c r="K154" i="327"/>
  <c r="J154" i="327"/>
  <c r="P153" i="327"/>
  <c r="M153" i="327" s="1"/>
  <c r="L153" i="327"/>
  <c r="K153" i="327"/>
  <c r="J153" i="327"/>
  <c r="P152" i="327"/>
  <c r="M152" i="327" s="1"/>
  <c r="L152" i="327"/>
  <c r="K152" i="327"/>
  <c r="J152" i="327"/>
  <c r="P151" i="327"/>
  <c r="M151" i="327" s="1"/>
  <c r="L151" i="327"/>
  <c r="K151" i="327"/>
  <c r="J151" i="327"/>
  <c r="P150" i="327"/>
  <c r="M150" i="327" s="1"/>
  <c r="L150" i="327"/>
  <c r="K150" i="327"/>
  <c r="J150" i="327"/>
  <c r="P149" i="327"/>
  <c r="M149" i="327" s="1"/>
  <c r="L149" i="327"/>
  <c r="K149" i="327"/>
  <c r="J149" i="327"/>
  <c r="P148" i="327"/>
  <c r="M148" i="327" s="1"/>
  <c r="L148" i="327"/>
  <c r="K148" i="327"/>
  <c r="J148" i="327"/>
  <c r="P147" i="327"/>
  <c r="M147" i="327" s="1"/>
  <c r="L147" i="327"/>
  <c r="K147" i="327"/>
  <c r="J147" i="327"/>
  <c r="P146" i="327"/>
  <c r="M146" i="327"/>
  <c r="L146" i="327"/>
  <c r="K146" i="327"/>
  <c r="J146" i="327"/>
  <c r="P145" i="327"/>
  <c r="M145" i="327" s="1"/>
  <c r="L145" i="327"/>
  <c r="K145" i="327"/>
  <c r="J145" i="327"/>
  <c r="P144" i="327"/>
  <c r="M144" i="327" s="1"/>
  <c r="L144" i="327"/>
  <c r="K144" i="327"/>
  <c r="J144" i="327"/>
  <c r="P143" i="327"/>
  <c r="M143" i="327" s="1"/>
  <c r="L143" i="327"/>
  <c r="K143" i="327"/>
  <c r="J143" i="327"/>
  <c r="P142" i="327"/>
  <c r="M142" i="327" s="1"/>
  <c r="L142" i="327"/>
  <c r="K142" i="327"/>
  <c r="J142" i="327"/>
  <c r="P141" i="327"/>
  <c r="M141" i="327"/>
  <c r="L141" i="327"/>
  <c r="K141" i="327"/>
  <c r="J141" i="327"/>
  <c r="P140" i="327"/>
  <c r="M140" i="327" s="1"/>
  <c r="L140" i="327"/>
  <c r="K140" i="327"/>
  <c r="J140" i="327"/>
  <c r="P139" i="327"/>
  <c r="M139" i="327" s="1"/>
  <c r="L139" i="327"/>
  <c r="K139" i="327"/>
  <c r="J139" i="327"/>
  <c r="P138" i="327"/>
  <c r="M138" i="327" s="1"/>
  <c r="L138" i="327"/>
  <c r="K138" i="327"/>
  <c r="J138" i="327"/>
  <c r="P137" i="327"/>
  <c r="M137" i="327" s="1"/>
  <c r="L137" i="327"/>
  <c r="K137" i="327"/>
  <c r="J137" i="327"/>
  <c r="P136" i="327"/>
  <c r="M136" i="327" s="1"/>
  <c r="L136" i="327"/>
  <c r="K136" i="327"/>
  <c r="J136" i="327"/>
  <c r="P135" i="327"/>
  <c r="M135" i="327"/>
  <c r="L135" i="327"/>
  <c r="K135" i="327"/>
  <c r="J135" i="327"/>
  <c r="P134" i="327"/>
  <c r="M134" i="327" s="1"/>
  <c r="L134" i="327"/>
  <c r="K134" i="327"/>
  <c r="J134" i="327"/>
  <c r="P133" i="327"/>
  <c r="M133" i="327" s="1"/>
  <c r="L133" i="327"/>
  <c r="K133" i="327"/>
  <c r="J133" i="327"/>
  <c r="P132" i="327"/>
  <c r="M132" i="327" s="1"/>
  <c r="L132" i="327"/>
  <c r="K132" i="327"/>
  <c r="J132" i="327"/>
  <c r="P131" i="327"/>
  <c r="M131" i="327" s="1"/>
  <c r="L131" i="327"/>
  <c r="K131" i="327"/>
  <c r="J131" i="327"/>
  <c r="P130" i="327"/>
  <c r="M130" i="327"/>
  <c r="L130" i="327"/>
  <c r="K130" i="327"/>
  <c r="J130" i="327"/>
  <c r="P129" i="327"/>
  <c r="M129" i="327" s="1"/>
  <c r="L129" i="327"/>
  <c r="K129" i="327"/>
  <c r="J129" i="327"/>
  <c r="P128" i="327"/>
  <c r="M128" i="327" s="1"/>
  <c r="L128" i="327"/>
  <c r="K128" i="327"/>
  <c r="J128" i="327"/>
  <c r="P127" i="327"/>
  <c r="M127" i="327" s="1"/>
  <c r="L127" i="327"/>
  <c r="K127" i="327"/>
  <c r="J127" i="327"/>
  <c r="P126" i="327"/>
  <c r="M126" i="327"/>
  <c r="L126" i="327"/>
  <c r="K126" i="327"/>
  <c r="J126" i="327"/>
  <c r="P125" i="327"/>
  <c r="M125" i="327" s="1"/>
  <c r="L125" i="327"/>
  <c r="K125" i="327"/>
  <c r="J125" i="327"/>
  <c r="P124" i="327"/>
  <c r="M124" i="327" s="1"/>
  <c r="L124" i="327"/>
  <c r="K124" i="327"/>
  <c r="J124" i="327"/>
  <c r="P123" i="327"/>
  <c r="M123" i="327" s="1"/>
  <c r="L123" i="327"/>
  <c r="K123" i="327"/>
  <c r="J123" i="327"/>
  <c r="P122" i="327"/>
  <c r="M122" i="327" s="1"/>
  <c r="L122" i="327"/>
  <c r="K122" i="327"/>
  <c r="J122" i="327"/>
  <c r="P121" i="327"/>
  <c r="M121" i="327"/>
  <c r="L121" i="327"/>
  <c r="K121" i="327"/>
  <c r="J121" i="327"/>
  <c r="P120" i="327"/>
  <c r="M120" i="327" s="1"/>
  <c r="L120" i="327"/>
  <c r="K120" i="327"/>
  <c r="J120" i="327"/>
  <c r="P119" i="327"/>
  <c r="M119" i="327"/>
  <c r="L119" i="327"/>
  <c r="K119" i="327"/>
  <c r="J119" i="327"/>
  <c r="P118" i="327"/>
  <c r="M118" i="327" s="1"/>
  <c r="L118" i="327"/>
  <c r="K118" i="327"/>
  <c r="J118" i="327"/>
  <c r="P117" i="327"/>
  <c r="M117" i="327" s="1"/>
  <c r="L117" i="327"/>
  <c r="K117" i="327"/>
  <c r="J117" i="327"/>
  <c r="P116" i="327"/>
  <c r="M116" i="327" s="1"/>
  <c r="L116" i="327"/>
  <c r="K116" i="327"/>
  <c r="J116" i="327"/>
  <c r="P115" i="327"/>
  <c r="M115" i="327" s="1"/>
  <c r="L115" i="327"/>
  <c r="K115" i="327"/>
  <c r="J115" i="327"/>
  <c r="P114" i="327"/>
  <c r="M114" i="327" s="1"/>
  <c r="L114" i="327"/>
  <c r="K114" i="327"/>
  <c r="J114" i="327"/>
  <c r="P113" i="327"/>
  <c r="M113" i="327" s="1"/>
  <c r="L113" i="327"/>
  <c r="K113" i="327"/>
  <c r="J113" i="327"/>
  <c r="P112" i="327"/>
  <c r="M112" i="327" s="1"/>
  <c r="L112" i="327"/>
  <c r="K112" i="327"/>
  <c r="J112" i="327"/>
  <c r="P111" i="327"/>
  <c r="M111" i="327" s="1"/>
  <c r="L111" i="327"/>
  <c r="K111" i="327"/>
  <c r="J111" i="327"/>
  <c r="P110" i="327"/>
  <c r="M110" i="327" s="1"/>
  <c r="L110" i="327"/>
  <c r="K110" i="327"/>
  <c r="J110" i="327"/>
  <c r="P109" i="327"/>
  <c r="M109" i="327"/>
  <c r="L109" i="327"/>
  <c r="K109" i="327"/>
  <c r="J109" i="327"/>
  <c r="P108" i="327"/>
  <c r="M108" i="327" s="1"/>
  <c r="L108" i="327"/>
  <c r="K108" i="327"/>
  <c r="J108" i="327"/>
  <c r="P107" i="327"/>
  <c r="M107" i="327" s="1"/>
  <c r="L107" i="327"/>
  <c r="K107" i="327"/>
  <c r="J107" i="327"/>
  <c r="P106" i="327"/>
  <c r="M106" i="327" s="1"/>
  <c r="L106" i="327"/>
  <c r="K106" i="327"/>
  <c r="J106" i="327"/>
  <c r="P105" i="327"/>
  <c r="M105" i="327"/>
  <c r="L105" i="327"/>
  <c r="K105" i="327"/>
  <c r="J105" i="327"/>
  <c r="P104" i="327"/>
  <c r="M104" i="327" s="1"/>
  <c r="L104" i="327"/>
  <c r="K104" i="327"/>
  <c r="J104" i="327"/>
  <c r="P103" i="327"/>
  <c r="M103" i="327" s="1"/>
  <c r="L103" i="327"/>
  <c r="K103" i="327"/>
  <c r="J103" i="327"/>
  <c r="P102" i="327"/>
  <c r="M102" i="327" s="1"/>
  <c r="L102" i="327"/>
  <c r="K102" i="327"/>
  <c r="J102" i="327"/>
  <c r="P101" i="327"/>
  <c r="M101" i="327" s="1"/>
  <c r="L101" i="327"/>
  <c r="K101" i="327"/>
  <c r="J101" i="327"/>
  <c r="P100" i="327"/>
  <c r="M100" i="327" s="1"/>
  <c r="L100" i="327"/>
  <c r="K100" i="327"/>
  <c r="J100" i="327"/>
  <c r="P99" i="327"/>
  <c r="M99" i="327" s="1"/>
  <c r="L99" i="327"/>
  <c r="K99" i="327"/>
  <c r="J99" i="327"/>
  <c r="P98" i="327"/>
  <c r="M98" i="327" s="1"/>
  <c r="L98" i="327"/>
  <c r="K98" i="327"/>
  <c r="J98" i="327"/>
  <c r="P97" i="327"/>
  <c r="M97" i="327" s="1"/>
  <c r="L97" i="327"/>
  <c r="K97" i="327"/>
  <c r="J97" i="327"/>
  <c r="P96" i="327"/>
  <c r="M96" i="327" s="1"/>
  <c r="L96" i="327"/>
  <c r="K96" i="327"/>
  <c r="J96" i="327"/>
  <c r="P95" i="327"/>
  <c r="M95" i="327" s="1"/>
  <c r="L95" i="327"/>
  <c r="K95" i="327"/>
  <c r="J95" i="327"/>
  <c r="P94" i="327"/>
  <c r="M94" i="327"/>
  <c r="L94" i="327"/>
  <c r="K94" i="327"/>
  <c r="J94" i="327"/>
  <c r="P93" i="327"/>
  <c r="M93" i="327" s="1"/>
  <c r="L93" i="327"/>
  <c r="K93" i="327"/>
  <c r="J93" i="327"/>
  <c r="P92" i="327"/>
  <c r="M92" i="327" s="1"/>
  <c r="L92" i="327"/>
  <c r="K92" i="327"/>
  <c r="J92" i="327"/>
  <c r="P91" i="327"/>
  <c r="M91" i="327" s="1"/>
  <c r="L91" i="327"/>
  <c r="K91" i="327"/>
  <c r="J91" i="327"/>
  <c r="P90" i="327"/>
  <c r="M90" i="327" s="1"/>
  <c r="L90" i="327"/>
  <c r="K90" i="327"/>
  <c r="J90" i="327"/>
  <c r="P89" i="327"/>
  <c r="M89" i="327" s="1"/>
  <c r="L89" i="327"/>
  <c r="K89" i="327"/>
  <c r="J89" i="327"/>
  <c r="P88" i="327"/>
  <c r="M88" i="327" s="1"/>
  <c r="L88" i="327"/>
  <c r="K88" i="327"/>
  <c r="J88" i="327"/>
  <c r="P87" i="327"/>
  <c r="M87" i="327" s="1"/>
  <c r="L87" i="327"/>
  <c r="K87" i="327"/>
  <c r="J87" i="327"/>
  <c r="P86" i="327"/>
  <c r="M86" i="327" s="1"/>
  <c r="L86" i="327"/>
  <c r="K86" i="327"/>
  <c r="J86" i="327"/>
  <c r="P85" i="327"/>
  <c r="M85" i="327" s="1"/>
  <c r="L85" i="327"/>
  <c r="K85" i="327"/>
  <c r="J85" i="327"/>
  <c r="P84" i="327"/>
  <c r="M84" i="327" s="1"/>
  <c r="L84" i="327"/>
  <c r="K84" i="327"/>
  <c r="J84" i="327"/>
  <c r="P83" i="327"/>
  <c r="M83" i="327" s="1"/>
  <c r="L83" i="327"/>
  <c r="K83" i="327"/>
  <c r="J83" i="327"/>
  <c r="P82" i="327"/>
  <c r="M82" i="327"/>
  <c r="L82" i="327"/>
  <c r="K82" i="327"/>
  <c r="J82" i="327"/>
  <c r="P81" i="327"/>
  <c r="M81" i="327" s="1"/>
  <c r="L81" i="327"/>
  <c r="K81" i="327"/>
  <c r="J81" i="327"/>
  <c r="P80" i="327"/>
  <c r="M80" i="327" s="1"/>
  <c r="L80" i="327"/>
  <c r="K80" i="327"/>
  <c r="J80" i="327"/>
  <c r="P79" i="327"/>
  <c r="M79" i="327" s="1"/>
  <c r="L79" i="327"/>
  <c r="K79" i="327"/>
  <c r="J79" i="327"/>
  <c r="P78" i="327"/>
  <c r="M78" i="327" s="1"/>
  <c r="L78" i="327"/>
  <c r="K78" i="327"/>
  <c r="J78" i="327"/>
  <c r="P77" i="327"/>
  <c r="M77" i="327"/>
  <c r="L77" i="327"/>
  <c r="K77" i="327"/>
  <c r="J77" i="327"/>
  <c r="P76" i="327"/>
  <c r="M76" i="327" s="1"/>
  <c r="L76" i="327"/>
  <c r="K76" i="327"/>
  <c r="J76" i="327"/>
  <c r="P75" i="327"/>
  <c r="M75" i="327" s="1"/>
  <c r="L75" i="327"/>
  <c r="K75" i="327"/>
  <c r="J75" i="327"/>
  <c r="P74" i="327"/>
  <c r="M74" i="327" s="1"/>
  <c r="L74" i="327"/>
  <c r="K74" i="327"/>
  <c r="J74" i="327"/>
  <c r="P73" i="327"/>
  <c r="M73" i="327" s="1"/>
  <c r="L73" i="327"/>
  <c r="K73" i="327"/>
  <c r="J73" i="327"/>
  <c r="P72" i="327"/>
  <c r="M72" i="327" s="1"/>
  <c r="L72" i="327"/>
  <c r="K72" i="327"/>
  <c r="J72" i="327"/>
  <c r="P71" i="327"/>
  <c r="M71" i="327"/>
  <c r="L71" i="327"/>
  <c r="K71" i="327"/>
  <c r="J71" i="327"/>
  <c r="P70" i="327"/>
  <c r="M70" i="327" s="1"/>
  <c r="L70" i="327"/>
  <c r="K70" i="327"/>
  <c r="J70" i="327"/>
  <c r="P69" i="327"/>
  <c r="M69" i="327" s="1"/>
  <c r="L69" i="327"/>
  <c r="K69" i="327"/>
  <c r="J69" i="327"/>
  <c r="P68" i="327"/>
  <c r="M68" i="327" s="1"/>
  <c r="L68" i="327"/>
  <c r="K68" i="327"/>
  <c r="J68" i="327"/>
  <c r="P67" i="327"/>
  <c r="M67" i="327" s="1"/>
  <c r="L67" i="327"/>
  <c r="K67" i="327"/>
  <c r="J67" i="327"/>
  <c r="P66" i="327"/>
  <c r="M66" i="327" s="1"/>
  <c r="L66" i="327"/>
  <c r="K66" i="327"/>
  <c r="J66" i="327"/>
  <c r="P65" i="327"/>
  <c r="M65" i="327" s="1"/>
  <c r="L65" i="327"/>
  <c r="K65" i="327"/>
  <c r="J65" i="327"/>
  <c r="P64" i="327"/>
  <c r="M64" i="327" s="1"/>
  <c r="L64" i="327"/>
  <c r="K64" i="327"/>
  <c r="J64" i="327"/>
  <c r="P63" i="327"/>
  <c r="M63" i="327"/>
  <c r="L63" i="327"/>
  <c r="K63" i="327"/>
  <c r="J63" i="327"/>
  <c r="P62" i="327"/>
  <c r="M62" i="327"/>
  <c r="L62" i="327"/>
  <c r="K62" i="327"/>
  <c r="J62" i="327"/>
  <c r="P61" i="327"/>
  <c r="M61" i="327" s="1"/>
  <c r="L61" i="327"/>
  <c r="K61" i="327"/>
  <c r="J61" i="327"/>
  <c r="P60" i="327"/>
  <c r="M60" i="327" s="1"/>
  <c r="L60" i="327"/>
  <c r="K60" i="327"/>
  <c r="J60" i="327"/>
  <c r="P59" i="327"/>
  <c r="M59" i="327" s="1"/>
  <c r="L59" i="327"/>
  <c r="K59" i="327"/>
  <c r="J59" i="327"/>
  <c r="P58" i="327"/>
  <c r="M58" i="327" s="1"/>
  <c r="L58" i="327"/>
  <c r="K58" i="327"/>
  <c r="J58" i="327"/>
  <c r="P57" i="327"/>
  <c r="M57" i="327" s="1"/>
  <c r="L57" i="327"/>
  <c r="K57" i="327"/>
  <c r="J57" i="327"/>
  <c r="P56" i="327"/>
  <c r="M56" i="327" s="1"/>
  <c r="L56" i="327"/>
  <c r="K56" i="327"/>
  <c r="J56" i="327"/>
  <c r="P55" i="327"/>
  <c r="M55" i="327" s="1"/>
  <c r="L55" i="327"/>
  <c r="K55" i="327"/>
  <c r="J55" i="327"/>
  <c r="P54" i="327"/>
  <c r="M54" i="327" s="1"/>
  <c r="L54" i="327"/>
  <c r="K54" i="327"/>
  <c r="J54" i="327"/>
  <c r="P53" i="327"/>
  <c r="M53" i="327" s="1"/>
  <c r="L53" i="327"/>
  <c r="K53" i="327"/>
  <c r="J53" i="327"/>
  <c r="P52" i="327"/>
  <c r="M52" i="327" s="1"/>
  <c r="L52" i="327"/>
  <c r="K52" i="327"/>
  <c r="J52" i="327"/>
  <c r="P51" i="327"/>
  <c r="M51" i="327"/>
  <c r="L51" i="327"/>
  <c r="K51" i="327"/>
  <c r="J51" i="327"/>
  <c r="P50" i="327"/>
  <c r="M50" i="327" s="1"/>
  <c r="L50" i="327"/>
  <c r="K50" i="327"/>
  <c r="J50" i="327"/>
  <c r="P49" i="327"/>
  <c r="M49" i="327" s="1"/>
  <c r="L49" i="327"/>
  <c r="K49" i="327"/>
  <c r="J49" i="327"/>
  <c r="P48" i="327"/>
  <c r="M48" i="327" s="1"/>
  <c r="L48" i="327"/>
  <c r="K48" i="327"/>
  <c r="J48" i="327"/>
  <c r="P47" i="327"/>
  <c r="M47" i="327" s="1"/>
  <c r="L47" i="327"/>
  <c r="K47" i="327"/>
  <c r="J47" i="327"/>
  <c r="P46" i="327"/>
  <c r="M46" i="327"/>
  <c r="L46" i="327"/>
  <c r="K46" i="327"/>
  <c r="J46" i="327"/>
  <c r="P45" i="327"/>
  <c r="M45" i="327" s="1"/>
  <c r="L45" i="327"/>
  <c r="K45" i="327"/>
  <c r="J45" i="327"/>
  <c r="P44" i="327"/>
  <c r="M44" i="327" s="1"/>
  <c r="L44" i="327"/>
  <c r="K44" i="327"/>
  <c r="J44" i="327"/>
  <c r="P43" i="327"/>
  <c r="M43" i="327"/>
  <c r="L43" i="327"/>
  <c r="K43" i="327"/>
  <c r="J43" i="327"/>
  <c r="P42" i="327"/>
  <c r="M42" i="327" s="1"/>
  <c r="L42" i="327"/>
  <c r="K42" i="327"/>
  <c r="J42" i="327"/>
  <c r="P41" i="327"/>
  <c r="M41" i="327" s="1"/>
  <c r="L41" i="327"/>
  <c r="K41" i="327"/>
  <c r="J41" i="327"/>
  <c r="P40" i="327"/>
  <c r="M40" i="327" s="1"/>
  <c r="L40" i="327"/>
  <c r="K40" i="327"/>
  <c r="J40" i="327"/>
  <c r="H5" i="327"/>
  <c r="D5" i="327"/>
  <c r="C5" i="327"/>
  <c r="A5" i="327"/>
  <c r="A1" i="327"/>
  <c r="R47" i="326"/>
  <c r="I37" i="326"/>
  <c r="G37" i="326"/>
  <c r="F37" i="326"/>
  <c r="D37" i="326"/>
  <c r="C37" i="326"/>
  <c r="B37" i="326"/>
  <c r="K36" i="326"/>
  <c r="B36" i="326"/>
  <c r="I35" i="326"/>
  <c r="G35" i="326"/>
  <c r="F35" i="326"/>
  <c r="D35" i="326"/>
  <c r="C35" i="326"/>
  <c r="B35" i="326"/>
  <c r="M34" i="326"/>
  <c r="B34" i="326"/>
  <c r="I33" i="326"/>
  <c r="G33" i="326"/>
  <c r="F33" i="326"/>
  <c r="D33" i="326"/>
  <c r="C33" i="326"/>
  <c r="B33" i="326"/>
  <c r="K32" i="326"/>
  <c r="B32" i="326"/>
  <c r="I31" i="326"/>
  <c r="G31" i="326"/>
  <c r="F31" i="326"/>
  <c r="D31" i="326"/>
  <c r="C31" i="326"/>
  <c r="B31" i="326"/>
  <c r="B30" i="326"/>
  <c r="I29" i="326"/>
  <c r="G29" i="326"/>
  <c r="F29" i="326"/>
  <c r="D29" i="326"/>
  <c r="C29" i="326"/>
  <c r="B29" i="326"/>
  <c r="K28" i="326"/>
  <c r="B28" i="326"/>
  <c r="I27" i="326"/>
  <c r="G27" i="326"/>
  <c r="F27" i="326"/>
  <c r="D27" i="326"/>
  <c r="C27" i="326"/>
  <c r="B27" i="326"/>
  <c r="M26" i="326"/>
  <c r="B26" i="326"/>
  <c r="I25" i="326"/>
  <c r="G25" i="326"/>
  <c r="F25" i="326"/>
  <c r="D25" i="326"/>
  <c r="C25" i="326"/>
  <c r="B25" i="326"/>
  <c r="K24" i="326"/>
  <c r="B24" i="326"/>
  <c r="I23" i="326"/>
  <c r="G23" i="326"/>
  <c r="F23" i="326"/>
  <c r="D23" i="326"/>
  <c r="C23" i="326"/>
  <c r="B23" i="326"/>
  <c r="B22" i="326"/>
  <c r="I21" i="326"/>
  <c r="G21" i="326"/>
  <c r="F21" i="326"/>
  <c r="D21" i="326"/>
  <c r="C21" i="326"/>
  <c r="B21" i="326"/>
  <c r="K20" i="326"/>
  <c r="B20" i="326"/>
  <c r="I19" i="326"/>
  <c r="G19" i="326"/>
  <c r="F19" i="326"/>
  <c r="D19" i="326"/>
  <c r="C19" i="326"/>
  <c r="B19" i="326"/>
  <c r="M18" i="326"/>
  <c r="B18" i="326"/>
  <c r="I17" i="326"/>
  <c r="G17" i="326"/>
  <c r="F17" i="326"/>
  <c r="D17" i="326"/>
  <c r="C17" i="326"/>
  <c r="B17" i="326"/>
  <c r="U16" i="326"/>
  <c r="K16" i="326"/>
  <c r="B16" i="326"/>
  <c r="I15" i="326"/>
  <c r="G15" i="326"/>
  <c r="F15" i="326"/>
  <c r="D15" i="326"/>
  <c r="C15" i="326"/>
  <c r="B15" i="326"/>
  <c r="B14" i="326"/>
  <c r="I13" i="326"/>
  <c r="G13" i="326"/>
  <c r="F13" i="326"/>
  <c r="D13" i="326"/>
  <c r="C13" i="326"/>
  <c r="B13" i="326"/>
  <c r="K12" i="326"/>
  <c r="B12" i="326"/>
  <c r="I11" i="326"/>
  <c r="G11" i="326"/>
  <c r="F11" i="326"/>
  <c r="D11" i="326"/>
  <c r="C11" i="326"/>
  <c r="B11" i="326"/>
  <c r="M10" i="326"/>
  <c r="B10" i="326"/>
  <c r="I9" i="326"/>
  <c r="G9" i="326"/>
  <c r="F9" i="326"/>
  <c r="D9" i="326"/>
  <c r="C9" i="326"/>
  <c r="B9" i="326"/>
  <c r="K8" i="326"/>
  <c r="U7" i="326"/>
  <c r="I7" i="326"/>
  <c r="G7" i="326"/>
  <c r="F7" i="326"/>
  <c r="D7" i="326"/>
  <c r="C7" i="326"/>
  <c r="B7" i="326"/>
  <c r="R4" i="326"/>
  <c r="O47" i="326" s="1"/>
  <c r="K4" i="326"/>
  <c r="G4" i="326"/>
  <c r="A4" i="326"/>
  <c r="A1" i="326"/>
  <c r="R32" i="325"/>
  <c r="F25" i="325" s="1"/>
  <c r="I21" i="325"/>
  <c r="G21" i="325"/>
  <c r="F21" i="325"/>
  <c r="D21" i="325"/>
  <c r="C21" i="325"/>
  <c r="B21" i="325"/>
  <c r="K20" i="325"/>
  <c r="I19" i="325"/>
  <c r="G19" i="325"/>
  <c r="F19" i="325"/>
  <c r="D19" i="325"/>
  <c r="C19" i="325"/>
  <c r="B19" i="325"/>
  <c r="I17" i="325"/>
  <c r="G17" i="325"/>
  <c r="F17" i="325"/>
  <c r="D17" i="325"/>
  <c r="C17" i="325"/>
  <c r="B17" i="325"/>
  <c r="U16" i="325"/>
  <c r="K16" i="325"/>
  <c r="I15" i="325"/>
  <c r="G15" i="325"/>
  <c r="F15" i="325"/>
  <c r="D15" i="325"/>
  <c r="C15" i="325"/>
  <c r="B15" i="325"/>
  <c r="I13" i="325"/>
  <c r="G13" i="325"/>
  <c r="F13" i="325"/>
  <c r="D13" i="325"/>
  <c r="C13" i="325"/>
  <c r="B13" i="325"/>
  <c r="K12" i="325"/>
  <c r="I11" i="325"/>
  <c r="G11" i="325"/>
  <c r="F11" i="325"/>
  <c r="D11" i="325"/>
  <c r="C11" i="325"/>
  <c r="B11" i="325"/>
  <c r="I9" i="325"/>
  <c r="G9" i="325"/>
  <c r="F9" i="325"/>
  <c r="D9" i="325"/>
  <c r="C9" i="325"/>
  <c r="B9" i="325"/>
  <c r="K8" i="325"/>
  <c r="U7" i="325"/>
  <c r="I7" i="325"/>
  <c r="G7" i="325"/>
  <c r="F7" i="325"/>
  <c r="D7" i="325"/>
  <c r="C7" i="325"/>
  <c r="B7" i="325"/>
  <c r="R4" i="325"/>
  <c r="O32" i="325" s="1"/>
  <c r="K4" i="325"/>
  <c r="G4" i="325"/>
  <c r="A4" i="325"/>
  <c r="A1" i="325"/>
  <c r="R31" i="324"/>
  <c r="F25" i="324" s="1"/>
  <c r="I21" i="324"/>
  <c r="G21" i="324"/>
  <c r="F21" i="324"/>
  <c r="D21" i="324"/>
  <c r="C21" i="324"/>
  <c r="B21" i="324"/>
  <c r="K20" i="324"/>
  <c r="I19" i="324"/>
  <c r="G19" i="324"/>
  <c r="F19" i="324"/>
  <c r="D19" i="324"/>
  <c r="C19" i="324"/>
  <c r="B19" i="324"/>
  <c r="M18" i="324"/>
  <c r="I17" i="324"/>
  <c r="G17" i="324"/>
  <c r="F17" i="324"/>
  <c r="D17" i="324"/>
  <c r="C17" i="324"/>
  <c r="B17" i="324"/>
  <c r="U16" i="324"/>
  <c r="K16" i="324"/>
  <c r="I15" i="324"/>
  <c r="G15" i="324"/>
  <c r="F15" i="324"/>
  <c r="D15" i="324"/>
  <c r="C15" i="324"/>
  <c r="B15" i="324"/>
  <c r="I13" i="324"/>
  <c r="G13" i="324"/>
  <c r="F13" i="324"/>
  <c r="D13" i="324"/>
  <c r="C13" i="324"/>
  <c r="B13" i="324"/>
  <c r="K12" i="324"/>
  <c r="I11" i="324"/>
  <c r="G11" i="324"/>
  <c r="F11" i="324"/>
  <c r="D11" i="324"/>
  <c r="C11" i="324"/>
  <c r="B11" i="324"/>
  <c r="M10" i="324"/>
  <c r="I9" i="324"/>
  <c r="G9" i="324"/>
  <c r="F9" i="324"/>
  <c r="D9" i="324"/>
  <c r="C9" i="324"/>
  <c r="B9" i="324"/>
  <c r="K8" i="324"/>
  <c r="U7" i="324"/>
  <c r="I7" i="324"/>
  <c r="G7" i="324"/>
  <c r="F7" i="324"/>
  <c r="D7" i="324"/>
  <c r="C7" i="324"/>
  <c r="B7" i="324"/>
  <c r="R4" i="324"/>
  <c r="O31" i="324" s="1"/>
  <c r="K4" i="324"/>
  <c r="G4" i="324"/>
  <c r="A4" i="324"/>
  <c r="A1" i="324"/>
  <c r="N122" i="323"/>
  <c r="K122" i="323" s="1"/>
  <c r="J122" i="323"/>
  <c r="I122" i="323"/>
  <c r="H122" i="323"/>
  <c r="N121" i="323"/>
  <c r="K121" i="323" s="1"/>
  <c r="J121" i="323"/>
  <c r="I121" i="323"/>
  <c r="H121" i="323"/>
  <c r="N120" i="323"/>
  <c r="K120" i="323" s="1"/>
  <c r="J120" i="323"/>
  <c r="I120" i="323"/>
  <c r="H120" i="323"/>
  <c r="N119" i="323"/>
  <c r="K119" i="323" s="1"/>
  <c r="J119" i="323"/>
  <c r="I119" i="323"/>
  <c r="H119" i="323"/>
  <c r="N118" i="323"/>
  <c r="K118" i="323" s="1"/>
  <c r="J118" i="323"/>
  <c r="I118" i="323"/>
  <c r="H118" i="323"/>
  <c r="N117" i="323"/>
  <c r="K117" i="323" s="1"/>
  <c r="J117" i="323"/>
  <c r="I117" i="323"/>
  <c r="H117" i="323"/>
  <c r="N116" i="323"/>
  <c r="K116" i="323" s="1"/>
  <c r="J116" i="323"/>
  <c r="I116" i="323"/>
  <c r="H116" i="323"/>
  <c r="N115" i="323"/>
  <c r="K115" i="323" s="1"/>
  <c r="J115" i="323"/>
  <c r="I115" i="323"/>
  <c r="H115" i="323"/>
  <c r="N114" i="323"/>
  <c r="K114" i="323" s="1"/>
  <c r="J114" i="323"/>
  <c r="I114" i="323"/>
  <c r="H114" i="323"/>
  <c r="N113" i="323"/>
  <c r="K113" i="323" s="1"/>
  <c r="J113" i="323"/>
  <c r="I113" i="323"/>
  <c r="H113" i="323"/>
  <c r="N112" i="323"/>
  <c r="K112" i="323" s="1"/>
  <c r="J112" i="323"/>
  <c r="I112" i="323"/>
  <c r="H112" i="323"/>
  <c r="N111" i="323"/>
  <c r="K111" i="323" s="1"/>
  <c r="J111" i="323"/>
  <c r="I111" i="323"/>
  <c r="H111" i="323"/>
  <c r="N110" i="323"/>
  <c r="K110" i="323" s="1"/>
  <c r="J110" i="323"/>
  <c r="I110" i="323"/>
  <c r="H110" i="323"/>
  <c r="N109" i="323"/>
  <c r="K109" i="323" s="1"/>
  <c r="J109" i="323"/>
  <c r="I109" i="323"/>
  <c r="H109" i="323"/>
  <c r="N108" i="323"/>
  <c r="K108" i="323" s="1"/>
  <c r="J108" i="323"/>
  <c r="I108" i="323"/>
  <c r="H108" i="323"/>
  <c r="N107" i="323"/>
  <c r="K107" i="323" s="1"/>
  <c r="J107" i="323"/>
  <c r="I107" i="323"/>
  <c r="H107" i="323"/>
  <c r="N106" i="323"/>
  <c r="K106" i="323" s="1"/>
  <c r="J106" i="323"/>
  <c r="I106" i="323"/>
  <c r="H106" i="323"/>
  <c r="N105" i="323"/>
  <c r="K105" i="323" s="1"/>
  <c r="J105" i="323"/>
  <c r="I105" i="323"/>
  <c r="H105" i="323"/>
  <c r="N104" i="323"/>
  <c r="K104" i="323" s="1"/>
  <c r="J104" i="323"/>
  <c r="I104" i="323"/>
  <c r="H104" i="323"/>
  <c r="N103" i="323"/>
  <c r="K103" i="323" s="1"/>
  <c r="J103" i="323"/>
  <c r="I103" i="323"/>
  <c r="H103" i="323"/>
  <c r="N102" i="323"/>
  <c r="K102" i="323" s="1"/>
  <c r="J102" i="323"/>
  <c r="I102" i="323"/>
  <c r="H102" i="323"/>
  <c r="N101" i="323"/>
  <c r="K101" i="323" s="1"/>
  <c r="J101" i="323"/>
  <c r="I101" i="323"/>
  <c r="H101" i="323"/>
  <c r="N100" i="323"/>
  <c r="K100" i="323" s="1"/>
  <c r="J100" i="323"/>
  <c r="I100" i="323"/>
  <c r="H100" i="323"/>
  <c r="N99" i="323"/>
  <c r="K99" i="323" s="1"/>
  <c r="J99" i="323"/>
  <c r="I99" i="323"/>
  <c r="H99" i="323"/>
  <c r="N98" i="323"/>
  <c r="K98" i="323" s="1"/>
  <c r="J98" i="323"/>
  <c r="I98" i="323"/>
  <c r="H98" i="323"/>
  <c r="N97" i="323"/>
  <c r="K97" i="323" s="1"/>
  <c r="J97" i="323"/>
  <c r="I97" i="323"/>
  <c r="H97" i="323"/>
  <c r="N96" i="323"/>
  <c r="K96" i="323" s="1"/>
  <c r="J96" i="323"/>
  <c r="I96" i="323"/>
  <c r="H96" i="323"/>
  <c r="N95" i="323"/>
  <c r="K95" i="323" s="1"/>
  <c r="J95" i="323"/>
  <c r="I95" i="323"/>
  <c r="H95" i="323"/>
  <c r="N94" i="323"/>
  <c r="K94" i="323" s="1"/>
  <c r="J94" i="323"/>
  <c r="I94" i="323"/>
  <c r="H94" i="323"/>
  <c r="N93" i="323"/>
  <c r="K93" i="323" s="1"/>
  <c r="J93" i="323"/>
  <c r="I93" i="323"/>
  <c r="H93" i="323"/>
  <c r="N92" i="323"/>
  <c r="K92" i="323" s="1"/>
  <c r="J92" i="323"/>
  <c r="I92" i="323"/>
  <c r="H92" i="323"/>
  <c r="N91" i="323"/>
  <c r="K91" i="323" s="1"/>
  <c r="J91" i="323"/>
  <c r="I91" i="323"/>
  <c r="H91" i="323"/>
  <c r="N90" i="323"/>
  <c r="K90" i="323" s="1"/>
  <c r="J90" i="323"/>
  <c r="I90" i="323"/>
  <c r="H90" i="323"/>
  <c r="N89" i="323"/>
  <c r="K89" i="323"/>
  <c r="J89" i="323"/>
  <c r="I89" i="323"/>
  <c r="H89" i="323"/>
  <c r="N88" i="323"/>
  <c r="K88" i="323" s="1"/>
  <c r="J88" i="323"/>
  <c r="I88" i="323"/>
  <c r="H88" i="323"/>
  <c r="N87" i="323"/>
  <c r="K87" i="323" s="1"/>
  <c r="J87" i="323"/>
  <c r="I87" i="323"/>
  <c r="H87" i="323"/>
  <c r="N86" i="323"/>
  <c r="K86" i="323" s="1"/>
  <c r="J86" i="323"/>
  <c r="I86" i="323"/>
  <c r="H86" i="323"/>
  <c r="N85" i="323"/>
  <c r="K85" i="323" s="1"/>
  <c r="J85" i="323"/>
  <c r="I85" i="323"/>
  <c r="H85" i="323"/>
  <c r="N84" i="323"/>
  <c r="K84" i="323" s="1"/>
  <c r="J84" i="323"/>
  <c r="I84" i="323"/>
  <c r="H84" i="323"/>
  <c r="N83" i="323"/>
  <c r="K83" i="323" s="1"/>
  <c r="J83" i="323"/>
  <c r="I83" i="323"/>
  <c r="H83" i="323"/>
  <c r="N82" i="323"/>
  <c r="K82" i="323" s="1"/>
  <c r="J82" i="323"/>
  <c r="I82" i="323"/>
  <c r="H82" i="323"/>
  <c r="N81" i="323"/>
  <c r="K81" i="323" s="1"/>
  <c r="J81" i="323"/>
  <c r="I81" i="323"/>
  <c r="H81" i="323"/>
  <c r="N80" i="323"/>
  <c r="K80" i="323" s="1"/>
  <c r="J80" i="323"/>
  <c r="I80" i="323"/>
  <c r="H80" i="323"/>
  <c r="N79" i="323"/>
  <c r="K79" i="323" s="1"/>
  <c r="J79" i="323"/>
  <c r="I79" i="323"/>
  <c r="H79" i="323"/>
  <c r="N78" i="323"/>
  <c r="K78" i="323"/>
  <c r="J78" i="323"/>
  <c r="I78" i="323"/>
  <c r="H78" i="323"/>
  <c r="N77" i="323"/>
  <c r="K77" i="323"/>
  <c r="J77" i="323"/>
  <c r="I77" i="323"/>
  <c r="H77" i="323"/>
  <c r="N76" i="323"/>
  <c r="K76" i="323" s="1"/>
  <c r="J76" i="323"/>
  <c r="I76" i="323"/>
  <c r="H76" i="323"/>
  <c r="N75" i="323"/>
  <c r="K75" i="323" s="1"/>
  <c r="J75" i="323"/>
  <c r="I75" i="323"/>
  <c r="H75" i="323"/>
  <c r="N74" i="323"/>
  <c r="K74" i="323" s="1"/>
  <c r="J74" i="323"/>
  <c r="I74" i="323"/>
  <c r="H74" i="323"/>
  <c r="N73" i="323"/>
  <c r="K73" i="323" s="1"/>
  <c r="J73" i="323"/>
  <c r="I73" i="323"/>
  <c r="H73" i="323"/>
  <c r="N72" i="323"/>
  <c r="K72" i="323" s="1"/>
  <c r="J72" i="323"/>
  <c r="I72" i="323"/>
  <c r="H72" i="323"/>
  <c r="N71" i="323"/>
  <c r="K71" i="323" s="1"/>
  <c r="J71" i="323"/>
  <c r="I71" i="323"/>
  <c r="H71" i="323"/>
  <c r="N70" i="323"/>
  <c r="K70" i="323" s="1"/>
  <c r="J70" i="323"/>
  <c r="I70" i="323"/>
  <c r="H70" i="323"/>
  <c r="N69" i="323"/>
  <c r="K69" i="323" s="1"/>
  <c r="J69" i="323"/>
  <c r="I69" i="323"/>
  <c r="H69" i="323"/>
  <c r="N68" i="323"/>
  <c r="K68" i="323" s="1"/>
  <c r="J68" i="323"/>
  <c r="I68" i="323"/>
  <c r="H68" i="323"/>
  <c r="N67" i="323"/>
  <c r="K67" i="323" s="1"/>
  <c r="J67" i="323"/>
  <c r="I67" i="323"/>
  <c r="H67" i="323"/>
  <c r="N66" i="323"/>
  <c r="K66" i="323" s="1"/>
  <c r="J66" i="323"/>
  <c r="I66" i="323"/>
  <c r="H66" i="323"/>
  <c r="N65" i="323"/>
  <c r="K65" i="323" s="1"/>
  <c r="J65" i="323"/>
  <c r="I65" i="323"/>
  <c r="H65" i="323"/>
  <c r="N64" i="323"/>
  <c r="K64" i="323" s="1"/>
  <c r="J64" i="323"/>
  <c r="I64" i="323"/>
  <c r="H64" i="323"/>
  <c r="N63" i="323"/>
  <c r="K63" i="323" s="1"/>
  <c r="J63" i="323"/>
  <c r="I63" i="323"/>
  <c r="H63" i="323"/>
  <c r="N62" i="323"/>
  <c r="K62" i="323" s="1"/>
  <c r="J62" i="323"/>
  <c r="I62" i="323"/>
  <c r="H62" i="323"/>
  <c r="N61" i="323"/>
  <c r="K61" i="323" s="1"/>
  <c r="J61" i="323"/>
  <c r="I61" i="323"/>
  <c r="H61" i="323"/>
  <c r="N60" i="323"/>
  <c r="K60" i="323" s="1"/>
  <c r="J60" i="323"/>
  <c r="I60" i="323"/>
  <c r="H60" i="323"/>
  <c r="N59" i="323"/>
  <c r="K59" i="323" s="1"/>
  <c r="J59" i="323"/>
  <c r="I59" i="323"/>
  <c r="H59" i="323"/>
  <c r="N58" i="323"/>
  <c r="K58" i="323" s="1"/>
  <c r="J58" i="323"/>
  <c r="I58" i="323"/>
  <c r="H58" i="323"/>
  <c r="N57" i="323"/>
  <c r="K57" i="323" s="1"/>
  <c r="J57" i="323"/>
  <c r="I57" i="323"/>
  <c r="H57" i="323"/>
  <c r="N56" i="323"/>
  <c r="K56" i="323" s="1"/>
  <c r="J56" i="323"/>
  <c r="I56" i="323"/>
  <c r="H56" i="323"/>
  <c r="N55" i="323"/>
  <c r="K55" i="323"/>
  <c r="J55" i="323"/>
  <c r="I55" i="323"/>
  <c r="H55" i="323"/>
  <c r="N54" i="323"/>
  <c r="K54" i="323" s="1"/>
  <c r="J54" i="323"/>
  <c r="I54" i="323"/>
  <c r="H54" i="323"/>
  <c r="N53" i="323"/>
  <c r="K53" i="323" s="1"/>
  <c r="J53" i="323"/>
  <c r="I53" i="323"/>
  <c r="H53" i="323"/>
  <c r="N52" i="323"/>
  <c r="K52" i="323" s="1"/>
  <c r="J52" i="323"/>
  <c r="I52" i="323"/>
  <c r="H52" i="323"/>
  <c r="N51" i="323"/>
  <c r="K51" i="323"/>
  <c r="J51" i="323"/>
  <c r="I51" i="323"/>
  <c r="H51" i="323"/>
  <c r="N50" i="323"/>
  <c r="K50" i="323" s="1"/>
  <c r="J50" i="323"/>
  <c r="I50" i="323"/>
  <c r="H50" i="323"/>
  <c r="N49" i="323"/>
  <c r="K49" i="323" s="1"/>
  <c r="J49" i="323"/>
  <c r="I49" i="323"/>
  <c r="H49" i="323"/>
  <c r="N48" i="323"/>
  <c r="K48" i="323" s="1"/>
  <c r="J48" i="323"/>
  <c r="I48" i="323"/>
  <c r="H48" i="323"/>
  <c r="N47" i="323"/>
  <c r="K47" i="323"/>
  <c r="J47" i="323"/>
  <c r="I47" i="323"/>
  <c r="H47" i="323"/>
  <c r="N46" i="323"/>
  <c r="K46" i="323" s="1"/>
  <c r="J46" i="323"/>
  <c r="I46" i="323"/>
  <c r="H46" i="323"/>
  <c r="N45" i="323"/>
  <c r="K45" i="323" s="1"/>
  <c r="J45" i="323"/>
  <c r="I45" i="323"/>
  <c r="H45" i="323"/>
  <c r="N44" i="323"/>
  <c r="K44" i="323" s="1"/>
  <c r="J44" i="323"/>
  <c r="I44" i="323"/>
  <c r="H44" i="323"/>
  <c r="N43" i="323"/>
  <c r="K43" i="323" s="1"/>
  <c r="J43" i="323"/>
  <c r="I43" i="323"/>
  <c r="H43" i="323"/>
  <c r="N42" i="323"/>
  <c r="K42" i="323" s="1"/>
  <c r="J42" i="323"/>
  <c r="I42" i="323"/>
  <c r="H42" i="323"/>
  <c r="N41" i="323"/>
  <c r="K41" i="323" s="1"/>
  <c r="J41" i="323"/>
  <c r="I41" i="323"/>
  <c r="H41" i="323"/>
  <c r="N40" i="323"/>
  <c r="K40" i="323" s="1"/>
  <c r="J40" i="323"/>
  <c r="I40" i="323"/>
  <c r="H40" i="323"/>
  <c r="N39" i="323"/>
  <c r="K39" i="323" s="1"/>
  <c r="J39" i="323"/>
  <c r="I39" i="323"/>
  <c r="H39" i="323"/>
  <c r="N38" i="323"/>
  <c r="K38" i="323" s="1"/>
  <c r="J38" i="323"/>
  <c r="I38" i="323"/>
  <c r="H38" i="323"/>
  <c r="N37" i="323"/>
  <c r="K37" i="323" s="1"/>
  <c r="J37" i="323"/>
  <c r="I37" i="323"/>
  <c r="H37" i="323"/>
  <c r="N36" i="323"/>
  <c r="K36" i="323" s="1"/>
  <c r="J36" i="323"/>
  <c r="I36" i="323"/>
  <c r="H36" i="323"/>
  <c r="N35" i="323"/>
  <c r="K35" i="323" s="1"/>
  <c r="J35" i="323"/>
  <c r="I35" i="323"/>
  <c r="H35" i="323"/>
  <c r="N34" i="323"/>
  <c r="K34" i="323" s="1"/>
  <c r="J34" i="323"/>
  <c r="I34" i="323"/>
  <c r="H34" i="323"/>
  <c r="N33" i="323"/>
  <c r="K33" i="323" s="1"/>
  <c r="J33" i="323"/>
  <c r="I33" i="323"/>
  <c r="H33" i="323"/>
  <c r="N32" i="323"/>
  <c r="N31" i="323"/>
  <c r="N30" i="323"/>
  <c r="G5" i="323"/>
  <c r="D5" i="323"/>
  <c r="C5" i="323"/>
  <c r="A5" i="323"/>
  <c r="A1" i="323"/>
  <c r="F2" i="322"/>
  <c r="F2" i="321"/>
  <c r="F2" i="320"/>
  <c r="C2" i="314"/>
  <c r="E2" i="313"/>
  <c r="E2" i="312"/>
  <c r="E2" i="311"/>
  <c r="E2" i="310"/>
  <c r="E2" i="309"/>
  <c r="E2" i="308"/>
  <c r="E2" i="307"/>
  <c r="E2" i="306"/>
  <c r="E2" i="305"/>
  <c r="E2" i="304"/>
  <c r="C2" i="303"/>
  <c r="E2" i="302"/>
  <c r="E2" i="301"/>
  <c r="E2" i="300"/>
  <c r="C2" i="299"/>
  <c r="M154" i="322"/>
  <c r="K154" i="322"/>
  <c r="G154" i="322"/>
  <c r="M153" i="322"/>
  <c r="K153" i="322"/>
  <c r="G153" i="322"/>
  <c r="M152" i="322"/>
  <c r="K152" i="322"/>
  <c r="G152" i="322"/>
  <c r="M151" i="322"/>
  <c r="K151" i="322"/>
  <c r="G151" i="322"/>
  <c r="M150" i="322"/>
  <c r="K150" i="322"/>
  <c r="G150" i="322"/>
  <c r="M149" i="322"/>
  <c r="K149" i="322"/>
  <c r="G149" i="322"/>
  <c r="M148" i="322"/>
  <c r="G148" i="322"/>
  <c r="M147" i="322"/>
  <c r="K147" i="322"/>
  <c r="G147" i="322"/>
  <c r="Q146" i="322"/>
  <c r="Q143" i="322"/>
  <c r="I143" i="322"/>
  <c r="G143" i="322"/>
  <c r="F143" i="322"/>
  <c r="E143" i="322"/>
  <c r="I142" i="322"/>
  <c r="G142" i="322"/>
  <c r="F142" i="322"/>
  <c r="E142" i="322"/>
  <c r="C142" i="322"/>
  <c r="B142" i="322"/>
  <c r="K141" i="322"/>
  <c r="K140" i="322"/>
  <c r="K139" i="322"/>
  <c r="I139" i="322"/>
  <c r="G139" i="322"/>
  <c r="F139" i="322"/>
  <c r="E139" i="322"/>
  <c r="Q138" i="322"/>
  <c r="O138" i="322"/>
  <c r="I138" i="322"/>
  <c r="G138" i="322"/>
  <c r="F138" i="322"/>
  <c r="E138" i="322"/>
  <c r="C138" i="322"/>
  <c r="B138" i="322"/>
  <c r="M137" i="322"/>
  <c r="M136" i="322"/>
  <c r="I135" i="322"/>
  <c r="G135" i="322"/>
  <c r="F135" i="322"/>
  <c r="E135" i="322"/>
  <c r="I134" i="322"/>
  <c r="G134" i="322"/>
  <c r="F134" i="322"/>
  <c r="E134" i="322"/>
  <c r="C134" i="322"/>
  <c r="B134" i="322"/>
  <c r="K133" i="322"/>
  <c r="K132" i="322"/>
  <c r="K131" i="322"/>
  <c r="I131" i="322"/>
  <c r="G131" i="322"/>
  <c r="F131" i="322"/>
  <c r="E131" i="322"/>
  <c r="I130" i="322"/>
  <c r="G130" i="322"/>
  <c r="F130" i="322"/>
  <c r="E130" i="322"/>
  <c r="C130" i="322"/>
  <c r="B130" i="322"/>
  <c r="O129" i="322"/>
  <c r="O128" i="322"/>
  <c r="I127" i="322"/>
  <c r="G127" i="322"/>
  <c r="F127" i="322"/>
  <c r="E127" i="322"/>
  <c r="I126" i="322"/>
  <c r="G126" i="322"/>
  <c r="F126" i="322"/>
  <c r="E126" i="322"/>
  <c r="C126" i="322"/>
  <c r="B126" i="322"/>
  <c r="K125" i="322"/>
  <c r="K124" i="322"/>
  <c r="K123" i="322"/>
  <c r="I123" i="322"/>
  <c r="G123" i="322"/>
  <c r="F123" i="322"/>
  <c r="E123" i="322"/>
  <c r="I122" i="322"/>
  <c r="G122" i="322"/>
  <c r="F122" i="322"/>
  <c r="E122" i="322"/>
  <c r="C122" i="322"/>
  <c r="B122" i="322"/>
  <c r="M121" i="322"/>
  <c r="M120" i="322"/>
  <c r="I119" i="322"/>
  <c r="G119" i="322"/>
  <c r="F119" i="322"/>
  <c r="E119" i="322"/>
  <c r="I118" i="322"/>
  <c r="G118" i="322"/>
  <c r="F118" i="322"/>
  <c r="E118" i="322"/>
  <c r="C118" i="322"/>
  <c r="B118" i="322"/>
  <c r="K117" i="322"/>
  <c r="K116" i="322"/>
  <c r="K115" i="322"/>
  <c r="I115" i="322"/>
  <c r="G115" i="322"/>
  <c r="F115" i="322"/>
  <c r="E115" i="322"/>
  <c r="I114" i="322"/>
  <c r="G114" i="322"/>
  <c r="F114" i="322"/>
  <c r="E114" i="322"/>
  <c r="C114" i="322"/>
  <c r="B114" i="322"/>
  <c r="Q113" i="322"/>
  <c r="Q112" i="322"/>
  <c r="I111" i="322"/>
  <c r="G111" i="322"/>
  <c r="F111" i="322"/>
  <c r="E111" i="322"/>
  <c r="I110" i="322"/>
  <c r="G110" i="322"/>
  <c r="F110" i="322"/>
  <c r="E110" i="322"/>
  <c r="C110" i="322"/>
  <c r="B110" i="322"/>
  <c r="K109" i="322"/>
  <c r="K108" i="322"/>
  <c r="K107" i="322"/>
  <c r="I107" i="322"/>
  <c r="G107" i="322"/>
  <c r="F107" i="322"/>
  <c r="E107" i="322"/>
  <c r="I106" i="322"/>
  <c r="G106" i="322"/>
  <c r="F106" i="322"/>
  <c r="E106" i="322"/>
  <c r="C106" i="322"/>
  <c r="B106" i="322"/>
  <c r="M105" i="322"/>
  <c r="M104" i="322"/>
  <c r="I103" i="322"/>
  <c r="G103" i="322"/>
  <c r="F103" i="322"/>
  <c r="E103" i="322"/>
  <c r="I102" i="322"/>
  <c r="G102" i="322"/>
  <c r="F102" i="322"/>
  <c r="E102" i="322"/>
  <c r="C102" i="322"/>
  <c r="B102" i="322"/>
  <c r="K101" i="322"/>
  <c r="K100" i="322"/>
  <c r="K99" i="322"/>
  <c r="I99" i="322"/>
  <c r="G99" i="322"/>
  <c r="F99" i="322"/>
  <c r="E99" i="322"/>
  <c r="I98" i="322"/>
  <c r="G98" i="322"/>
  <c r="F98" i="322"/>
  <c r="E98" i="322"/>
  <c r="C98" i="322"/>
  <c r="B98" i="322"/>
  <c r="O97" i="322"/>
  <c r="O96" i="322"/>
  <c r="I95" i="322"/>
  <c r="G95" i="322"/>
  <c r="F95" i="322"/>
  <c r="E95" i="322"/>
  <c r="I94" i="322"/>
  <c r="G94" i="322"/>
  <c r="F94" i="322"/>
  <c r="E94" i="322"/>
  <c r="C94" i="322"/>
  <c r="B94" i="322"/>
  <c r="K93" i="322"/>
  <c r="K92" i="322"/>
  <c r="U91" i="322"/>
  <c r="K91" i="322"/>
  <c r="I91" i="322"/>
  <c r="G91" i="322"/>
  <c r="F91" i="322"/>
  <c r="E91" i="322"/>
  <c r="U90" i="322"/>
  <c r="I90" i="322"/>
  <c r="G90" i="322"/>
  <c r="F90" i="322"/>
  <c r="E90" i="322"/>
  <c r="C90" i="322"/>
  <c r="B90" i="322"/>
  <c r="U89" i="322"/>
  <c r="M89" i="322"/>
  <c r="U88" i="322"/>
  <c r="M88" i="322"/>
  <c r="U87" i="322"/>
  <c r="I87" i="322"/>
  <c r="G87" i="322"/>
  <c r="F87" i="322"/>
  <c r="E87" i="322"/>
  <c r="U86" i="322"/>
  <c r="I86" i="322"/>
  <c r="G86" i="322"/>
  <c r="F86" i="322"/>
  <c r="E86" i="322"/>
  <c r="C86" i="322"/>
  <c r="B86" i="322"/>
  <c r="U85" i="322"/>
  <c r="K85" i="322"/>
  <c r="U84" i="322"/>
  <c r="K84" i="322"/>
  <c r="U83" i="322"/>
  <c r="K83" i="322"/>
  <c r="I83" i="322"/>
  <c r="G83" i="322"/>
  <c r="F83" i="322"/>
  <c r="E83" i="322"/>
  <c r="U82" i="322"/>
  <c r="I82" i="322"/>
  <c r="G82" i="322"/>
  <c r="F82" i="322"/>
  <c r="E82" i="322"/>
  <c r="C82" i="322"/>
  <c r="B82" i="322"/>
  <c r="O69" i="322"/>
  <c r="O144" i="322" s="1"/>
  <c r="O68" i="322"/>
  <c r="O143" i="322" s="1"/>
  <c r="I68" i="322"/>
  <c r="G68" i="322"/>
  <c r="F68" i="322"/>
  <c r="E68" i="322"/>
  <c r="Q67" i="322"/>
  <c r="Q142" i="322"/>
  <c r="I67" i="322"/>
  <c r="G67" i="322"/>
  <c r="F67" i="322"/>
  <c r="E67" i="322"/>
  <c r="C67" i="322"/>
  <c r="B67" i="322"/>
  <c r="Q66" i="322"/>
  <c r="Q141" i="322" s="1"/>
  <c r="K66" i="322"/>
  <c r="O65" i="322"/>
  <c r="O140" i="322" s="1"/>
  <c r="K65" i="322"/>
  <c r="O64" i="322"/>
  <c r="O139" i="322" s="1"/>
  <c r="K64" i="322"/>
  <c r="I64" i="322"/>
  <c r="G64" i="322"/>
  <c r="F64" i="322"/>
  <c r="E64" i="322"/>
  <c r="I63" i="322"/>
  <c r="G63" i="322"/>
  <c r="F63" i="322"/>
  <c r="E63" i="322"/>
  <c r="C63" i="322"/>
  <c r="B63" i="322"/>
  <c r="M62" i="322"/>
  <c r="M61" i="322"/>
  <c r="I60" i="322"/>
  <c r="G60" i="322"/>
  <c r="F60" i="322"/>
  <c r="E60" i="322"/>
  <c r="I59" i="322"/>
  <c r="G59" i="322"/>
  <c r="F59" i="322"/>
  <c r="E59" i="322"/>
  <c r="C59" i="322"/>
  <c r="B59" i="322"/>
  <c r="K58" i="322"/>
  <c r="K57" i="322"/>
  <c r="K56" i="322"/>
  <c r="I56" i="322"/>
  <c r="G56" i="322"/>
  <c r="F56" i="322"/>
  <c r="E56" i="322"/>
  <c r="I55" i="322"/>
  <c r="G55" i="322"/>
  <c r="F55" i="322"/>
  <c r="E55" i="322"/>
  <c r="C55" i="322"/>
  <c r="B55" i="322"/>
  <c r="O54" i="322"/>
  <c r="O53" i="322"/>
  <c r="I52" i="322"/>
  <c r="G52" i="322"/>
  <c r="F52" i="322"/>
  <c r="E52" i="322"/>
  <c r="I51" i="322"/>
  <c r="G51" i="322"/>
  <c r="F51" i="322"/>
  <c r="E51" i="322"/>
  <c r="C51" i="322"/>
  <c r="B51" i="322"/>
  <c r="K50" i="322"/>
  <c r="K49" i="322"/>
  <c r="K48" i="322"/>
  <c r="I48" i="322"/>
  <c r="G48" i="322"/>
  <c r="F48" i="322"/>
  <c r="E48" i="322"/>
  <c r="I47" i="322"/>
  <c r="G47" i="322"/>
  <c r="F47" i="322"/>
  <c r="E47" i="322"/>
  <c r="C47" i="322"/>
  <c r="B47" i="322"/>
  <c r="M46" i="322"/>
  <c r="M45" i="322"/>
  <c r="I44" i="322"/>
  <c r="G44" i="322"/>
  <c r="F44" i="322"/>
  <c r="E44" i="322"/>
  <c r="I43" i="322"/>
  <c r="G43" i="322"/>
  <c r="F43" i="322"/>
  <c r="E43" i="322"/>
  <c r="C43" i="322"/>
  <c r="B43" i="322"/>
  <c r="K42" i="322"/>
  <c r="K41" i="322"/>
  <c r="K40" i="322"/>
  <c r="I40" i="322"/>
  <c r="G40" i="322"/>
  <c r="F40" i="322"/>
  <c r="E40" i="322"/>
  <c r="I39" i="322"/>
  <c r="G39" i="322"/>
  <c r="F39" i="322"/>
  <c r="E39" i="322"/>
  <c r="C39" i="322"/>
  <c r="B39" i="322"/>
  <c r="Q38" i="322"/>
  <c r="Q37" i="322"/>
  <c r="I36" i="322"/>
  <c r="G36" i="322"/>
  <c r="F36" i="322"/>
  <c r="E36" i="322"/>
  <c r="I35" i="322"/>
  <c r="G35" i="322"/>
  <c r="F35" i="322"/>
  <c r="E35" i="322"/>
  <c r="C35" i="322"/>
  <c r="B35" i="322"/>
  <c r="K34" i="322"/>
  <c r="K33" i="322"/>
  <c r="K32" i="322"/>
  <c r="I32" i="322"/>
  <c r="G32" i="322"/>
  <c r="F32" i="322"/>
  <c r="E32" i="322"/>
  <c r="I31" i="322"/>
  <c r="G31" i="322"/>
  <c r="F31" i="322"/>
  <c r="E31" i="322"/>
  <c r="C31" i="322"/>
  <c r="B31" i="322"/>
  <c r="M30" i="322"/>
  <c r="M29" i="322"/>
  <c r="I28" i="322"/>
  <c r="G28" i="322"/>
  <c r="F28" i="322"/>
  <c r="E28" i="322"/>
  <c r="I27" i="322"/>
  <c r="G27" i="322"/>
  <c r="F27" i="322"/>
  <c r="E27" i="322"/>
  <c r="C27" i="322"/>
  <c r="B27" i="322"/>
  <c r="K26" i="322"/>
  <c r="K25" i="322"/>
  <c r="K24" i="322"/>
  <c r="I24" i="322"/>
  <c r="G24" i="322"/>
  <c r="F24" i="322"/>
  <c r="E24" i="322"/>
  <c r="I23" i="322"/>
  <c r="G23" i="322"/>
  <c r="F23" i="322"/>
  <c r="E23" i="322"/>
  <c r="C23" i="322"/>
  <c r="B23" i="322"/>
  <c r="O22" i="322"/>
  <c r="O21" i="322"/>
  <c r="I20" i="322"/>
  <c r="G20" i="322"/>
  <c r="F20" i="322"/>
  <c r="E20" i="322"/>
  <c r="I19" i="322"/>
  <c r="G19" i="322"/>
  <c r="F19" i="322"/>
  <c r="E19" i="322"/>
  <c r="C19" i="322"/>
  <c r="B19" i="322"/>
  <c r="K18" i="322"/>
  <c r="K17" i="322"/>
  <c r="U16" i="322"/>
  <c r="K16" i="322"/>
  <c r="I16" i="322"/>
  <c r="G16" i="322"/>
  <c r="F16" i="322"/>
  <c r="E16" i="322"/>
  <c r="I15" i="322"/>
  <c r="G15" i="322"/>
  <c r="F15" i="322"/>
  <c r="E15" i="322"/>
  <c r="C15" i="322"/>
  <c r="B15" i="322"/>
  <c r="M14" i="322"/>
  <c r="M13" i="322"/>
  <c r="I12" i="322"/>
  <c r="G12" i="322"/>
  <c r="F12" i="322"/>
  <c r="E12" i="322"/>
  <c r="I11" i="322"/>
  <c r="G11" i="322"/>
  <c r="F11" i="322"/>
  <c r="E11" i="322"/>
  <c r="C11" i="322"/>
  <c r="B11" i="322"/>
  <c r="K10" i="322"/>
  <c r="K9" i="322"/>
  <c r="K8" i="322"/>
  <c r="I8" i="322"/>
  <c r="G8" i="322"/>
  <c r="F8" i="322"/>
  <c r="E8" i="322"/>
  <c r="U7" i="322"/>
  <c r="I7" i="322"/>
  <c r="G7" i="322"/>
  <c r="F7" i="322"/>
  <c r="E7" i="322"/>
  <c r="C7" i="322"/>
  <c r="B7" i="322"/>
  <c r="R4" i="322"/>
  <c r="O79" i="322" s="1"/>
  <c r="O154" i="322" s="1"/>
  <c r="G4" i="322"/>
  <c r="A4" i="322"/>
  <c r="A1" i="322"/>
  <c r="I68" i="321"/>
  <c r="G68" i="321"/>
  <c r="F68" i="321"/>
  <c r="E68" i="321"/>
  <c r="I67" i="321"/>
  <c r="G67" i="321"/>
  <c r="F67" i="321"/>
  <c r="E67" i="321"/>
  <c r="C67" i="321"/>
  <c r="B67" i="321"/>
  <c r="K66" i="321"/>
  <c r="K65" i="321"/>
  <c r="K64" i="321"/>
  <c r="I64" i="321"/>
  <c r="G64" i="321"/>
  <c r="F64" i="321"/>
  <c r="E64" i="321"/>
  <c r="I63" i="321"/>
  <c r="G63" i="321"/>
  <c r="F63" i="321"/>
  <c r="E63" i="321"/>
  <c r="C63" i="321"/>
  <c r="B63" i="321"/>
  <c r="M62" i="321"/>
  <c r="M61" i="321"/>
  <c r="I60" i="321"/>
  <c r="G60" i="321"/>
  <c r="F60" i="321"/>
  <c r="E60" i="321"/>
  <c r="I59" i="321"/>
  <c r="G59" i="321"/>
  <c r="F59" i="321"/>
  <c r="E59" i="321"/>
  <c r="C59" i="321"/>
  <c r="B59" i="321"/>
  <c r="K58" i="321"/>
  <c r="K57" i="321"/>
  <c r="K56" i="321"/>
  <c r="I56" i="321"/>
  <c r="G56" i="321"/>
  <c r="F56" i="321"/>
  <c r="E56" i="321"/>
  <c r="I55" i="321"/>
  <c r="G55" i="321"/>
  <c r="F55" i="321"/>
  <c r="E55" i="321"/>
  <c r="C55" i="321"/>
  <c r="B55" i="321"/>
  <c r="O54" i="321"/>
  <c r="O53" i="321"/>
  <c r="I52" i="321"/>
  <c r="G52" i="321"/>
  <c r="F52" i="321"/>
  <c r="E52" i="321"/>
  <c r="I51" i="321"/>
  <c r="G51" i="321"/>
  <c r="F51" i="321"/>
  <c r="E51" i="321"/>
  <c r="C51" i="321"/>
  <c r="B51" i="321"/>
  <c r="K50" i="321"/>
  <c r="K49" i="321"/>
  <c r="K48" i="321"/>
  <c r="I48" i="321"/>
  <c r="G48" i="321"/>
  <c r="F48" i="321"/>
  <c r="E48" i="321"/>
  <c r="I47" i="321"/>
  <c r="G47" i="321"/>
  <c r="F47" i="321"/>
  <c r="E47" i="321"/>
  <c r="C47" i="321"/>
  <c r="B47" i="321"/>
  <c r="M46" i="321"/>
  <c r="M45" i="321"/>
  <c r="I44" i="321"/>
  <c r="G44" i="321"/>
  <c r="F44" i="321"/>
  <c r="E44" i="321"/>
  <c r="I43" i="321"/>
  <c r="G43" i="321"/>
  <c r="F43" i="321"/>
  <c r="E43" i="321"/>
  <c r="C43" i="321"/>
  <c r="B43" i="321"/>
  <c r="K42" i="321"/>
  <c r="K41" i="321"/>
  <c r="K40" i="321"/>
  <c r="I40" i="321"/>
  <c r="G40" i="321"/>
  <c r="F40" i="321"/>
  <c r="E40" i="321"/>
  <c r="I39" i="321"/>
  <c r="G39" i="321"/>
  <c r="F39" i="321"/>
  <c r="E39" i="321"/>
  <c r="C39" i="321"/>
  <c r="B39" i="321"/>
  <c r="Q38" i="321"/>
  <c r="Q37" i="321"/>
  <c r="I36" i="321"/>
  <c r="G36" i="321"/>
  <c r="F36" i="321"/>
  <c r="E36" i="321"/>
  <c r="I35" i="321"/>
  <c r="G35" i="321"/>
  <c r="F35" i="321"/>
  <c r="E35" i="321"/>
  <c r="C35" i="321"/>
  <c r="B35" i="321"/>
  <c r="K34" i="321"/>
  <c r="K33" i="321"/>
  <c r="K32" i="321"/>
  <c r="I32" i="321"/>
  <c r="G32" i="321"/>
  <c r="F32" i="321"/>
  <c r="E32" i="321"/>
  <c r="I31" i="321"/>
  <c r="G31" i="321"/>
  <c r="F31" i="321"/>
  <c r="E31" i="321"/>
  <c r="C31" i="321"/>
  <c r="B31" i="321"/>
  <c r="M30" i="321"/>
  <c r="M29" i="321"/>
  <c r="I28" i="321"/>
  <c r="G28" i="321"/>
  <c r="F28" i="321"/>
  <c r="E28" i="321"/>
  <c r="I27" i="321"/>
  <c r="G27" i="321"/>
  <c r="F27" i="321"/>
  <c r="E27" i="321"/>
  <c r="C27" i="321"/>
  <c r="B27" i="321"/>
  <c r="K26" i="321"/>
  <c r="K25" i="321"/>
  <c r="K24" i="321"/>
  <c r="I24" i="321"/>
  <c r="G24" i="321"/>
  <c r="F24" i="321"/>
  <c r="E24" i="321"/>
  <c r="I23" i="321"/>
  <c r="G23" i="321"/>
  <c r="F23" i="321"/>
  <c r="E23" i="321"/>
  <c r="C23" i="321"/>
  <c r="B23" i="321"/>
  <c r="O22" i="321"/>
  <c r="O21" i="321"/>
  <c r="I20" i="321"/>
  <c r="G20" i="321"/>
  <c r="F20" i="321"/>
  <c r="E20" i="321"/>
  <c r="I19" i="321"/>
  <c r="G19" i="321"/>
  <c r="F19" i="321"/>
  <c r="E19" i="321"/>
  <c r="C19" i="321"/>
  <c r="B19" i="321"/>
  <c r="K18" i="321"/>
  <c r="K17" i="321"/>
  <c r="U16" i="321"/>
  <c r="K16" i="321"/>
  <c r="I16" i="321"/>
  <c r="G16" i="321"/>
  <c r="F16" i="321"/>
  <c r="E16" i="321"/>
  <c r="I15" i="321"/>
  <c r="G15" i="321"/>
  <c r="F15" i="321"/>
  <c r="E15" i="321"/>
  <c r="C15" i="321"/>
  <c r="B15" i="321"/>
  <c r="M14" i="321"/>
  <c r="M13" i="321"/>
  <c r="I12" i="321"/>
  <c r="G12" i="321"/>
  <c r="F12" i="321"/>
  <c r="E12" i="321"/>
  <c r="I11" i="321"/>
  <c r="G11" i="321"/>
  <c r="F11" i="321"/>
  <c r="E11" i="321"/>
  <c r="C11" i="321"/>
  <c r="B11" i="321"/>
  <c r="K10" i="321"/>
  <c r="K9" i="321"/>
  <c r="K8" i="321"/>
  <c r="I8" i="321"/>
  <c r="G8" i="321"/>
  <c r="F8" i="321"/>
  <c r="E8" i="321"/>
  <c r="U7" i="321"/>
  <c r="I7" i="321"/>
  <c r="G7" i="321"/>
  <c r="F7" i="321"/>
  <c r="E7" i="321"/>
  <c r="C7" i="321"/>
  <c r="B7" i="321"/>
  <c r="R4" i="321"/>
  <c r="O79" i="321" s="1"/>
  <c r="G4" i="321"/>
  <c r="A4" i="321"/>
  <c r="A1" i="321"/>
  <c r="Q37" i="320"/>
  <c r="I36" i="320"/>
  <c r="G36" i="320"/>
  <c r="F36" i="320"/>
  <c r="E36" i="320"/>
  <c r="I35" i="320"/>
  <c r="G35" i="320"/>
  <c r="F35" i="320"/>
  <c r="E35" i="320"/>
  <c r="C35" i="320"/>
  <c r="B35" i="320"/>
  <c r="K34" i="320"/>
  <c r="K33" i="320"/>
  <c r="K32" i="320"/>
  <c r="I32" i="320"/>
  <c r="G32" i="320"/>
  <c r="F32" i="320"/>
  <c r="E32" i="320"/>
  <c r="I31" i="320"/>
  <c r="G31" i="320"/>
  <c r="F31" i="320"/>
  <c r="E31" i="320"/>
  <c r="C31" i="320"/>
  <c r="B31" i="320"/>
  <c r="M30" i="320"/>
  <c r="M29" i="320"/>
  <c r="I28" i="320"/>
  <c r="G28" i="320"/>
  <c r="F28" i="320"/>
  <c r="E28" i="320"/>
  <c r="I27" i="320"/>
  <c r="G27" i="320"/>
  <c r="F27" i="320"/>
  <c r="E27" i="320"/>
  <c r="C27" i="320"/>
  <c r="B27" i="320"/>
  <c r="K26" i="320"/>
  <c r="K25" i="320"/>
  <c r="K24" i="320"/>
  <c r="I24" i="320"/>
  <c r="G24" i="320"/>
  <c r="F24" i="320"/>
  <c r="E24" i="320"/>
  <c r="I23" i="320"/>
  <c r="G23" i="320"/>
  <c r="F23" i="320"/>
  <c r="E23" i="320"/>
  <c r="C23" i="320"/>
  <c r="B23" i="320"/>
  <c r="O22" i="320"/>
  <c r="O21" i="320"/>
  <c r="I20" i="320"/>
  <c r="G20" i="320"/>
  <c r="F20" i="320"/>
  <c r="E20" i="320"/>
  <c r="I19" i="320"/>
  <c r="G19" i="320"/>
  <c r="F19" i="320"/>
  <c r="E19" i="320"/>
  <c r="C19" i="320"/>
  <c r="B19" i="320"/>
  <c r="K18" i="320"/>
  <c r="K17" i="320"/>
  <c r="U16" i="320"/>
  <c r="K16" i="320"/>
  <c r="I16" i="320"/>
  <c r="G16" i="320"/>
  <c r="F16" i="320"/>
  <c r="E16" i="320"/>
  <c r="I15" i="320"/>
  <c r="G15" i="320"/>
  <c r="F15" i="320"/>
  <c r="E15" i="320"/>
  <c r="C15" i="320"/>
  <c r="B15" i="320"/>
  <c r="M14" i="320"/>
  <c r="M13" i="320"/>
  <c r="I12" i="320"/>
  <c r="G12" i="320"/>
  <c r="F12" i="320"/>
  <c r="E12" i="320"/>
  <c r="I11" i="320"/>
  <c r="G11" i="320"/>
  <c r="F11" i="320"/>
  <c r="E11" i="320"/>
  <c r="C11" i="320"/>
  <c r="B11" i="320"/>
  <c r="K10" i="320"/>
  <c r="K9" i="320"/>
  <c r="K8" i="320"/>
  <c r="I8" i="320"/>
  <c r="G8" i="320"/>
  <c r="F8" i="320"/>
  <c r="E8" i="320"/>
  <c r="U7" i="320"/>
  <c r="I7" i="320"/>
  <c r="G7" i="320"/>
  <c r="F7" i="320"/>
  <c r="E7" i="320"/>
  <c r="C7" i="320"/>
  <c r="B7" i="320"/>
  <c r="R4" i="320"/>
  <c r="O79" i="320" s="1"/>
  <c r="G4" i="320"/>
  <c r="A4" i="320"/>
  <c r="A1" i="320"/>
  <c r="O26" i="314"/>
  <c r="O25" i="314"/>
  <c r="O24" i="314"/>
  <c r="O23" i="314"/>
  <c r="O22" i="314"/>
  <c r="O21" i="314"/>
  <c r="O20" i="314"/>
  <c r="O19" i="314"/>
  <c r="O18" i="314"/>
  <c r="O17" i="314"/>
  <c r="O16" i="314"/>
  <c r="O15" i="314"/>
  <c r="O14" i="314"/>
  <c r="O13" i="314"/>
  <c r="O12" i="314"/>
  <c r="O11" i="314"/>
  <c r="O10" i="314"/>
  <c r="O9" i="314"/>
  <c r="O8" i="314"/>
  <c r="P5" i="314"/>
  <c r="R79" i="322" s="1"/>
  <c r="L5" i="314"/>
  <c r="C5" i="314"/>
  <c r="A5" i="314"/>
  <c r="A2" i="314"/>
  <c r="A1" i="314"/>
  <c r="R80" i="313"/>
  <c r="F75" i="313" s="1"/>
  <c r="I70" i="313"/>
  <c r="G70" i="313"/>
  <c r="F70" i="313"/>
  <c r="D70" i="313"/>
  <c r="C70" i="313"/>
  <c r="B70" i="313"/>
  <c r="K69" i="313"/>
  <c r="I69" i="313"/>
  <c r="G69" i="313"/>
  <c r="F69" i="313"/>
  <c r="D69" i="313"/>
  <c r="C69" i="313"/>
  <c r="B69" i="313"/>
  <c r="M68" i="313"/>
  <c r="I68" i="313"/>
  <c r="G68" i="313"/>
  <c r="F68" i="313"/>
  <c r="D68" i="313"/>
  <c r="C68" i="313"/>
  <c r="B68" i="313"/>
  <c r="K67" i="313"/>
  <c r="I67" i="313"/>
  <c r="G67" i="313"/>
  <c r="F67" i="313"/>
  <c r="D67" i="313"/>
  <c r="C67" i="313"/>
  <c r="B67" i="313"/>
  <c r="O66" i="313"/>
  <c r="I66" i="313"/>
  <c r="G66" i="313"/>
  <c r="F66" i="313"/>
  <c r="D66" i="313"/>
  <c r="C66" i="313"/>
  <c r="B66" i="313"/>
  <c r="K65" i="313"/>
  <c r="I65" i="313"/>
  <c r="G65" i="313"/>
  <c r="F65" i="313"/>
  <c r="D65" i="313"/>
  <c r="C65" i="313"/>
  <c r="B65" i="313"/>
  <c r="M64" i="313"/>
  <c r="I64" i="313"/>
  <c r="G64" i="313"/>
  <c r="F64" i="313"/>
  <c r="D64" i="313"/>
  <c r="C64" i="313"/>
  <c r="B64" i="313"/>
  <c r="K63" i="313"/>
  <c r="I63" i="313"/>
  <c r="G63" i="313"/>
  <c r="F63" i="313"/>
  <c r="D63" i="313"/>
  <c r="C63" i="313"/>
  <c r="B63" i="313"/>
  <c r="Q62" i="313"/>
  <c r="I62" i="313"/>
  <c r="G62" i="313"/>
  <c r="F62" i="313"/>
  <c r="D62" i="313"/>
  <c r="C62" i="313"/>
  <c r="B62" i="313"/>
  <c r="K61" i="313"/>
  <c r="I61" i="313"/>
  <c r="G61" i="313"/>
  <c r="F61" i="313"/>
  <c r="D61" i="313"/>
  <c r="C61" i="313"/>
  <c r="B61" i="313"/>
  <c r="M60" i="313"/>
  <c r="I60" i="313"/>
  <c r="G60" i="313"/>
  <c r="F60" i="313"/>
  <c r="D60" i="313"/>
  <c r="C60" i="313"/>
  <c r="B60" i="313"/>
  <c r="K59" i="313"/>
  <c r="I59" i="313"/>
  <c r="G59" i="313"/>
  <c r="F59" i="313"/>
  <c r="D59" i="313"/>
  <c r="C59" i="313"/>
  <c r="B59" i="313"/>
  <c r="O58" i="313"/>
  <c r="I58" i="313"/>
  <c r="G58" i="313"/>
  <c r="F58" i="313"/>
  <c r="D58" i="313"/>
  <c r="C58" i="313"/>
  <c r="B58" i="313"/>
  <c r="K57" i="313"/>
  <c r="I57" i="313"/>
  <c r="G57" i="313"/>
  <c r="F57" i="313"/>
  <c r="D57" i="313"/>
  <c r="C57" i="313"/>
  <c r="B57" i="313"/>
  <c r="M56" i="313"/>
  <c r="I56" i="313"/>
  <c r="G56" i="313"/>
  <c r="F56" i="313"/>
  <c r="D56" i="313"/>
  <c r="C56" i="313"/>
  <c r="B56" i="313"/>
  <c r="K55" i="313"/>
  <c r="I55" i="313"/>
  <c r="G55" i="313"/>
  <c r="F55" i="313"/>
  <c r="D55" i="313"/>
  <c r="C55" i="313"/>
  <c r="B55" i="313"/>
  <c r="Q54" i="313"/>
  <c r="I54" i="313"/>
  <c r="G54" i="313"/>
  <c r="F54" i="313"/>
  <c r="D54" i="313"/>
  <c r="C54" i="313"/>
  <c r="B54" i="313"/>
  <c r="K53" i="313"/>
  <c r="I53" i="313"/>
  <c r="G53" i="313"/>
  <c r="F53" i="313"/>
  <c r="D53" i="313"/>
  <c r="C53" i="313"/>
  <c r="B53" i="313"/>
  <c r="M52" i="313"/>
  <c r="I52" i="313"/>
  <c r="G52" i="313"/>
  <c r="F52" i="313"/>
  <c r="D52" i="313"/>
  <c r="C52" i="313"/>
  <c r="B52" i="313"/>
  <c r="K51" i="313"/>
  <c r="I51" i="313"/>
  <c r="G51" i="313"/>
  <c r="F51" i="313"/>
  <c r="D51" i="313"/>
  <c r="C51" i="313"/>
  <c r="B51" i="313"/>
  <c r="O50" i="313"/>
  <c r="I50" i="313"/>
  <c r="G50" i="313"/>
  <c r="F50" i="313"/>
  <c r="D50" i="313"/>
  <c r="C50" i="313"/>
  <c r="B50" i="313"/>
  <c r="K49" i="313"/>
  <c r="I49" i="313"/>
  <c r="G49" i="313"/>
  <c r="F49" i="313"/>
  <c r="D49" i="313"/>
  <c r="C49" i="313"/>
  <c r="B49" i="313"/>
  <c r="M48" i="313"/>
  <c r="I48" i="313"/>
  <c r="G48" i="313"/>
  <c r="F48" i="313"/>
  <c r="D48" i="313"/>
  <c r="C48" i="313"/>
  <c r="B48" i="313"/>
  <c r="K47" i="313"/>
  <c r="I47" i="313"/>
  <c r="G47" i="313"/>
  <c r="F47" i="313"/>
  <c r="D47" i="313"/>
  <c r="C47" i="313"/>
  <c r="B47" i="313"/>
  <c r="Q46" i="313"/>
  <c r="I46" i="313"/>
  <c r="G46" i="313"/>
  <c r="F46" i="313"/>
  <c r="D46" i="313"/>
  <c r="C46" i="313"/>
  <c r="B46" i="313"/>
  <c r="K45" i="313"/>
  <c r="I45" i="313"/>
  <c r="G45" i="313"/>
  <c r="F45" i="313"/>
  <c r="D45" i="313"/>
  <c r="C45" i="313"/>
  <c r="B45" i="313"/>
  <c r="M44" i="313"/>
  <c r="I44" i="313"/>
  <c r="G44" i="313"/>
  <c r="F44" i="313"/>
  <c r="D44" i="313"/>
  <c r="C44" i="313"/>
  <c r="B44" i="313"/>
  <c r="K43" i="313"/>
  <c r="I43" i="313"/>
  <c r="G43" i="313"/>
  <c r="F43" i="313"/>
  <c r="D43" i="313"/>
  <c r="C43" i="313"/>
  <c r="B43" i="313"/>
  <c r="O42" i="313"/>
  <c r="I42" i="313"/>
  <c r="G42" i="313"/>
  <c r="F42" i="313"/>
  <c r="D42" i="313"/>
  <c r="C42" i="313"/>
  <c r="B42" i="313"/>
  <c r="K41" i="313"/>
  <c r="I41" i="313"/>
  <c r="G41" i="313"/>
  <c r="F41" i="313"/>
  <c r="D41" i="313"/>
  <c r="C41" i="313"/>
  <c r="B41" i="313"/>
  <c r="M40" i="313"/>
  <c r="I40" i="313"/>
  <c r="G40" i="313"/>
  <c r="F40" i="313"/>
  <c r="D40" i="313"/>
  <c r="C40" i="313"/>
  <c r="B40" i="313"/>
  <c r="O39" i="313"/>
  <c r="K39" i="313"/>
  <c r="I39" i="313"/>
  <c r="G39" i="313"/>
  <c r="F39" i="313"/>
  <c r="D39" i="313"/>
  <c r="C39" i="313"/>
  <c r="B39" i="313"/>
  <c r="Q38" i="313"/>
  <c r="I38" i="313"/>
  <c r="G38" i="313"/>
  <c r="F38" i="313"/>
  <c r="D38" i="313"/>
  <c r="C38" i="313"/>
  <c r="B38" i="313"/>
  <c r="O37" i="313"/>
  <c r="K37" i="313"/>
  <c r="I37" i="313"/>
  <c r="G37" i="313"/>
  <c r="F37" i="313"/>
  <c r="D37" i="313"/>
  <c r="C37" i="313"/>
  <c r="B37" i="313"/>
  <c r="M36" i="313"/>
  <c r="I36" i="313"/>
  <c r="G36" i="313"/>
  <c r="F36" i="313"/>
  <c r="D36" i="313"/>
  <c r="C36" i="313"/>
  <c r="B36" i="313"/>
  <c r="K35" i="313"/>
  <c r="I35" i="313"/>
  <c r="G35" i="313"/>
  <c r="F35" i="313"/>
  <c r="D35" i="313"/>
  <c r="C35" i="313"/>
  <c r="B35" i="313"/>
  <c r="O34" i="313"/>
  <c r="I34" i="313"/>
  <c r="G34" i="313"/>
  <c r="F34" i="313"/>
  <c r="D34" i="313"/>
  <c r="C34" i="313"/>
  <c r="B34" i="313"/>
  <c r="K33" i="313"/>
  <c r="I33" i="313"/>
  <c r="G33" i="313"/>
  <c r="F33" i="313"/>
  <c r="D33" i="313"/>
  <c r="C33" i="313"/>
  <c r="B33" i="313"/>
  <c r="M32" i="313"/>
  <c r="I32" i="313"/>
  <c r="G32" i="313"/>
  <c r="F32" i="313"/>
  <c r="D32" i="313"/>
  <c r="C32" i="313"/>
  <c r="B32" i="313"/>
  <c r="K31" i="313"/>
  <c r="I31" i="313"/>
  <c r="G31" i="313"/>
  <c r="F31" i="313"/>
  <c r="D31" i="313"/>
  <c r="C31" i="313"/>
  <c r="B31" i="313"/>
  <c r="Q30" i="313"/>
  <c r="I30" i="313"/>
  <c r="G30" i="313"/>
  <c r="F30" i="313"/>
  <c r="D30" i="313"/>
  <c r="C30" i="313"/>
  <c r="B30" i="313"/>
  <c r="K29" i="313"/>
  <c r="I29" i="313"/>
  <c r="G29" i="313"/>
  <c r="F29" i="313"/>
  <c r="D29" i="313"/>
  <c r="C29" i="313"/>
  <c r="B29" i="313"/>
  <c r="M28" i="313"/>
  <c r="I28" i="313"/>
  <c r="G28" i="313"/>
  <c r="F28" i="313"/>
  <c r="D28" i="313"/>
  <c r="C28" i="313"/>
  <c r="B28" i="313"/>
  <c r="K27" i="313"/>
  <c r="I27" i="313"/>
  <c r="G27" i="313"/>
  <c r="F27" i="313"/>
  <c r="D27" i="313"/>
  <c r="C27" i="313"/>
  <c r="B27" i="313"/>
  <c r="O26" i="313"/>
  <c r="I26" i="313"/>
  <c r="G26" i="313"/>
  <c r="F26" i="313"/>
  <c r="D26" i="313"/>
  <c r="C26" i="313"/>
  <c r="B26" i="313"/>
  <c r="K25" i="313"/>
  <c r="I25" i="313"/>
  <c r="G25" i="313"/>
  <c r="F25" i="313"/>
  <c r="D25" i="313"/>
  <c r="C25" i="313"/>
  <c r="B25" i="313"/>
  <c r="M24" i="313"/>
  <c r="I24" i="313"/>
  <c r="G24" i="313"/>
  <c r="F24" i="313"/>
  <c r="D24" i="313"/>
  <c r="C24" i="313"/>
  <c r="B24" i="313"/>
  <c r="K23" i="313"/>
  <c r="I23" i="313"/>
  <c r="G23" i="313"/>
  <c r="F23" i="313"/>
  <c r="D23" i="313"/>
  <c r="C23" i="313"/>
  <c r="B23" i="313"/>
  <c r="Q22" i="313"/>
  <c r="I22" i="313"/>
  <c r="G22" i="313"/>
  <c r="F22" i="313"/>
  <c r="D22" i="313"/>
  <c r="C22" i="313"/>
  <c r="B22" i="313"/>
  <c r="K21" i="313"/>
  <c r="I21" i="313"/>
  <c r="G21" i="313"/>
  <c r="F21" i="313"/>
  <c r="D21" i="313"/>
  <c r="C21" i="313"/>
  <c r="B21" i="313"/>
  <c r="M20" i="313"/>
  <c r="I20" i="313"/>
  <c r="G20" i="313"/>
  <c r="F20" i="313"/>
  <c r="D20" i="313"/>
  <c r="C20" i="313"/>
  <c r="B20" i="313"/>
  <c r="K19" i="313"/>
  <c r="I19" i="313"/>
  <c r="G19" i="313"/>
  <c r="F19" i="313"/>
  <c r="D19" i="313"/>
  <c r="C19" i="313"/>
  <c r="B19" i="313"/>
  <c r="O18" i="313"/>
  <c r="I18" i="313"/>
  <c r="G18" i="313"/>
  <c r="F18" i="313"/>
  <c r="D18" i="313"/>
  <c r="C18" i="313"/>
  <c r="B18" i="313"/>
  <c r="K17" i="313"/>
  <c r="I17" i="313"/>
  <c r="G17" i="313"/>
  <c r="F17" i="313"/>
  <c r="D17" i="313"/>
  <c r="C17" i="313"/>
  <c r="B17" i="313"/>
  <c r="U16" i="313"/>
  <c r="M16" i="313"/>
  <c r="I16" i="313"/>
  <c r="G16" i="313"/>
  <c r="F16" i="313"/>
  <c r="D16" i="313"/>
  <c r="C16" i="313"/>
  <c r="B16" i="313"/>
  <c r="K15" i="313"/>
  <c r="I15" i="313"/>
  <c r="G15" i="313"/>
  <c r="F15" i="313"/>
  <c r="D15" i="313"/>
  <c r="C15" i="313"/>
  <c r="B15" i="313"/>
  <c r="Q14" i="313"/>
  <c r="I14" i="313"/>
  <c r="G14" i="313"/>
  <c r="F14" i="313"/>
  <c r="D14" i="313"/>
  <c r="C14" i="313"/>
  <c r="B14" i="313"/>
  <c r="K13" i="313"/>
  <c r="I13" i="313"/>
  <c r="G13" i="313"/>
  <c r="F13" i="313"/>
  <c r="D13" i="313"/>
  <c r="C13" i="313"/>
  <c r="B13" i="313"/>
  <c r="M12" i="313"/>
  <c r="I12" i="313"/>
  <c r="G12" i="313"/>
  <c r="F12" i="313"/>
  <c r="D12" i="313"/>
  <c r="C12" i="313"/>
  <c r="B12" i="313"/>
  <c r="K11" i="313"/>
  <c r="I11" i="313"/>
  <c r="G11" i="313"/>
  <c r="F11" i="313"/>
  <c r="D11" i="313"/>
  <c r="C11" i="313"/>
  <c r="B11" i="313"/>
  <c r="O10" i="313"/>
  <c r="I10" i="313"/>
  <c r="G10" i="313"/>
  <c r="F10" i="313"/>
  <c r="D10" i="313"/>
  <c r="C10" i="313"/>
  <c r="B10" i="313"/>
  <c r="K9" i="313"/>
  <c r="I9" i="313"/>
  <c r="G9" i="313"/>
  <c r="F9" i="313"/>
  <c r="D9" i="313"/>
  <c r="C9" i="313"/>
  <c r="B9" i="313"/>
  <c r="M8" i="313"/>
  <c r="I8" i="313"/>
  <c r="G8" i="313"/>
  <c r="F8" i="313"/>
  <c r="D8" i="313"/>
  <c r="C8" i="313"/>
  <c r="B8" i="313"/>
  <c r="U7" i="313"/>
  <c r="K7" i="313"/>
  <c r="I7" i="313"/>
  <c r="G7" i="313"/>
  <c r="F7" i="313"/>
  <c r="D7" i="313"/>
  <c r="C7" i="313"/>
  <c r="B7" i="313"/>
  <c r="Y5" i="313"/>
  <c r="AG1" i="313" s="1"/>
  <c r="R4" i="313"/>
  <c r="O80" i="313" s="1"/>
  <c r="G4" i="313"/>
  <c r="A4" i="313"/>
  <c r="Y3" i="313"/>
  <c r="AB1" i="313"/>
  <c r="A1" i="313"/>
  <c r="R79" i="312"/>
  <c r="F72" i="312" s="1"/>
  <c r="I69" i="312"/>
  <c r="G69" i="312"/>
  <c r="F69" i="312"/>
  <c r="D69" i="312"/>
  <c r="C69" i="312"/>
  <c r="B69" i="312"/>
  <c r="K68" i="312"/>
  <c r="I67" i="312"/>
  <c r="G67" i="312"/>
  <c r="F67" i="312"/>
  <c r="D67" i="312"/>
  <c r="C67" i="312"/>
  <c r="B67" i="312"/>
  <c r="M66" i="312"/>
  <c r="I65" i="312"/>
  <c r="G65" i="312"/>
  <c r="F65" i="312"/>
  <c r="D65" i="312"/>
  <c r="C65" i="312"/>
  <c r="B65" i="312"/>
  <c r="K64" i="312"/>
  <c r="I63" i="312"/>
  <c r="G63" i="312"/>
  <c r="F63" i="312"/>
  <c r="D63" i="312"/>
  <c r="C63" i="312"/>
  <c r="B63" i="312"/>
  <c r="O62" i="312"/>
  <c r="I61" i="312"/>
  <c r="G61" i="312"/>
  <c r="F61" i="312"/>
  <c r="D61" i="312"/>
  <c r="C61" i="312"/>
  <c r="B61" i="312"/>
  <c r="K60" i="312"/>
  <c r="I59" i="312"/>
  <c r="G59" i="312"/>
  <c r="F59" i="312"/>
  <c r="D59" i="312"/>
  <c r="C59" i="312"/>
  <c r="B59" i="312"/>
  <c r="M58" i="312"/>
  <c r="I57" i="312"/>
  <c r="G57" i="312"/>
  <c r="F57" i="312"/>
  <c r="D57" i="312"/>
  <c r="C57" i="312"/>
  <c r="B57" i="312"/>
  <c r="K56" i="312"/>
  <c r="I55" i="312"/>
  <c r="G55" i="312"/>
  <c r="F55" i="312"/>
  <c r="D55" i="312"/>
  <c r="C55" i="312"/>
  <c r="B55" i="312"/>
  <c r="Q54" i="312"/>
  <c r="I53" i="312"/>
  <c r="G53" i="312"/>
  <c r="F53" i="312"/>
  <c r="D53" i="312"/>
  <c r="C53" i="312"/>
  <c r="B53" i="312"/>
  <c r="K52" i="312"/>
  <c r="I51" i="312"/>
  <c r="G51" i="312"/>
  <c r="F51" i="312"/>
  <c r="D51" i="312"/>
  <c r="C51" i="312"/>
  <c r="B51" i="312"/>
  <c r="M50" i="312"/>
  <c r="I49" i="312"/>
  <c r="G49" i="312"/>
  <c r="F49" i="312"/>
  <c r="D49" i="312"/>
  <c r="C49" i="312"/>
  <c r="B49" i="312"/>
  <c r="K48" i="312"/>
  <c r="I47" i="312"/>
  <c r="G47" i="312"/>
  <c r="F47" i="312"/>
  <c r="D47" i="312"/>
  <c r="C47" i="312"/>
  <c r="B47" i="312"/>
  <c r="O46" i="312"/>
  <c r="I45" i="312"/>
  <c r="G45" i="312"/>
  <c r="F45" i="312"/>
  <c r="D45" i="312"/>
  <c r="C45" i="312"/>
  <c r="B45" i="312"/>
  <c r="K44" i="312"/>
  <c r="I43" i="312"/>
  <c r="G43" i="312"/>
  <c r="F43" i="312"/>
  <c r="D43" i="312"/>
  <c r="C43" i="312"/>
  <c r="B43" i="312"/>
  <c r="M42" i="312"/>
  <c r="I41" i="312"/>
  <c r="G41" i="312"/>
  <c r="F41" i="312"/>
  <c r="D41" i="312"/>
  <c r="C41" i="312"/>
  <c r="B41" i="312"/>
  <c r="K40" i="312"/>
  <c r="I39" i="312"/>
  <c r="G39" i="312"/>
  <c r="F39" i="312"/>
  <c r="D39" i="312"/>
  <c r="C39" i="312"/>
  <c r="B39" i="312"/>
  <c r="Q38" i="312"/>
  <c r="I37" i="312"/>
  <c r="G37" i="312"/>
  <c r="F37" i="312"/>
  <c r="D37" i="312"/>
  <c r="C37" i="312"/>
  <c r="B37" i="312"/>
  <c r="K36" i="312"/>
  <c r="I35" i="312"/>
  <c r="G35" i="312"/>
  <c r="F35" i="312"/>
  <c r="D35" i="312"/>
  <c r="C35" i="312"/>
  <c r="B35" i="312"/>
  <c r="M34" i="312"/>
  <c r="I33" i="312"/>
  <c r="G33" i="312"/>
  <c r="F33" i="312"/>
  <c r="D33" i="312"/>
  <c r="C33" i="312"/>
  <c r="B33" i="312"/>
  <c r="K32" i="312"/>
  <c r="I31" i="312"/>
  <c r="G31" i="312"/>
  <c r="F31" i="312"/>
  <c r="D31" i="312"/>
  <c r="C31" i="312"/>
  <c r="B31" i="312"/>
  <c r="O30" i="312"/>
  <c r="I29" i="312"/>
  <c r="G29" i="312"/>
  <c r="F29" i="312"/>
  <c r="D29" i="312"/>
  <c r="C29" i="312"/>
  <c r="B29" i="312"/>
  <c r="K28" i="312"/>
  <c r="I27" i="312"/>
  <c r="G27" i="312"/>
  <c r="F27" i="312"/>
  <c r="D27" i="312"/>
  <c r="C27" i="312"/>
  <c r="B27" i="312"/>
  <c r="M26" i="312"/>
  <c r="I25" i="312"/>
  <c r="G25" i="312"/>
  <c r="F25" i="312"/>
  <c r="D25" i="312"/>
  <c r="C25" i="312"/>
  <c r="B25" i="312"/>
  <c r="K24" i="312"/>
  <c r="I23" i="312"/>
  <c r="G23" i="312"/>
  <c r="F23" i="312"/>
  <c r="D23" i="312"/>
  <c r="C23" i="312"/>
  <c r="B23" i="312"/>
  <c r="Q22" i="312"/>
  <c r="I21" i="312"/>
  <c r="G21" i="312"/>
  <c r="F21" i="312"/>
  <c r="D21" i="312"/>
  <c r="C21" i="312"/>
  <c r="B21" i="312"/>
  <c r="K20" i="312"/>
  <c r="I19" i="312"/>
  <c r="G19" i="312"/>
  <c r="F19" i="312"/>
  <c r="D19" i="312"/>
  <c r="C19" i="312"/>
  <c r="B19" i="312"/>
  <c r="M18" i="312"/>
  <c r="I17" i="312"/>
  <c r="G17" i="312"/>
  <c r="F17" i="312"/>
  <c r="D17" i="312"/>
  <c r="C17" i="312"/>
  <c r="B17" i="312"/>
  <c r="U16" i="312"/>
  <c r="K16" i="312"/>
  <c r="I15" i="312"/>
  <c r="G15" i="312"/>
  <c r="F15" i="312"/>
  <c r="D15" i="312"/>
  <c r="C15" i="312"/>
  <c r="B15" i="312"/>
  <c r="O14" i="312"/>
  <c r="I13" i="312"/>
  <c r="G13" i="312"/>
  <c r="F13" i="312"/>
  <c r="D13" i="312"/>
  <c r="C13" i="312"/>
  <c r="B13" i="312"/>
  <c r="K12" i="312"/>
  <c r="I11" i="312"/>
  <c r="G11" i="312"/>
  <c r="F11" i="312"/>
  <c r="D11" i="312"/>
  <c r="C11" i="312"/>
  <c r="B11" i="312"/>
  <c r="M10" i="312"/>
  <c r="I9" i="312"/>
  <c r="G9" i="312"/>
  <c r="F9" i="312"/>
  <c r="D9" i="312"/>
  <c r="C9" i="312"/>
  <c r="B9" i="312"/>
  <c r="K8" i="312"/>
  <c r="U7" i="312"/>
  <c r="I7" i="312"/>
  <c r="G7" i="312"/>
  <c r="F7" i="312"/>
  <c r="D7" i="312"/>
  <c r="C7" i="312"/>
  <c r="B7" i="312"/>
  <c r="Y5" i="312"/>
  <c r="R4" i="312"/>
  <c r="O79" i="312" s="1"/>
  <c r="G4" i="312"/>
  <c r="A4" i="312"/>
  <c r="Y3" i="312"/>
  <c r="A1" i="312"/>
  <c r="R57" i="311"/>
  <c r="I37" i="311"/>
  <c r="G37" i="311"/>
  <c r="F37" i="311"/>
  <c r="D37" i="311"/>
  <c r="C37" i="311"/>
  <c r="B37" i="311"/>
  <c r="K36" i="311"/>
  <c r="I35" i="311"/>
  <c r="G35" i="311"/>
  <c r="F35" i="311"/>
  <c r="D35" i="311"/>
  <c r="C35" i="311"/>
  <c r="B35" i="311"/>
  <c r="M34" i="311"/>
  <c r="I33" i="311"/>
  <c r="G33" i="311"/>
  <c r="F33" i="311"/>
  <c r="D33" i="311"/>
  <c r="C33" i="311"/>
  <c r="B33" i="311"/>
  <c r="K32" i="311"/>
  <c r="I31" i="311"/>
  <c r="G31" i="311"/>
  <c r="F31" i="311"/>
  <c r="D31" i="311"/>
  <c r="C31" i="311"/>
  <c r="B31" i="311"/>
  <c r="O30" i="311"/>
  <c r="I29" i="311"/>
  <c r="G29" i="311"/>
  <c r="F29" i="311"/>
  <c r="D29" i="311"/>
  <c r="C29" i="311"/>
  <c r="B29" i="311"/>
  <c r="K28" i="311"/>
  <c r="I27" i="311"/>
  <c r="G27" i="311"/>
  <c r="F27" i="311"/>
  <c r="D27" i="311"/>
  <c r="C27" i="311"/>
  <c r="B27" i="311"/>
  <c r="M26" i="311"/>
  <c r="I25" i="311"/>
  <c r="G25" i="311"/>
  <c r="F25" i="311"/>
  <c r="D25" i="311"/>
  <c r="C25" i="311"/>
  <c r="B25" i="311"/>
  <c r="K24" i="311"/>
  <c r="I23" i="311"/>
  <c r="G23" i="311"/>
  <c r="F23" i="311"/>
  <c r="D23" i="311"/>
  <c r="C23" i="311"/>
  <c r="B23" i="311"/>
  <c r="Q22" i="311"/>
  <c r="I21" i="311"/>
  <c r="G21" i="311"/>
  <c r="F21" i="311"/>
  <c r="D21" i="311"/>
  <c r="C21" i="311"/>
  <c r="B21" i="311"/>
  <c r="K20" i="311"/>
  <c r="I19" i="311"/>
  <c r="G19" i="311"/>
  <c r="F19" i="311"/>
  <c r="D19" i="311"/>
  <c r="C19" i="311"/>
  <c r="B19" i="311"/>
  <c r="M18" i="311"/>
  <c r="I17" i="311"/>
  <c r="G17" i="311"/>
  <c r="F17" i="311"/>
  <c r="D17" i="311"/>
  <c r="C17" i="311"/>
  <c r="B17" i="311"/>
  <c r="U16" i="311"/>
  <c r="K16" i="311"/>
  <c r="I15" i="311"/>
  <c r="G15" i="311"/>
  <c r="F15" i="311"/>
  <c r="D15" i="311"/>
  <c r="C15" i="311"/>
  <c r="B15" i="311"/>
  <c r="O14" i="311"/>
  <c r="I13" i="311"/>
  <c r="G13" i="311"/>
  <c r="F13" i="311"/>
  <c r="D13" i="311"/>
  <c r="C13" i="311"/>
  <c r="B13" i="311"/>
  <c r="K12" i="311"/>
  <c r="I11" i="311"/>
  <c r="G11" i="311"/>
  <c r="F11" i="311"/>
  <c r="D11" i="311"/>
  <c r="C11" i="311"/>
  <c r="B11" i="311"/>
  <c r="M10" i="311"/>
  <c r="I9" i="311"/>
  <c r="G9" i="311"/>
  <c r="F9" i="311"/>
  <c r="D9" i="311"/>
  <c r="C9" i="311"/>
  <c r="B9" i="311"/>
  <c r="K8" i="311"/>
  <c r="U7" i="311"/>
  <c r="I7" i="311"/>
  <c r="G7" i="311"/>
  <c r="F7" i="311"/>
  <c r="D7" i="311"/>
  <c r="C7" i="311"/>
  <c r="B7" i="311"/>
  <c r="Y5" i="311"/>
  <c r="R4" i="311"/>
  <c r="O57" i="311" s="1"/>
  <c r="G4" i="311"/>
  <c r="A4" i="311"/>
  <c r="Y3" i="311"/>
  <c r="Q6" i="311" s="1"/>
  <c r="A1" i="311"/>
  <c r="R62" i="310"/>
  <c r="F55" i="310" s="1"/>
  <c r="I21" i="310"/>
  <c r="G21" i="310"/>
  <c r="F21" i="310"/>
  <c r="D21" i="310"/>
  <c r="C21" i="310"/>
  <c r="B21" i="310"/>
  <c r="K20" i="310"/>
  <c r="I19" i="310"/>
  <c r="G19" i="310"/>
  <c r="F19" i="310"/>
  <c r="D19" i="310"/>
  <c r="C19" i="310"/>
  <c r="B19" i="310"/>
  <c r="M18" i="310"/>
  <c r="I17" i="310"/>
  <c r="G17" i="310"/>
  <c r="F17" i="310"/>
  <c r="D17" i="310"/>
  <c r="C17" i="310"/>
  <c r="B17" i="310"/>
  <c r="U16" i="310"/>
  <c r="K16" i="310"/>
  <c r="I15" i="310"/>
  <c r="G15" i="310"/>
  <c r="F15" i="310"/>
  <c r="D15" i="310"/>
  <c r="C15" i="310"/>
  <c r="B15" i="310"/>
  <c r="O14" i="310"/>
  <c r="I13" i="310"/>
  <c r="G13" i="310"/>
  <c r="F13" i="310"/>
  <c r="D13" i="310"/>
  <c r="C13" i="310"/>
  <c r="B13" i="310"/>
  <c r="K12" i="310"/>
  <c r="I11" i="310"/>
  <c r="G11" i="310"/>
  <c r="F11" i="310"/>
  <c r="D11" i="310"/>
  <c r="C11" i="310"/>
  <c r="B11" i="310"/>
  <c r="M10" i="310"/>
  <c r="I9" i="310"/>
  <c r="G9" i="310"/>
  <c r="F9" i="310"/>
  <c r="D9" i="310"/>
  <c r="C9" i="310"/>
  <c r="B9" i="310"/>
  <c r="K8" i="310"/>
  <c r="U7" i="310"/>
  <c r="I7" i="310"/>
  <c r="G7" i="310"/>
  <c r="F7" i="310"/>
  <c r="D7" i="310"/>
  <c r="C7" i="310"/>
  <c r="B7" i="310"/>
  <c r="Y5" i="310"/>
  <c r="R4" i="310"/>
  <c r="O62" i="310" s="1"/>
  <c r="G4" i="310"/>
  <c r="A4" i="310"/>
  <c r="Y3" i="310"/>
  <c r="AB1" i="310" s="1"/>
  <c r="A1" i="310"/>
  <c r="R47" i="309"/>
  <c r="F43" i="309"/>
  <c r="C43" i="309"/>
  <c r="F41" i="309"/>
  <c r="C41" i="309"/>
  <c r="F39" i="309"/>
  <c r="C39" i="309"/>
  <c r="F37" i="309"/>
  <c r="C37" i="309"/>
  <c r="L21" i="309"/>
  <c r="I21" i="309"/>
  <c r="G21" i="309"/>
  <c r="E21" i="309"/>
  <c r="B34" i="309" s="1"/>
  <c r="D21" i="309"/>
  <c r="C21" i="309"/>
  <c r="L19" i="309"/>
  <c r="I19" i="309"/>
  <c r="G19" i="309"/>
  <c r="E19" i="309"/>
  <c r="B33" i="309" s="1"/>
  <c r="D19" i="309"/>
  <c r="C19" i="309"/>
  <c r="L17" i="309"/>
  <c r="I17" i="309"/>
  <c r="G17" i="309"/>
  <c r="E17" i="309"/>
  <c r="B32" i="309" s="1"/>
  <c r="D17" i="309"/>
  <c r="C17" i="309"/>
  <c r="L15" i="309"/>
  <c r="I15" i="309"/>
  <c r="G15" i="309"/>
  <c r="E15" i="309"/>
  <c r="D15" i="309"/>
  <c r="C15" i="309"/>
  <c r="L13" i="309"/>
  <c r="I13" i="309"/>
  <c r="G13" i="309"/>
  <c r="E13" i="309"/>
  <c r="B28" i="309" s="1"/>
  <c r="D13" i="309"/>
  <c r="C13" i="309"/>
  <c r="L11" i="309"/>
  <c r="I11" i="309"/>
  <c r="G11" i="309"/>
  <c r="E11" i="309"/>
  <c r="B27" i="309"/>
  <c r="D11" i="309"/>
  <c r="C11" i="309"/>
  <c r="L9" i="309"/>
  <c r="I9" i="309"/>
  <c r="G9" i="309"/>
  <c r="E9" i="309"/>
  <c r="B26" i="309" s="1"/>
  <c r="D9" i="309"/>
  <c r="C9" i="309"/>
  <c r="L7" i="309"/>
  <c r="I7" i="309"/>
  <c r="G7" i="309"/>
  <c r="E7" i="309"/>
  <c r="B25" i="309" s="1"/>
  <c r="D7" i="309"/>
  <c r="C7" i="309"/>
  <c r="Y5" i="309"/>
  <c r="L4" i="309"/>
  <c r="K53" i="309" s="1"/>
  <c r="E4" i="309"/>
  <c r="A4" i="309"/>
  <c r="Y3" i="309"/>
  <c r="A1" i="309"/>
  <c r="R44" i="308"/>
  <c r="E43" i="308" s="1"/>
  <c r="F38" i="308"/>
  <c r="C38" i="308"/>
  <c r="F36" i="308"/>
  <c r="C36" i="308"/>
  <c r="F34" i="308"/>
  <c r="C34" i="308"/>
  <c r="L19" i="308"/>
  <c r="I19" i="308"/>
  <c r="G19" i="308"/>
  <c r="E19" i="308"/>
  <c r="D19" i="308"/>
  <c r="C19" i="308"/>
  <c r="L17" i="308"/>
  <c r="I17" i="308"/>
  <c r="G17" i="308"/>
  <c r="E17" i="308"/>
  <c r="B30" i="308" s="1"/>
  <c r="D17" i="308"/>
  <c r="C17" i="308"/>
  <c r="L15" i="308"/>
  <c r="I15" i="308"/>
  <c r="G15" i="308"/>
  <c r="E15" i="308"/>
  <c r="D15" i="308"/>
  <c r="C15" i="308"/>
  <c r="L13" i="308"/>
  <c r="I13" i="308"/>
  <c r="G13" i="308"/>
  <c r="E13" i="308"/>
  <c r="B28" i="308" s="1"/>
  <c r="D13" i="308"/>
  <c r="C13" i="308"/>
  <c r="L11" i="308"/>
  <c r="I11" i="308"/>
  <c r="G11" i="308"/>
  <c r="E11" i="308"/>
  <c r="B25" i="308" s="1"/>
  <c r="D11" i="308"/>
  <c r="C11" i="308"/>
  <c r="L9" i="308"/>
  <c r="I9" i="308"/>
  <c r="G9" i="308"/>
  <c r="E9" i="308"/>
  <c r="B24" i="308" s="1"/>
  <c r="D9" i="308"/>
  <c r="C9" i="308"/>
  <c r="L7" i="308"/>
  <c r="I7" i="308"/>
  <c r="G7" i="308"/>
  <c r="E7" i="308"/>
  <c r="B23" i="308" s="1"/>
  <c r="D7" i="308"/>
  <c r="C7" i="308"/>
  <c r="Y5" i="308"/>
  <c r="L4" i="308"/>
  <c r="K49" i="308" s="1"/>
  <c r="E4" i="308"/>
  <c r="A4" i="308"/>
  <c r="Y3" i="308"/>
  <c r="A1" i="308"/>
  <c r="R47" i="307"/>
  <c r="F36" i="307"/>
  <c r="C36" i="307"/>
  <c r="F34" i="307"/>
  <c r="C34" i="307"/>
  <c r="F32" i="307"/>
  <c r="C32" i="307"/>
  <c r="L17" i="307"/>
  <c r="I17" i="307"/>
  <c r="G17" i="307"/>
  <c r="E17" i="307"/>
  <c r="B30" i="307" s="1"/>
  <c r="D17" i="307"/>
  <c r="C17" i="307"/>
  <c r="L15" i="307"/>
  <c r="I15" i="307"/>
  <c r="G15" i="307"/>
  <c r="E15" i="307"/>
  <c r="B29" i="307" s="1"/>
  <c r="D15" i="307"/>
  <c r="C15" i="307"/>
  <c r="L13" i="307"/>
  <c r="I13" i="307"/>
  <c r="G13" i="307"/>
  <c r="E13" i="307"/>
  <c r="B28" i="307" s="1"/>
  <c r="D13" i="307"/>
  <c r="C13" i="307"/>
  <c r="L11" i="307"/>
  <c r="I11" i="307"/>
  <c r="G11" i="307"/>
  <c r="E11" i="307"/>
  <c r="B25" i="307" s="1"/>
  <c r="D11" i="307"/>
  <c r="C11" i="307"/>
  <c r="L9" i="307"/>
  <c r="I9" i="307"/>
  <c r="G9" i="307"/>
  <c r="E9" i="307"/>
  <c r="B24" i="307"/>
  <c r="D9" i="307"/>
  <c r="C9" i="307"/>
  <c r="L7" i="307"/>
  <c r="I7" i="307"/>
  <c r="G7" i="307"/>
  <c r="E7" i="307"/>
  <c r="B23" i="307" s="1"/>
  <c r="D7" i="307"/>
  <c r="C7" i="307"/>
  <c r="Y5" i="307"/>
  <c r="L4" i="307"/>
  <c r="K47" i="307" s="1"/>
  <c r="E4" i="307"/>
  <c r="A4" i="307"/>
  <c r="Y3" i="307"/>
  <c r="A1" i="307"/>
  <c r="L15" i="306"/>
  <c r="I15" i="306"/>
  <c r="G15" i="306"/>
  <c r="E15" i="306"/>
  <c r="B23" i="306" s="1"/>
  <c r="D15" i="306"/>
  <c r="C15" i="306"/>
  <c r="L13" i="306"/>
  <c r="I13" i="306"/>
  <c r="G13" i="306"/>
  <c r="E13" i="306"/>
  <c r="B22" i="306" s="1"/>
  <c r="D13" i="306"/>
  <c r="C13" i="306"/>
  <c r="L11" i="306"/>
  <c r="I11" i="306"/>
  <c r="G11" i="306"/>
  <c r="E11" i="306"/>
  <c r="B21" i="306" s="1"/>
  <c r="D11" i="306"/>
  <c r="C11" i="306"/>
  <c r="L9" i="306"/>
  <c r="I9" i="306"/>
  <c r="G9" i="306"/>
  <c r="E9" i="306"/>
  <c r="B20" i="306" s="1"/>
  <c r="D9" i="306"/>
  <c r="C9" i="306"/>
  <c r="L7" i="306"/>
  <c r="I7" i="306"/>
  <c r="G7" i="306"/>
  <c r="E7" i="306"/>
  <c r="B19" i="306"/>
  <c r="D7" i="306"/>
  <c r="C7" i="306"/>
  <c r="Y5" i="306"/>
  <c r="L4" i="306"/>
  <c r="K41" i="306" s="1"/>
  <c r="E4" i="306"/>
  <c r="A4" i="306"/>
  <c r="Y3" i="306"/>
  <c r="A1" i="306"/>
  <c r="L13" i="305"/>
  <c r="I13" i="305"/>
  <c r="G13" i="305"/>
  <c r="E13" i="305"/>
  <c r="D13" i="305"/>
  <c r="C13" i="305"/>
  <c r="L11" i="305"/>
  <c r="I11" i="305"/>
  <c r="G11" i="305"/>
  <c r="E11" i="305"/>
  <c r="B21" i="305" s="1"/>
  <c r="D11" i="305"/>
  <c r="C11" i="305"/>
  <c r="L9" i="305"/>
  <c r="I9" i="305"/>
  <c r="G9" i="305"/>
  <c r="E9" i="305"/>
  <c r="B20" i="305" s="1"/>
  <c r="D9" i="305"/>
  <c r="C9" i="305"/>
  <c r="L7" i="305"/>
  <c r="I7" i="305"/>
  <c r="G7" i="305"/>
  <c r="E7" i="305"/>
  <c r="B19" i="305" s="1"/>
  <c r="D7" i="305"/>
  <c r="C7" i="305"/>
  <c r="Y5" i="305"/>
  <c r="M4" i="305"/>
  <c r="K41" i="305" s="1"/>
  <c r="E4" i="305"/>
  <c r="A4" i="305"/>
  <c r="Y3" i="305"/>
  <c r="A1" i="305"/>
  <c r="L11" i="304"/>
  <c r="I11" i="304"/>
  <c r="G11" i="304"/>
  <c r="E11" i="304"/>
  <c r="B21" i="304" s="1"/>
  <c r="D11" i="304"/>
  <c r="C11" i="304"/>
  <c r="L9" i="304"/>
  <c r="I9" i="304"/>
  <c r="G9" i="304"/>
  <c r="E9" i="304"/>
  <c r="B20" i="304" s="1"/>
  <c r="D9" i="304"/>
  <c r="C9" i="304"/>
  <c r="L7" i="304"/>
  <c r="I7" i="304"/>
  <c r="G7" i="304"/>
  <c r="E7" i="304"/>
  <c r="B19" i="304" s="1"/>
  <c r="D7" i="304"/>
  <c r="C7" i="304"/>
  <c r="Y5" i="304"/>
  <c r="L4" i="304"/>
  <c r="K41" i="304" s="1"/>
  <c r="E4" i="304"/>
  <c r="A4" i="304"/>
  <c r="Y3" i="304"/>
  <c r="A1" i="304"/>
  <c r="P156" i="303"/>
  <c r="M156" i="303" s="1"/>
  <c r="L156" i="303"/>
  <c r="K156" i="303"/>
  <c r="J156" i="303"/>
  <c r="P155" i="303"/>
  <c r="M155" i="303"/>
  <c r="L155" i="303"/>
  <c r="K155" i="303"/>
  <c r="J155" i="303"/>
  <c r="P154" i="303"/>
  <c r="M154" i="303" s="1"/>
  <c r="L154" i="303"/>
  <c r="K154" i="303"/>
  <c r="J154" i="303"/>
  <c r="P153" i="303"/>
  <c r="M153" i="303" s="1"/>
  <c r="L153" i="303"/>
  <c r="K153" i="303"/>
  <c r="J153" i="303"/>
  <c r="P152" i="303"/>
  <c r="M152" i="303" s="1"/>
  <c r="L152" i="303"/>
  <c r="K152" i="303"/>
  <c r="J152" i="303"/>
  <c r="P151" i="303"/>
  <c r="M151" i="303" s="1"/>
  <c r="L151" i="303"/>
  <c r="K151" i="303"/>
  <c r="J151" i="303"/>
  <c r="P150" i="303"/>
  <c r="M150" i="303" s="1"/>
  <c r="L150" i="303"/>
  <c r="K150" i="303"/>
  <c r="J150" i="303"/>
  <c r="P149" i="303"/>
  <c r="M149" i="303" s="1"/>
  <c r="L149" i="303"/>
  <c r="K149" i="303"/>
  <c r="J149" i="303"/>
  <c r="P148" i="303"/>
  <c r="M148" i="303" s="1"/>
  <c r="L148" i="303"/>
  <c r="K148" i="303"/>
  <c r="J148" i="303"/>
  <c r="P147" i="303"/>
  <c r="M147" i="303" s="1"/>
  <c r="L147" i="303"/>
  <c r="K147" i="303"/>
  <c r="J147" i="303"/>
  <c r="P146" i="303"/>
  <c r="M146" i="303" s="1"/>
  <c r="L146" i="303"/>
  <c r="K146" i="303"/>
  <c r="J146" i="303"/>
  <c r="P145" i="303"/>
  <c r="M145" i="303" s="1"/>
  <c r="L145" i="303"/>
  <c r="K145" i="303"/>
  <c r="J145" i="303"/>
  <c r="P144" i="303"/>
  <c r="M144" i="303" s="1"/>
  <c r="L144" i="303"/>
  <c r="K144" i="303"/>
  <c r="J144" i="303"/>
  <c r="P143" i="303"/>
  <c r="M143" i="303"/>
  <c r="L143" i="303"/>
  <c r="K143" i="303"/>
  <c r="J143" i="303"/>
  <c r="P142" i="303"/>
  <c r="M142" i="303"/>
  <c r="L142" i="303"/>
  <c r="K142" i="303"/>
  <c r="J142" i="303"/>
  <c r="P141" i="303"/>
  <c r="M141" i="303" s="1"/>
  <c r="L141" i="303"/>
  <c r="K141" i="303"/>
  <c r="J141" i="303"/>
  <c r="P140" i="303"/>
  <c r="M140" i="303" s="1"/>
  <c r="L140" i="303"/>
  <c r="K140" i="303"/>
  <c r="J140" i="303"/>
  <c r="P139" i="303"/>
  <c r="M139" i="303"/>
  <c r="L139" i="303"/>
  <c r="K139" i="303"/>
  <c r="J139" i="303"/>
  <c r="P138" i="303"/>
  <c r="M138" i="303" s="1"/>
  <c r="L138" i="303"/>
  <c r="K138" i="303"/>
  <c r="J138" i="303"/>
  <c r="P137" i="303"/>
  <c r="M137" i="303" s="1"/>
  <c r="L137" i="303"/>
  <c r="K137" i="303"/>
  <c r="J137" i="303"/>
  <c r="P136" i="303"/>
  <c r="M136" i="303" s="1"/>
  <c r="L136" i="303"/>
  <c r="K136" i="303"/>
  <c r="J136" i="303"/>
  <c r="P135" i="303"/>
  <c r="M135" i="303" s="1"/>
  <c r="L135" i="303"/>
  <c r="K135" i="303"/>
  <c r="J135" i="303"/>
  <c r="P134" i="303"/>
  <c r="M134" i="303" s="1"/>
  <c r="L134" i="303"/>
  <c r="K134" i="303"/>
  <c r="J134" i="303"/>
  <c r="P133" i="303"/>
  <c r="M133" i="303" s="1"/>
  <c r="L133" i="303"/>
  <c r="K133" i="303"/>
  <c r="J133" i="303"/>
  <c r="P132" i="303"/>
  <c r="M132" i="303" s="1"/>
  <c r="L132" i="303"/>
  <c r="K132" i="303"/>
  <c r="J132" i="303"/>
  <c r="P131" i="303"/>
  <c r="M131" i="303" s="1"/>
  <c r="L131" i="303"/>
  <c r="K131" i="303"/>
  <c r="J131" i="303"/>
  <c r="P130" i="303"/>
  <c r="M130" i="303" s="1"/>
  <c r="L130" i="303"/>
  <c r="K130" i="303"/>
  <c r="J130" i="303"/>
  <c r="P129" i="303"/>
  <c r="M129" i="303" s="1"/>
  <c r="L129" i="303"/>
  <c r="K129" i="303"/>
  <c r="J129" i="303"/>
  <c r="P128" i="303"/>
  <c r="M128" i="303" s="1"/>
  <c r="L128" i="303"/>
  <c r="K128" i="303"/>
  <c r="J128" i="303"/>
  <c r="P127" i="303"/>
  <c r="M127" i="303"/>
  <c r="L127" i="303"/>
  <c r="K127" i="303"/>
  <c r="J127" i="303"/>
  <c r="P126" i="303"/>
  <c r="M126" i="303" s="1"/>
  <c r="L126" i="303"/>
  <c r="K126" i="303"/>
  <c r="J126" i="303"/>
  <c r="P125" i="303"/>
  <c r="M125" i="303" s="1"/>
  <c r="L125" i="303"/>
  <c r="K125" i="303"/>
  <c r="J125" i="303"/>
  <c r="P124" i="303"/>
  <c r="M124" i="303" s="1"/>
  <c r="L124" i="303"/>
  <c r="K124" i="303"/>
  <c r="J124" i="303"/>
  <c r="P123" i="303"/>
  <c r="M123" i="303"/>
  <c r="L123" i="303"/>
  <c r="K123" i="303"/>
  <c r="J123" i="303"/>
  <c r="P122" i="303"/>
  <c r="M122" i="303" s="1"/>
  <c r="L122" i="303"/>
  <c r="K122" i="303"/>
  <c r="J122" i="303"/>
  <c r="P121" i="303"/>
  <c r="M121" i="303" s="1"/>
  <c r="L121" i="303"/>
  <c r="K121" i="303"/>
  <c r="J121" i="303"/>
  <c r="P120" i="303"/>
  <c r="M120" i="303" s="1"/>
  <c r="L120" i="303"/>
  <c r="K120" i="303"/>
  <c r="J120" i="303"/>
  <c r="P119" i="303"/>
  <c r="M119" i="303" s="1"/>
  <c r="L119" i="303"/>
  <c r="K119" i="303"/>
  <c r="J119" i="303"/>
  <c r="P118" i="303"/>
  <c r="M118" i="303" s="1"/>
  <c r="L118" i="303"/>
  <c r="K118" i="303"/>
  <c r="J118" i="303"/>
  <c r="P117" i="303"/>
  <c r="M117" i="303" s="1"/>
  <c r="L117" i="303"/>
  <c r="K117" i="303"/>
  <c r="J117" i="303"/>
  <c r="P116" i="303"/>
  <c r="M116" i="303" s="1"/>
  <c r="L116" i="303"/>
  <c r="K116" i="303"/>
  <c r="J116" i="303"/>
  <c r="P115" i="303"/>
  <c r="M115" i="303"/>
  <c r="L115" i="303"/>
  <c r="K115" i="303"/>
  <c r="J115" i="303"/>
  <c r="P114" i="303"/>
  <c r="M114" i="303" s="1"/>
  <c r="L114" i="303"/>
  <c r="K114" i="303"/>
  <c r="J114" i="303"/>
  <c r="P113" i="303"/>
  <c r="M113" i="303" s="1"/>
  <c r="L113" i="303"/>
  <c r="K113" i="303"/>
  <c r="J113" i="303"/>
  <c r="P112" i="303"/>
  <c r="M112" i="303" s="1"/>
  <c r="L112" i="303"/>
  <c r="K112" i="303"/>
  <c r="J112" i="303"/>
  <c r="P111" i="303"/>
  <c r="M111" i="303"/>
  <c r="L111" i="303"/>
  <c r="K111" i="303"/>
  <c r="J111" i="303"/>
  <c r="P110" i="303"/>
  <c r="M110" i="303"/>
  <c r="L110" i="303"/>
  <c r="K110" i="303"/>
  <c r="J110" i="303"/>
  <c r="P109" i="303"/>
  <c r="M109" i="303" s="1"/>
  <c r="L109" i="303"/>
  <c r="K109" i="303"/>
  <c r="J109" i="303"/>
  <c r="P108" i="303"/>
  <c r="M108" i="303" s="1"/>
  <c r="L108" i="303"/>
  <c r="K108" i="303"/>
  <c r="J108" i="303"/>
  <c r="P107" i="303"/>
  <c r="M107" i="303"/>
  <c r="L107" i="303"/>
  <c r="K107" i="303"/>
  <c r="J107" i="303"/>
  <c r="P106" i="303"/>
  <c r="M106" i="303" s="1"/>
  <c r="L106" i="303"/>
  <c r="K106" i="303"/>
  <c r="J106" i="303"/>
  <c r="P105" i="303"/>
  <c r="M105" i="303" s="1"/>
  <c r="L105" i="303"/>
  <c r="K105" i="303"/>
  <c r="J105" i="303"/>
  <c r="P104" i="303"/>
  <c r="M104" i="303" s="1"/>
  <c r="L104" i="303"/>
  <c r="K104" i="303"/>
  <c r="J104" i="303"/>
  <c r="P103" i="303"/>
  <c r="M103" i="303" s="1"/>
  <c r="L103" i="303"/>
  <c r="K103" i="303"/>
  <c r="J103" i="303"/>
  <c r="P102" i="303"/>
  <c r="M102" i="303" s="1"/>
  <c r="L102" i="303"/>
  <c r="K102" i="303"/>
  <c r="J102" i="303"/>
  <c r="P101" i="303"/>
  <c r="M101" i="303"/>
  <c r="L101" i="303"/>
  <c r="K101" i="303"/>
  <c r="J101" i="303"/>
  <c r="P100" i="303"/>
  <c r="M100" i="303" s="1"/>
  <c r="L100" i="303"/>
  <c r="K100" i="303"/>
  <c r="J100" i="303"/>
  <c r="P99" i="303"/>
  <c r="M99" i="303" s="1"/>
  <c r="L99" i="303"/>
  <c r="K99" i="303"/>
  <c r="J99" i="303"/>
  <c r="P98" i="303"/>
  <c r="M98" i="303" s="1"/>
  <c r="L98" i="303"/>
  <c r="K98" i="303"/>
  <c r="J98" i="303"/>
  <c r="P97" i="303"/>
  <c r="M97" i="303" s="1"/>
  <c r="L97" i="303"/>
  <c r="K97" i="303"/>
  <c r="J97" i="303"/>
  <c r="P96" i="303"/>
  <c r="M96" i="303" s="1"/>
  <c r="L96" i="303"/>
  <c r="K96" i="303"/>
  <c r="J96" i="303"/>
  <c r="P95" i="303"/>
  <c r="M95" i="303" s="1"/>
  <c r="L95" i="303"/>
  <c r="K95" i="303"/>
  <c r="J95" i="303"/>
  <c r="P94" i="303"/>
  <c r="M94" i="303" s="1"/>
  <c r="L94" i="303"/>
  <c r="K94" i="303"/>
  <c r="J94" i="303"/>
  <c r="P93" i="303"/>
  <c r="M93" i="303" s="1"/>
  <c r="L93" i="303"/>
  <c r="K93" i="303"/>
  <c r="J93" i="303"/>
  <c r="P92" i="303"/>
  <c r="M92" i="303" s="1"/>
  <c r="L92" i="303"/>
  <c r="K92" i="303"/>
  <c r="J92" i="303"/>
  <c r="P91" i="303"/>
  <c r="M91" i="303" s="1"/>
  <c r="L91" i="303"/>
  <c r="K91" i="303"/>
  <c r="J91" i="303"/>
  <c r="P90" i="303"/>
  <c r="M90" i="303" s="1"/>
  <c r="L90" i="303"/>
  <c r="K90" i="303"/>
  <c r="J90" i="303"/>
  <c r="P89" i="303"/>
  <c r="M89" i="303" s="1"/>
  <c r="L89" i="303"/>
  <c r="K89" i="303"/>
  <c r="J89" i="303"/>
  <c r="P88" i="303"/>
  <c r="M88" i="303" s="1"/>
  <c r="L88" i="303"/>
  <c r="K88" i="303"/>
  <c r="J88" i="303"/>
  <c r="P87" i="303"/>
  <c r="M87" i="303" s="1"/>
  <c r="L87" i="303"/>
  <c r="K87" i="303"/>
  <c r="J87" i="303"/>
  <c r="P86" i="303"/>
  <c r="M86" i="303" s="1"/>
  <c r="L86" i="303"/>
  <c r="K86" i="303"/>
  <c r="J86" i="303"/>
  <c r="P85" i="303"/>
  <c r="M85" i="303" s="1"/>
  <c r="L85" i="303"/>
  <c r="K85" i="303"/>
  <c r="J85" i="303"/>
  <c r="P84" i="303"/>
  <c r="M84" i="303" s="1"/>
  <c r="L84" i="303"/>
  <c r="K84" i="303"/>
  <c r="J84" i="303"/>
  <c r="P83" i="303"/>
  <c r="M83" i="303"/>
  <c r="L83" i="303"/>
  <c r="K83" i="303"/>
  <c r="J83" i="303"/>
  <c r="P82" i="303"/>
  <c r="M82" i="303" s="1"/>
  <c r="L82" i="303"/>
  <c r="K82" i="303"/>
  <c r="J82" i="303"/>
  <c r="P81" i="303"/>
  <c r="M81" i="303" s="1"/>
  <c r="L81" i="303"/>
  <c r="K81" i="303"/>
  <c r="J81" i="303"/>
  <c r="P80" i="303"/>
  <c r="M80" i="303" s="1"/>
  <c r="L80" i="303"/>
  <c r="K80" i="303"/>
  <c r="J80" i="303"/>
  <c r="P79" i="303"/>
  <c r="M79" i="303" s="1"/>
  <c r="L79" i="303"/>
  <c r="K79" i="303"/>
  <c r="J79" i="303"/>
  <c r="P78" i="303"/>
  <c r="M78" i="303"/>
  <c r="L78" i="303"/>
  <c r="K78" i="303"/>
  <c r="J78" i="303"/>
  <c r="P77" i="303"/>
  <c r="M77" i="303" s="1"/>
  <c r="L77" i="303"/>
  <c r="K77" i="303"/>
  <c r="J77" i="303"/>
  <c r="P76" i="303"/>
  <c r="M76" i="303" s="1"/>
  <c r="L76" i="303"/>
  <c r="K76" i="303"/>
  <c r="J76" i="303"/>
  <c r="P75" i="303"/>
  <c r="M75" i="303" s="1"/>
  <c r="L75" i="303"/>
  <c r="K75" i="303"/>
  <c r="J75" i="303"/>
  <c r="P74" i="303"/>
  <c r="M74" i="303"/>
  <c r="L74" i="303"/>
  <c r="K74" i="303"/>
  <c r="J74" i="303"/>
  <c r="P73" i="303"/>
  <c r="M73" i="303" s="1"/>
  <c r="L73" i="303"/>
  <c r="K73" i="303"/>
  <c r="J73" i="303"/>
  <c r="P72" i="303"/>
  <c r="M72" i="303" s="1"/>
  <c r="L72" i="303"/>
  <c r="K72" i="303"/>
  <c r="J72" i="303"/>
  <c r="P71" i="303"/>
  <c r="M71" i="303" s="1"/>
  <c r="L71" i="303"/>
  <c r="K71" i="303"/>
  <c r="J71" i="303"/>
  <c r="P70" i="303"/>
  <c r="M70" i="303" s="1"/>
  <c r="L70" i="303"/>
  <c r="K70" i="303"/>
  <c r="J70" i="303"/>
  <c r="P69" i="303"/>
  <c r="M69" i="303" s="1"/>
  <c r="L69" i="303"/>
  <c r="K69" i="303"/>
  <c r="J69" i="303"/>
  <c r="P68" i="303"/>
  <c r="M68" i="303" s="1"/>
  <c r="L68" i="303"/>
  <c r="K68" i="303"/>
  <c r="J68" i="303"/>
  <c r="P67" i="303"/>
  <c r="M67" i="303" s="1"/>
  <c r="L67" i="303"/>
  <c r="K67" i="303"/>
  <c r="J67" i="303"/>
  <c r="P66" i="303"/>
  <c r="M66" i="303" s="1"/>
  <c r="L66" i="303"/>
  <c r="K66" i="303"/>
  <c r="J66" i="303"/>
  <c r="P65" i="303"/>
  <c r="M65" i="303" s="1"/>
  <c r="L65" i="303"/>
  <c r="K65" i="303"/>
  <c r="J65" i="303"/>
  <c r="P64" i="303"/>
  <c r="M64" i="303" s="1"/>
  <c r="L64" i="303"/>
  <c r="K64" i="303"/>
  <c r="J64" i="303"/>
  <c r="P63" i="303"/>
  <c r="M63" i="303"/>
  <c r="L63" i="303"/>
  <c r="K63" i="303"/>
  <c r="J63" i="303"/>
  <c r="P62" i="303"/>
  <c r="M62" i="303"/>
  <c r="L62" i="303"/>
  <c r="K62" i="303"/>
  <c r="J62" i="303"/>
  <c r="P61" i="303"/>
  <c r="M61" i="303" s="1"/>
  <c r="L61" i="303"/>
  <c r="K61" i="303"/>
  <c r="J61" i="303"/>
  <c r="P60" i="303"/>
  <c r="M60" i="303" s="1"/>
  <c r="L60" i="303"/>
  <c r="K60" i="303"/>
  <c r="J60" i="303"/>
  <c r="P59" i="303"/>
  <c r="M59" i="303" s="1"/>
  <c r="L59" i="303"/>
  <c r="K59" i="303"/>
  <c r="J59" i="303"/>
  <c r="P58" i="303"/>
  <c r="M58" i="303" s="1"/>
  <c r="L58" i="303"/>
  <c r="K58" i="303"/>
  <c r="J58" i="303"/>
  <c r="P57" i="303"/>
  <c r="M57" i="303" s="1"/>
  <c r="L57" i="303"/>
  <c r="K57" i="303"/>
  <c r="J57" i="303"/>
  <c r="P56" i="303"/>
  <c r="M56" i="303" s="1"/>
  <c r="L56" i="303"/>
  <c r="K56" i="303"/>
  <c r="J56" i="303"/>
  <c r="P55" i="303"/>
  <c r="M55" i="303" s="1"/>
  <c r="L55" i="303"/>
  <c r="K55" i="303"/>
  <c r="J55" i="303"/>
  <c r="P54" i="303"/>
  <c r="M54" i="303" s="1"/>
  <c r="L54" i="303"/>
  <c r="K54" i="303"/>
  <c r="J54" i="303"/>
  <c r="P53" i="303"/>
  <c r="M53" i="303" s="1"/>
  <c r="L53" i="303"/>
  <c r="K53" i="303"/>
  <c r="J53" i="303"/>
  <c r="P52" i="303"/>
  <c r="M52" i="303" s="1"/>
  <c r="L52" i="303"/>
  <c r="K52" i="303"/>
  <c r="J52" i="303"/>
  <c r="P51" i="303"/>
  <c r="M51" i="303" s="1"/>
  <c r="L51" i="303"/>
  <c r="K51" i="303"/>
  <c r="J51" i="303"/>
  <c r="P50" i="303"/>
  <c r="M50" i="303"/>
  <c r="L50" i="303"/>
  <c r="K50" i="303"/>
  <c r="J50" i="303"/>
  <c r="P49" i="303"/>
  <c r="M49" i="303" s="1"/>
  <c r="L49" i="303"/>
  <c r="K49" i="303"/>
  <c r="J49" i="303"/>
  <c r="P48" i="303"/>
  <c r="M48" i="303" s="1"/>
  <c r="L48" i="303"/>
  <c r="K48" i="303"/>
  <c r="J48" i="303"/>
  <c r="P47" i="303"/>
  <c r="M47" i="303" s="1"/>
  <c r="L47" i="303"/>
  <c r="K47" i="303"/>
  <c r="J47" i="303"/>
  <c r="P46" i="303"/>
  <c r="M46" i="303" s="1"/>
  <c r="L46" i="303"/>
  <c r="K46" i="303"/>
  <c r="J46" i="303"/>
  <c r="P45" i="303"/>
  <c r="M45" i="303" s="1"/>
  <c r="L45" i="303"/>
  <c r="K45" i="303"/>
  <c r="J45" i="303"/>
  <c r="P44" i="303"/>
  <c r="M44" i="303" s="1"/>
  <c r="L44" i="303"/>
  <c r="K44" i="303"/>
  <c r="J44" i="303"/>
  <c r="P43" i="303"/>
  <c r="M43" i="303" s="1"/>
  <c r="L43" i="303"/>
  <c r="K43" i="303"/>
  <c r="J43" i="303"/>
  <c r="P42" i="303"/>
  <c r="M42" i="303" s="1"/>
  <c r="L42" i="303"/>
  <c r="K42" i="303"/>
  <c r="J42" i="303"/>
  <c r="P41" i="303"/>
  <c r="M41" i="303" s="1"/>
  <c r="L41" i="303"/>
  <c r="K41" i="303"/>
  <c r="J41" i="303"/>
  <c r="P40" i="303"/>
  <c r="M40" i="303" s="1"/>
  <c r="L40" i="303"/>
  <c r="K40" i="303"/>
  <c r="J40" i="303"/>
  <c r="H5" i="303"/>
  <c r="D5" i="303"/>
  <c r="C5" i="303"/>
  <c r="A5" i="303"/>
  <c r="A1" i="303"/>
  <c r="R47" i="302"/>
  <c r="F41" i="302" s="1"/>
  <c r="I37" i="302"/>
  <c r="G37" i="302"/>
  <c r="F37" i="302"/>
  <c r="D37" i="302"/>
  <c r="C37" i="302"/>
  <c r="B37" i="302"/>
  <c r="K36" i="302"/>
  <c r="B36" i="302"/>
  <c r="I35" i="302"/>
  <c r="G35" i="302"/>
  <c r="F35" i="302"/>
  <c r="D35" i="302"/>
  <c r="C35" i="302"/>
  <c r="B35" i="302"/>
  <c r="M34" i="302"/>
  <c r="B34" i="302"/>
  <c r="I33" i="302"/>
  <c r="G33" i="302"/>
  <c r="F33" i="302"/>
  <c r="D33" i="302"/>
  <c r="C33" i="302"/>
  <c r="B33" i="302"/>
  <c r="K32" i="302"/>
  <c r="B32" i="302"/>
  <c r="I31" i="302"/>
  <c r="G31" i="302"/>
  <c r="F31" i="302"/>
  <c r="D31" i="302"/>
  <c r="C31" i="302"/>
  <c r="B31" i="302"/>
  <c r="B30" i="302"/>
  <c r="I29" i="302"/>
  <c r="G29" i="302"/>
  <c r="F29" i="302"/>
  <c r="D29" i="302"/>
  <c r="C29" i="302"/>
  <c r="B29" i="302"/>
  <c r="K28" i="302"/>
  <c r="B28" i="302"/>
  <c r="I27" i="302"/>
  <c r="G27" i="302"/>
  <c r="F27" i="302"/>
  <c r="D27" i="302"/>
  <c r="C27" i="302"/>
  <c r="B27" i="302"/>
  <c r="M26" i="302"/>
  <c r="B26" i="302"/>
  <c r="I25" i="302"/>
  <c r="G25" i="302"/>
  <c r="F25" i="302"/>
  <c r="D25" i="302"/>
  <c r="C25" i="302"/>
  <c r="B25" i="302"/>
  <c r="K24" i="302"/>
  <c r="B24" i="302"/>
  <c r="I23" i="302"/>
  <c r="G23" i="302"/>
  <c r="F23" i="302"/>
  <c r="D23" i="302"/>
  <c r="C23" i="302"/>
  <c r="B23" i="302"/>
  <c r="B22" i="302"/>
  <c r="I21" i="302"/>
  <c r="G21" i="302"/>
  <c r="F21" i="302"/>
  <c r="D21" i="302"/>
  <c r="C21" i="302"/>
  <c r="B21" i="302"/>
  <c r="K20" i="302"/>
  <c r="B20" i="302"/>
  <c r="I19" i="302"/>
  <c r="G19" i="302"/>
  <c r="F19" i="302"/>
  <c r="D19" i="302"/>
  <c r="C19" i="302"/>
  <c r="B19" i="302"/>
  <c r="M18" i="302"/>
  <c r="B18" i="302"/>
  <c r="I17" i="302"/>
  <c r="G17" i="302"/>
  <c r="F17" i="302"/>
  <c r="D17" i="302"/>
  <c r="C17" i="302"/>
  <c r="B17" i="302"/>
  <c r="U16" i="302"/>
  <c r="K16" i="302"/>
  <c r="B16" i="302"/>
  <c r="I15" i="302"/>
  <c r="G15" i="302"/>
  <c r="F15" i="302"/>
  <c r="D15" i="302"/>
  <c r="C15" i="302"/>
  <c r="B15" i="302"/>
  <c r="B14" i="302"/>
  <c r="I13" i="302"/>
  <c r="G13" i="302"/>
  <c r="F13" i="302"/>
  <c r="D13" i="302"/>
  <c r="C13" i="302"/>
  <c r="B13" i="302"/>
  <c r="K12" i="302"/>
  <c r="B12" i="302"/>
  <c r="I11" i="302"/>
  <c r="G11" i="302"/>
  <c r="F11" i="302"/>
  <c r="D11" i="302"/>
  <c r="C11" i="302"/>
  <c r="B11" i="302"/>
  <c r="M10" i="302"/>
  <c r="B10" i="302"/>
  <c r="I9" i="302"/>
  <c r="G9" i="302"/>
  <c r="F9" i="302"/>
  <c r="D9" i="302"/>
  <c r="C9" i="302"/>
  <c r="B9" i="302"/>
  <c r="K8" i="302"/>
  <c r="U7" i="302"/>
  <c r="I7" i="302"/>
  <c r="G7" i="302"/>
  <c r="F7" i="302"/>
  <c r="D7" i="302"/>
  <c r="C7" i="302"/>
  <c r="B7" i="302"/>
  <c r="R4" i="302"/>
  <c r="O47" i="302" s="1"/>
  <c r="K4" i="302"/>
  <c r="G4" i="302"/>
  <c r="A4" i="302"/>
  <c r="A1" i="302"/>
  <c r="R32" i="301"/>
  <c r="F25" i="301" s="1"/>
  <c r="I21" i="301"/>
  <c r="G21" i="301"/>
  <c r="F21" i="301"/>
  <c r="D21" i="301"/>
  <c r="C21" i="301"/>
  <c r="B21" i="301"/>
  <c r="K20" i="301"/>
  <c r="I19" i="301"/>
  <c r="G19" i="301"/>
  <c r="F19" i="301"/>
  <c r="D19" i="301"/>
  <c r="C19" i="301"/>
  <c r="B19" i="301"/>
  <c r="I17" i="301"/>
  <c r="G17" i="301"/>
  <c r="F17" i="301"/>
  <c r="D17" i="301"/>
  <c r="C17" i="301"/>
  <c r="B17" i="301"/>
  <c r="U16" i="301"/>
  <c r="K16" i="301"/>
  <c r="I15" i="301"/>
  <c r="G15" i="301"/>
  <c r="F15" i="301"/>
  <c r="D15" i="301"/>
  <c r="C15" i="301"/>
  <c r="B15" i="301"/>
  <c r="I13" i="301"/>
  <c r="G13" i="301"/>
  <c r="F13" i="301"/>
  <c r="D13" i="301"/>
  <c r="C13" i="301"/>
  <c r="B13" i="301"/>
  <c r="K12" i="301"/>
  <c r="I11" i="301"/>
  <c r="G11" i="301"/>
  <c r="F11" i="301"/>
  <c r="D11" i="301"/>
  <c r="C11" i="301"/>
  <c r="B11" i="301"/>
  <c r="I9" i="301"/>
  <c r="G9" i="301"/>
  <c r="F9" i="301"/>
  <c r="D9" i="301"/>
  <c r="C9" i="301"/>
  <c r="B9" i="301"/>
  <c r="K8" i="301"/>
  <c r="U7" i="301"/>
  <c r="I7" i="301"/>
  <c r="G7" i="301"/>
  <c r="F7" i="301"/>
  <c r="D7" i="301"/>
  <c r="C7" i="301"/>
  <c r="B7" i="301"/>
  <c r="R4" i="301"/>
  <c r="O32" i="301" s="1"/>
  <c r="K4" i="301"/>
  <c r="G4" i="301"/>
  <c r="A4" i="301"/>
  <c r="A1" i="301"/>
  <c r="R31" i="300"/>
  <c r="F24" i="300" s="1"/>
  <c r="I21" i="300"/>
  <c r="G21" i="300"/>
  <c r="F21" i="300"/>
  <c r="D21" i="300"/>
  <c r="C21" i="300"/>
  <c r="B21" i="300"/>
  <c r="K20" i="300"/>
  <c r="I19" i="300"/>
  <c r="G19" i="300"/>
  <c r="F19" i="300"/>
  <c r="D19" i="300"/>
  <c r="C19" i="300"/>
  <c r="B19" i="300"/>
  <c r="M18" i="300"/>
  <c r="I17" i="300"/>
  <c r="G17" i="300"/>
  <c r="F17" i="300"/>
  <c r="D17" i="300"/>
  <c r="C17" i="300"/>
  <c r="B17" i="300"/>
  <c r="U16" i="300"/>
  <c r="K16" i="300"/>
  <c r="I15" i="300"/>
  <c r="G15" i="300"/>
  <c r="F15" i="300"/>
  <c r="D15" i="300"/>
  <c r="C15" i="300"/>
  <c r="B15" i="300"/>
  <c r="I13" i="300"/>
  <c r="G13" i="300"/>
  <c r="F13" i="300"/>
  <c r="D13" i="300"/>
  <c r="C13" i="300"/>
  <c r="B13" i="300"/>
  <c r="K12" i="300"/>
  <c r="I11" i="300"/>
  <c r="G11" i="300"/>
  <c r="F11" i="300"/>
  <c r="D11" i="300"/>
  <c r="C11" i="300"/>
  <c r="B11" i="300"/>
  <c r="M10" i="300"/>
  <c r="I9" i="300"/>
  <c r="G9" i="300"/>
  <c r="F9" i="300"/>
  <c r="D9" i="300"/>
  <c r="C9" i="300"/>
  <c r="B9" i="300"/>
  <c r="K8" i="300"/>
  <c r="U7" i="300"/>
  <c r="I7" i="300"/>
  <c r="G7" i="300"/>
  <c r="F7" i="300"/>
  <c r="D7" i="300"/>
  <c r="C7" i="300"/>
  <c r="B7" i="300"/>
  <c r="R4" i="300"/>
  <c r="O31" i="300" s="1"/>
  <c r="K4" i="300"/>
  <c r="G4" i="300"/>
  <c r="A4" i="300"/>
  <c r="A1" i="300"/>
  <c r="N122" i="299"/>
  <c r="K122" i="299" s="1"/>
  <c r="J122" i="299"/>
  <c r="I122" i="299"/>
  <c r="H122" i="299"/>
  <c r="N121" i="299"/>
  <c r="K121" i="299" s="1"/>
  <c r="J121" i="299"/>
  <c r="I121" i="299"/>
  <c r="H121" i="299"/>
  <c r="N120" i="299"/>
  <c r="K120" i="299" s="1"/>
  <c r="J120" i="299"/>
  <c r="I120" i="299"/>
  <c r="H120" i="299"/>
  <c r="N119" i="299"/>
  <c r="K119" i="299"/>
  <c r="J119" i="299"/>
  <c r="I119" i="299"/>
  <c r="H119" i="299"/>
  <c r="N118" i="299"/>
  <c r="K118" i="299" s="1"/>
  <c r="J118" i="299"/>
  <c r="I118" i="299"/>
  <c r="H118" i="299"/>
  <c r="N117" i="299"/>
  <c r="K117" i="299" s="1"/>
  <c r="J117" i="299"/>
  <c r="I117" i="299"/>
  <c r="H117" i="299"/>
  <c r="N116" i="299"/>
  <c r="K116" i="299" s="1"/>
  <c r="J116" i="299"/>
  <c r="I116" i="299"/>
  <c r="H116" i="299"/>
  <c r="N115" i="299"/>
  <c r="K115" i="299" s="1"/>
  <c r="J115" i="299"/>
  <c r="I115" i="299"/>
  <c r="H115" i="299"/>
  <c r="N114" i="299"/>
  <c r="K114" i="299" s="1"/>
  <c r="J114" i="299"/>
  <c r="I114" i="299"/>
  <c r="H114" i="299"/>
  <c r="N113" i="299"/>
  <c r="K113" i="299" s="1"/>
  <c r="J113" i="299"/>
  <c r="I113" i="299"/>
  <c r="H113" i="299"/>
  <c r="N112" i="299"/>
  <c r="K112" i="299" s="1"/>
  <c r="J112" i="299"/>
  <c r="I112" i="299"/>
  <c r="H112" i="299"/>
  <c r="N111" i="299"/>
  <c r="K111" i="299"/>
  <c r="J111" i="299"/>
  <c r="I111" i="299"/>
  <c r="H111" i="299"/>
  <c r="N110" i="299"/>
  <c r="K110" i="299" s="1"/>
  <c r="J110" i="299"/>
  <c r="I110" i="299"/>
  <c r="H110" i="299"/>
  <c r="N109" i="299"/>
  <c r="K109" i="299" s="1"/>
  <c r="J109" i="299"/>
  <c r="I109" i="299"/>
  <c r="H109" i="299"/>
  <c r="N108" i="299"/>
  <c r="K108" i="299" s="1"/>
  <c r="J108" i="299"/>
  <c r="I108" i="299"/>
  <c r="H108" i="299"/>
  <c r="N107" i="299"/>
  <c r="K107" i="299" s="1"/>
  <c r="J107" i="299"/>
  <c r="I107" i="299"/>
  <c r="H107" i="299"/>
  <c r="N106" i="299"/>
  <c r="K106" i="299"/>
  <c r="J106" i="299"/>
  <c r="I106" i="299"/>
  <c r="H106" i="299"/>
  <c r="N105" i="299"/>
  <c r="K105" i="299" s="1"/>
  <c r="J105" i="299"/>
  <c r="I105" i="299"/>
  <c r="H105" i="299"/>
  <c r="N104" i="299"/>
  <c r="K104" i="299" s="1"/>
  <c r="J104" i="299"/>
  <c r="I104" i="299"/>
  <c r="H104" i="299"/>
  <c r="N103" i="299"/>
  <c r="K103" i="299" s="1"/>
  <c r="J103" i="299"/>
  <c r="I103" i="299"/>
  <c r="H103" i="299"/>
  <c r="N102" i="299"/>
  <c r="K102" i="299" s="1"/>
  <c r="J102" i="299"/>
  <c r="I102" i="299"/>
  <c r="H102" i="299"/>
  <c r="N101" i="299"/>
  <c r="K101" i="299" s="1"/>
  <c r="J101" i="299"/>
  <c r="I101" i="299"/>
  <c r="H101" i="299"/>
  <c r="N100" i="299"/>
  <c r="K100" i="299" s="1"/>
  <c r="J100" i="299"/>
  <c r="I100" i="299"/>
  <c r="H100" i="299"/>
  <c r="N99" i="299"/>
  <c r="K99" i="299"/>
  <c r="J99" i="299"/>
  <c r="I99" i="299"/>
  <c r="H99" i="299"/>
  <c r="N98" i="299"/>
  <c r="K98" i="299" s="1"/>
  <c r="J98" i="299"/>
  <c r="I98" i="299"/>
  <c r="H98" i="299"/>
  <c r="N97" i="299"/>
  <c r="K97" i="299" s="1"/>
  <c r="J97" i="299"/>
  <c r="I97" i="299"/>
  <c r="H97" i="299"/>
  <c r="N96" i="299"/>
  <c r="K96" i="299" s="1"/>
  <c r="J96" i="299"/>
  <c r="I96" i="299"/>
  <c r="H96" i="299"/>
  <c r="N95" i="299"/>
  <c r="K95" i="299" s="1"/>
  <c r="J95" i="299"/>
  <c r="I95" i="299"/>
  <c r="H95" i="299"/>
  <c r="N94" i="299"/>
  <c r="K94" i="299" s="1"/>
  <c r="J94" i="299"/>
  <c r="I94" i="299"/>
  <c r="H94" i="299"/>
  <c r="N93" i="299"/>
  <c r="K93" i="299" s="1"/>
  <c r="J93" i="299"/>
  <c r="I93" i="299"/>
  <c r="H93" i="299"/>
  <c r="N92" i="299"/>
  <c r="K92" i="299" s="1"/>
  <c r="J92" i="299"/>
  <c r="I92" i="299"/>
  <c r="H92" i="299"/>
  <c r="N91" i="299"/>
  <c r="K91" i="299" s="1"/>
  <c r="J91" i="299"/>
  <c r="I91" i="299"/>
  <c r="H91" i="299"/>
  <c r="N90" i="299"/>
  <c r="K90" i="299" s="1"/>
  <c r="J90" i="299"/>
  <c r="I90" i="299"/>
  <c r="H90" i="299"/>
  <c r="N89" i="299"/>
  <c r="K89" i="299" s="1"/>
  <c r="J89" i="299"/>
  <c r="I89" i="299"/>
  <c r="H89" i="299"/>
  <c r="N88" i="299"/>
  <c r="K88" i="299" s="1"/>
  <c r="J88" i="299"/>
  <c r="I88" i="299"/>
  <c r="H88" i="299"/>
  <c r="N87" i="299"/>
  <c r="K87" i="299" s="1"/>
  <c r="J87" i="299"/>
  <c r="I87" i="299"/>
  <c r="H87" i="299"/>
  <c r="N86" i="299"/>
  <c r="K86" i="299" s="1"/>
  <c r="J86" i="299"/>
  <c r="I86" i="299"/>
  <c r="H86" i="299"/>
  <c r="N85" i="299"/>
  <c r="K85" i="299" s="1"/>
  <c r="J85" i="299"/>
  <c r="I85" i="299"/>
  <c r="H85" i="299"/>
  <c r="N84" i="299"/>
  <c r="K84" i="299" s="1"/>
  <c r="J84" i="299"/>
  <c r="I84" i="299"/>
  <c r="H84" i="299"/>
  <c r="N83" i="299"/>
  <c r="K83" i="299" s="1"/>
  <c r="J83" i="299"/>
  <c r="I83" i="299"/>
  <c r="H83" i="299"/>
  <c r="N82" i="299"/>
  <c r="K82" i="299"/>
  <c r="J82" i="299"/>
  <c r="I82" i="299"/>
  <c r="H82" i="299"/>
  <c r="N81" i="299"/>
  <c r="K81" i="299" s="1"/>
  <c r="J81" i="299"/>
  <c r="I81" i="299"/>
  <c r="H81" i="299"/>
  <c r="N80" i="299"/>
  <c r="K80" i="299" s="1"/>
  <c r="J80" i="299"/>
  <c r="I80" i="299"/>
  <c r="H80" i="299"/>
  <c r="N79" i="299"/>
  <c r="K79" i="299" s="1"/>
  <c r="J79" i="299"/>
  <c r="I79" i="299"/>
  <c r="H79" i="299"/>
  <c r="N78" i="299"/>
  <c r="K78" i="299" s="1"/>
  <c r="J78" i="299"/>
  <c r="I78" i="299"/>
  <c r="H78" i="299"/>
  <c r="N77" i="299"/>
  <c r="K77" i="299" s="1"/>
  <c r="J77" i="299"/>
  <c r="I77" i="299"/>
  <c r="H77" i="299"/>
  <c r="N76" i="299"/>
  <c r="K76" i="299" s="1"/>
  <c r="J76" i="299"/>
  <c r="I76" i="299"/>
  <c r="H76" i="299"/>
  <c r="N75" i="299"/>
  <c r="K75" i="299" s="1"/>
  <c r="J75" i="299"/>
  <c r="I75" i="299"/>
  <c r="H75" i="299"/>
  <c r="N74" i="299"/>
  <c r="K74" i="299"/>
  <c r="J74" i="299"/>
  <c r="I74" i="299"/>
  <c r="H74" i="299"/>
  <c r="N73" i="299"/>
  <c r="K73" i="299" s="1"/>
  <c r="J73" i="299"/>
  <c r="I73" i="299"/>
  <c r="H73" i="299"/>
  <c r="N72" i="299"/>
  <c r="K72" i="299" s="1"/>
  <c r="J72" i="299"/>
  <c r="I72" i="299"/>
  <c r="H72" i="299"/>
  <c r="N71" i="299"/>
  <c r="K71" i="299" s="1"/>
  <c r="J71" i="299"/>
  <c r="I71" i="299"/>
  <c r="H71" i="299"/>
  <c r="N70" i="299"/>
  <c r="K70" i="299" s="1"/>
  <c r="J70" i="299"/>
  <c r="I70" i="299"/>
  <c r="H70" i="299"/>
  <c r="N69" i="299"/>
  <c r="K69" i="299" s="1"/>
  <c r="J69" i="299"/>
  <c r="I69" i="299"/>
  <c r="H69" i="299"/>
  <c r="N68" i="299"/>
  <c r="K68" i="299" s="1"/>
  <c r="J68" i="299"/>
  <c r="I68" i="299"/>
  <c r="H68" i="299"/>
  <c r="N67" i="299"/>
  <c r="K67" i="299"/>
  <c r="J67" i="299"/>
  <c r="I67" i="299"/>
  <c r="H67" i="299"/>
  <c r="N66" i="299"/>
  <c r="K66" i="299" s="1"/>
  <c r="J66" i="299"/>
  <c r="I66" i="299"/>
  <c r="H66" i="299"/>
  <c r="N65" i="299"/>
  <c r="K65" i="299" s="1"/>
  <c r="J65" i="299"/>
  <c r="I65" i="299"/>
  <c r="H65" i="299"/>
  <c r="N64" i="299"/>
  <c r="K64" i="299" s="1"/>
  <c r="J64" i="299"/>
  <c r="I64" i="299"/>
  <c r="H64" i="299"/>
  <c r="N63" i="299"/>
  <c r="K63" i="299"/>
  <c r="J63" i="299"/>
  <c r="I63" i="299"/>
  <c r="H63" i="299"/>
  <c r="N62" i="299"/>
  <c r="K62" i="299" s="1"/>
  <c r="J62" i="299"/>
  <c r="I62" i="299"/>
  <c r="H62" i="299"/>
  <c r="N61" i="299"/>
  <c r="K61" i="299" s="1"/>
  <c r="J61" i="299"/>
  <c r="I61" i="299"/>
  <c r="H61" i="299"/>
  <c r="N60" i="299"/>
  <c r="K60" i="299" s="1"/>
  <c r="J60" i="299"/>
  <c r="I60" i="299"/>
  <c r="H60" i="299"/>
  <c r="N59" i="299"/>
  <c r="K59" i="299" s="1"/>
  <c r="J59" i="299"/>
  <c r="I59" i="299"/>
  <c r="H59" i="299"/>
  <c r="N58" i="299"/>
  <c r="K58" i="299"/>
  <c r="J58" i="299"/>
  <c r="I58" i="299"/>
  <c r="H58" i="299"/>
  <c r="N57" i="299"/>
  <c r="K57" i="299" s="1"/>
  <c r="J57" i="299"/>
  <c r="I57" i="299"/>
  <c r="H57" i="299"/>
  <c r="N56" i="299"/>
  <c r="K56" i="299" s="1"/>
  <c r="J56" i="299"/>
  <c r="I56" i="299"/>
  <c r="H56" i="299"/>
  <c r="N55" i="299"/>
  <c r="K55" i="299" s="1"/>
  <c r="J55" i="299"/>
  <c r="I55" i="299"/>
  <c r="H55" i="299"/>
  <c r="N54" i="299"/>
  <c r="K54" i="299" s="1"/>
  <c r="J54" i="299"/>
  <c r="I54" i="299"/>
  <c r="H54" i="299"/>
  <c r="N53" i="299"/>
  <c r="K53" i="299" s="1"/>
  <c r="J53" i="299"/>
  <c r="I53" i="299"/>
  <c r="H53" i="299"/>
  <c r="N52" i="299"/>
  <c r="K52" i="299" s="1"/>
  <c r="J52" i="299"/>
  <c r="I52" i="299"/>
  <c r="H52" i="299"/>
  <c r="N51" i="299"/>
  <c r="K51" i="299" s="1"/>
  <c r="J51" i="299"/>
  <c r="I51" i="299"/>
  <c r="H51" i="299"/>
  <c r="N50" i="299"/>
  <c r="K50" i="299" s="1"/>
  <c r="J50" i="299"/>
  <c r="I50" i="299"/>
  <c r="H50" i="299"/>
  <c r="N49" i="299"/>
  <c r="K49" i="299" s="1"/>
  <c r="J49" i="299"/>
  <c r="I49" i="299"/>
  <c r="H49" i="299"/>
  <c r="N48" i="299"/>
  <c r="K48" i="299" s="1"/>
  <c r="J48" i="299"/>
  <c r="I48" i="299"/>
  <c r="H48" i="299"/>
  <c r="N47" i="299"/>
  <c r="K47" i="299"/>
  <c r="J47" i="299"/>
  <c r="I47" i="299"/>
  <c r="H47" i="299"/>
  <c r="N46" i="299"/>
  <c r="K46" i="299" s="1"/>
  <c r="J46" i="299"/>
  <c r="I46" i="299"/>
  <c r="H46" i="299"/>
  <c r="N45" i="299"/>
  <c r="K45" i="299" s="1"/>
  <c r="J45" i="299"/>
  <c r="I45" i="299"/>
  <c r="H45" i="299"/>
  <c r="N44" i="299"/>
  <c r="K44" i="299" s="1"/>
  <c r="J44" i="299"/>
  <c r="I44" i="299"/>
  <c r="H44" i="299"/>
  <c r="N43" i="299"/>
  <c r="K43" i="299" s="1"/>
  <c r="J43" i="299"/>
  <c r="I43" i="299"/>
  <c r="H43" i="299"/>
  <c r="N42" i="299"/>
  <c r="K42" i="299" s="1"/>
  <c r="J42" i="299"/>
  <c r="I42" i="299"/>
  <c r="H42" i="299"/>
  <c r="N41" i="299"/>
  <c r="K41" i="299" s="1"/>
  <c r="J41" i="299"/>
  <c r="I41" i="299"/>
  <c r="H41" i="299"/>
  <c r="N40" i="299"/>
  <c r="K40" i="299" s="1"/>
  <c r="J40" i="299"/>
  <c r="I40" i="299"/>
  <c r="H40" i="299"/>
  <c r="N39" i="299"/>
  <c r="K39" i="299" s="1"/>
  <c r="J39" i="299"/>
  <c r="I39" i="299"/>
  <c r="H39" i="299"/>
  <c r="N38" i="299"/>
  <c r="K38" i="299" s="1"/>
  <c r="J38" i="299"/>
  <c r="I38" i="299"/>
  <c r="H38" i="299"/>
  <c r="N37" i="299"/>
  <c r="K37" i="299" s="1"/>
  <c r="J37" i="299"/>
  <c r="I37" i="299"/>
  <c r="H37" i="299"/>
  <c r="N36" i="299"/>
  <c r="K36" i="299" s="1"/>
  <c r="J36" i="299"/>
  <c r="I36" i="299"/>
  <c r="H36" i="299"/>
  <c r="N35" i="299"/>
  <c r="K35" i="299" s="1"/>
  <c r="J35" i="299"/>
  <c r="I35" i="299"/>
  <c r="H35" i="299"/>
  <c r="N34" i="299"/>
  <c r="K34" i="299"/>
  <c r="J34" i="299"/>
  <c r="I34" i="299"/>
  <c r="H34" i="299"/>
  <c r="N33" i="299"/>
  <c r="K33" i="299" s="1"/>
  <c r="J33" i="299"/>
  <c r="I33" i="299"/>
  <c r="H33" i="299"/>
  <c r="N32" i="299"/>
  <c r="N31" i="299"/>
  <c r="N30" i="299"/>
  <c r="G5" i="299"/>
  <c r="D5" i="299"/>
  <c r="C5" i="299"/>
  <c r="A5" i="299"/>
  <c r="A1" i="299"/>
  <c r="F2" i="298"/>
  <c r="F2" i="297"/>
  <c r="F2" i="296"/>
  <c r="C2" i="290"/>
  <c r="E2" i="289"/>
  <c r="E2" i="288"/>
  <c r="E2" i="287"/>
  <c r="E2" i="286"/>
  <c r="E2" i="285"/>
  <c r="E2" i="284"/>
  <c r="E2" i="283"/>
  <c r="E2" i="282"/>
  <c r="E2" i="281"/>
  <c r="E2" i="280"/>
  <c r="C2" i="279"/>
  <c r="E2" i="278"/>
  <c r="E2" i="277"/>
  <c r="E2" i="276"/>
  <c r="C2" i="275"/>
  <c r="M154" i="298"/>
  <c r="K154" i="298"/>
  <c r="G154" i="298"/>
  <c r="M153" i="298"/>
  <c r="K153" i="298"/>
  <c r="G153" i="298"/>
  <c r="M152" i="298"/>
  <c r="K152" i="298"/>
  <c r="G152" i="298"/>
  <c r="M151" i="298"/>
  <c r="K151" i="298"/>
  <c r="G151" i="298"/>
  <c r="M150" i="298"/>
  <c r="K150" i="298"/>
  <c r="G150" i="298"/>
  <c r="M149" i="298"/>
  <c r="K149" i="298"/>
  <c r="G149" i="298"/>
  <c r="M148" i="298"/>
  <c r="G148" i="298"/>
  <c r="M147" i="298"/>
  <c r="K147" i="298"/>
  <c r="G147" i="298"/>
  <c r="Q146" i="298"/>
  <c r="Q143" i="298"/>
  <c r="I143" i="298"/>
  <c r="G143" i="298"/>
  <c r="F143" i="298"/>
  <c r="E143" i="298"/>
  <c r="I142" i="298"/>
  <c r="G142" i="298"/>
  <c r="F142" i="298"/>
  <c r="E142" i="298"/>
  <c r="C142" i="298"/>
  <c r="B142" i="298"/>
  <c r="K141" i="298"/>
  <c r="K140" i="298"/>
  <c r="K139" i="298"/>
  <c r="I139" i="298"/>
  <c r="G139" i="298"/>
  <c r="F139" i="298"/>
  <c r="E139" i="298"/>
  <c r="Q138" i="298"/>
  <c r="O138" i="298"/>
  <c r="I138" i="298"/>
  <c r="G138" i="298"/>
  <c r="F138" i="298"/>
  <c r="E138" i="298"/>
  <c r="C138" i="298"/>
  <c r="B138" i="298"/>
  <c r="M137" i="298"/>
  <c r="M136" i="298"/>
  <c r="I135" i="298"/>
  <c r="G135" i="298"/>
  <c r="F135" i="298"/>
  <c r="E135" i="298"/>
  <c r="I134" i="298"/>
  <c r="G134" i="298"/>
  <c r="F134" i="298"/>
  <c r="E134" i="298"/>
  <c r="C134" i="298"/>
  <c r="B134" i="298"/>
  <c r="K133" i="298"/>
  <c r="K132" i="298"/>
  <c r="K131" i="298"/>
  <c r="I131" i="298"/>
  <c r="G131" i="298"/>
  <c r="F131" i="298"/>
  <c r="E131" i="298"/>
  <c r="I130" i="298"/>
  <c r="G130" i="298"/>
  <c r="F130" i="298"/>
  <c r="E130" i="298"/>
  <c r="C130" i="298"/>
  <c r="B130" i="298"/>
  <c r="O129" i="298"/>
  <c r="O128" i="298"/>
  <c r="I127" i="298"/>
  <c r="G127" i="298"/>
  <c r="F127" i="298"/>
  <c r="E127" i="298"/>
  <c r="I126" i="298"/>
  <c r="G126" i="298"/>
  <c r="F126" i="298"/>
  <c r="E126" i="298"/>
  <c r="C126" i="298"/>
  <c r="B126" i="298"/>
  <c r="K125" i="298"/>
  <c r="K124" i="298"/>
  <c r="K123" i="298"/>
  <c r="I123" i="298"/>
  <c r="G123" i="298"/>
  <c r="F123" i="298"/>
  <c r="E123" i="298"/>
  <c r="I122" i="298"/>
  <c r="G122" i="298"/>
  <c r="F122" i="298"/>
  <c r="E122" i="298"/>
  <c r="C122" i="298"/>
  <c r="B122" i="298"/>
  <c r="M121" i="298"/>
  <c r="M120" i="298"/>
  <c r="I119" i="298"/>
  <c r="G119" i="298"/>
  <c r="F119" i="298"/>
  <c r="E119" i="298"/>
  <c r="I118" i="298"/>
  <c r="G118" i="298"/>
  <c r="F118" i="298"/>
  <c r="E118" i="298"/>
  <c r="C118" i="298"/>
  <c r="B118" i="298"/>
  <c r="K117" i="298"/>
  <c r="K116" i="298"/>
  <c r="K115" i="298"/>
  <c r="I115" i="298"/>
  <c r="G115" i="298"/>
  <c r="F115" i="298"/>
  <c r="E115" i="298"/>
  <c r="I114" i="298"/>
  <c r="G114" i="298"/>
  <c r="F114" i="298"/>
  <c r="E114" i="298"/>
  <c r="C114" i="298"/>
  <c r="B114" i="298"/>
  <c r="Q113" i="298"/>
  <c r="Q112" i="298"/>
  <c r="I111" i="298"/>
  <c r="G111" i="298"/>
  <c r="F111" i="298"/>
  <c r="E111" i="298"/>
  <c r="I110" i="298"/>
  <c r="G110" i="298"/>
  <c r="F110" i="298"/>
  <c r="E110" i="298"/>
  <c r="C110" i="298"/>
  <c r="B110" i="298"/>
  <c r="K109" i="298"/>
  <c r="K108" i="298"/>
  <c r="K107" i="298"/>
  <c r="I107" i="298"/>
  <c r="G107" i="298"/>
  <c r="F107" i="298"/>
  <c r="E107" i="298"/>
  <c r="I106" i="298"/>
  <c r="G106" i="298"/>
  <c r="F106" i="298"/>
  <c r="E106" i="298"/>
  <c r="C106" i="298"/>
  <c r="B106" i="298"/>
  <c r="M105" i="298"/>
  <c r="M104" i="298"/>
  <c r="I103" i="298"/>
  <c r="G103" i="298"/>
  <c r="F103" i="298"/>
  <c r="E103" i="298"/>
  <c r="I102" i="298"/>
  <c r="G102" i="298"/>
  <c r="F102" i="298"/>
  <c r="E102" i="298"/>
  <c r="C102" i="298"/>
  <c r="B102" i="298"/>
  <c r="K101" i="298"/>
  <c r="K100" i="298"/>
  <c r="K99" i="298"/>
  <c r="I99" i="298"/>
  <c r="G99" i="298"/>
  <c r="F99" i="298"/>
  <c r="E99" i="298"/>
  <c r="I98" i="298"/>
  <c r="G98" i="298"/>
  <c r="F98" i="298"/>
  <c r="E98" i="298"/>
  <c r="C98" i="298"/>
  <c r="B98" i="298"/>
  <c r="O97" i="298"/>
  <c r="O96" i="298"/>
  <c r="I95" i="298"/>
  <c r="G95" i="298"/>
  <c r="F95" i="298"/>
  <c r="E95" i="298"/>
  <c r="I94" i="298"/>
  <c r="G94" i="298"/>
  <c r="F94" i="298"/>
  <c r="E94" i="298"/>
  <c r="C94" i="298"/>
  <c r="B94" i="298"/>
  <c r="K93" i="298"/>
  <c r="K92" i="298"/>
  <c r="U91" i="298"/>
  <c r="K91" i="298"/>
  <c r="I91" i="298"/>
  <c r="G91" i="298"/>
  <c r="F91" i="298"/>
  <c r="E91" i="298"/>
  <c r="U90" i="298"/>
  <c r="I90" i="298"/>
  <c r="G90" i="298"/>
  <c r="F90" i="298"/>
  <c r="E90" i="298"/>
  <c r="C90" i="298"/>
  <c r="B90" i="298"/>
  <c r="U89" i="298"/>
  <c r="M89" i="298"/>
  <c r="U88" i="298"/>
  <c r="M88" i="298"/>
  <c r="U87" i="298"/>
  <c r="I87" i="298"/>
  <c r="G87" i="298"/>
  <c r="F87" i="298"/>
  <c r="E87" i="298"/>
  <c r="U86" i="298"/>
  <c r="I86" i="298"/>
  <c r="G86" i="298"/>
  <c r="F86" i="298"/>
  <c r="E86" i="298"/>
  <c r="C86" i="298"/>
  <c r="B86" i="298"/>
  <c r="U85" i="298"/>
  <c r="K85" i="298"/>
  <c r="U84" i="298"/>
  <c r="K84" i="298"/>
  <c r="U83" i="298"/>
  <c r="K83" i="298"/>
  <c r="I83" i="298"/>
  <c r="G83" i="298"/>
  <c r="F83" i="298"/>
  <c r="E83" i="298"/>
  <c r="U82" i="298"/>
  <c r="I82" i="298"/>
  <c r="G82" i="298"/>
  <c r="F82" i="298"/>
  <c r="E82" i="298"/>
  <c r="C82" i="298"/>
  <c r="B82" i="298"/>
  <c r="O69" i="298"/>
  <c r="O144" i="298" s="1"/>
  <c r="O68" i="298"/>
  <c r="O143" i="298" s="1"/>
  <c r="I68" i="298"/>
  <c r="G68" i="298"/>
  <c r="F68" i="298"/>
  <c r="E68" i="298"/>
  <c r="Q67" i="298"/>
  <c r="Q142" i="298" s="1"/>
  <c r="I67" i="298"/>
  <c r="G67" i="298"/>
  <c r="F67" i="298"/>
  <c r="E67" i="298"/>
  <c r="C67" i="298"/>
  <c r="B67" i="298"/>
  <c r="Q66" i="298"/>
  <c r="Q141" i="298" s="1"/>
  <c r="K66" i="298"/>
  <c r="O65" i="298"/>
  <c r="O140" i="298" s="1"/>
  <c r="K65" i="298"/>
  <c r="O64" i="298"/>
  <c r="O139" i="298" s="1"/>
  <c r="K64" i="298"/>
  <c r="I64" i="298"/>
  <c r="G64" i="298"/>
  <c r="F64" i="298"/>
  <c r="E64" i="298"/>
  <c r="I63" i="298"/>
  <c r="G63" i="298"/>
  <c r="F63" i="298"/>
  <c r="E63" i="298"/>
  <c r="C63" i="298"/>
  <c r="B63" i="298"/>
  <c r="M62" i="298"/>
  <c r="M61" i="298"/>
  <c r="I60" i="298"/>
  <c r="G60" i="298"/>
  <c r="F60" i="298"/>
  <c r="E60" i="298"/>
  <c r="I59" i="298"/>
  <c r="G59" i="298"/>
  <c r="F59" i="298"/>
  <c r="E59" i="298"/>
  <c r="C59" i="298"/>
  <c r="B59" i="298"/>
  <c r="K58" i="298"/>
  <c r="K57" i="298"/>
  <c r="K56" i="298"/>
  <c r="I56" i="298"/>
  <c r="G56" i="298"/>
  <c r="F56" i="298"/>
  <c r="E56" i="298"/>
  <c r="I55" i="298"/>
  <c r="G55" i="298"/>
  <c r="F55" i="298"/>
  <c r="E55" i="298"/>
  <c r="C55" i="298"/>
  <c r="B55" i="298"/>
  <c r="O54" i="298"/>
  <c r="O53" i="298"/>
  <c r="I52" i="298"/>
  <c r="G52" i="298"/>
  <c r="F52" i="298"/>
  <c r="E52" i="298"/>
  <c r="I51" i="298"/>
  <c r="G51" i="298"/>
  <c r="F51" i="298"/>
  <c r="E51" i="298"/>
  <c r="C51" i="298"/>
  <c r="B51" i="298"/>
  <c r="K50" i="298"/>
  <c r="K49" i="298"/>
  <c r="K48" i="298"/>
  <c r="I48" i="298"/>
  <c r="G48" i="298"/>
  <c r="F48" i="298"/>
  <c r="E48" i="298"/>
  <c r="I47" i="298"/>
  <c r="G47" i="298"/>
  <c r="F47" i="298"/>
  <c r="E47" i="298"/>
  <c r="C47" i="298"/>
  <c r="B47" i="298"/>
  <c r="M46" i="298"/>
  <c r="M45" i="298"/>
  <c r="I44" i="298"/>
  <c r="G44" i="298"/>
  <c r="F44" i="298"/>
  <c r="E44" i="298"/>
  <c r="I43" i="298"/>
  <c r="G43" i="298"/>
  <c r="F43" i="298"/>
  <c r="E43" i="298"/>
  <c r="C43" i="298"/>
  <c r="B43" i="298"/>
  <c r="K42" i="298"/>
  <c r="K41" i="298"/>
  <c r="K40" i="298"/>
  <c r="I40" i="298"/>
  <c r="G40" i="298"/>
  <c r="F40" i="298"/>
  <c r="E40" i="298"/>
  <c r="I39" i="298"/>
  <c r="G39" i="298"/>
  <c r="F39" i="298"/>
  <c r="E39" i="298"/>
  <c r="C39" i="298"/>
  <c r="B39" i="298"/>
  <c r="Q38" i="298"/>
  <c r="Q37" i="298"/>
  <c r="I36" i="298"/>
  <c r="G36" i="298"/>
  <c r="F36" i="298"/>
  <c r="E36" i="298"/>
  <c r="I35" i="298"/>
  <c r="G35" i="298"/>
  <c r="F35" i="298"/>
  <c r="E35" i="298"/>
  <c r="C35" i="298"/>
  <c r="B35" i="298"/>
  <c r="K34" i="298"/>
  <c r="K33" i="298"/>
  <c r="K32" i="298"/>
  <c r="I32" i="298"/>
  <c r="G32" i="298"/>
  <c r="F32" i="298"/>
  <c r="E32" i="298"/>
  <c r="I31" i="298"/>
  <c r="G31" i="298"/>
  <c r="F31" i="298"/>
  <c r="E31" i="298"/>
  <c r="C31" i="298"/>
  <c r="B31" i="298"/>
  <c r="M30" i="298"/>
  <c r="M29" i="298"/>
  <c r="I28" i="298"/>
  <c r="G28" i="298"/>
  <c r="F28" i="298"/>
  <c r="E28" i="298"/>
  <c r="I27" i="298"/>
  <c r="G27" i="298"/>
  <c r="F27" i="298"/>
  <c r="E27" i="298"/>
  <c r="C27" i="298"/>
  <c r="B27" i="298"/>
  <c r="K26" i="298"/>
  <c r="K25" i="298"/>
  <c r="K24" i="298"/>
  <c r="I24" i="298"/>
  <c r="G24" i="298"/>
  <c r="F24" i="298"/>
  <c r="E24" i="298"/>
  <c r="I23" i="298"/>
  <c r="G23" i="298"/>
  <c r="F23" i="298"/>
  <c r="E23" i="298"/>
  <c r="C23" i="298"/>
  <c r="B23" i="298"/>
  <c r="O22" i="298"/>
  <c r="O21" i="298"/>
  <c r="I20" i="298"/>
  <c r="G20" i="298"/>
  <c r="F20" i="298"/>
  <c r="E20" i="298"/>
  <c r="I19" i="298"/>
  <c r="G19" i="298"/>
  <c r="F19" i="298"/>
  <c r="E19" i="298"/>
  <c r="C19" i="298"/>
  <c r="B19" i="298"/>
  <c r="K18" i="298"/>
  <c r="K17" i="298"/>
  <c r="U16" i="298"/>
  <c r="K16" i="298"/>
  <c r="I16" i="298"/>
  <c r="G16" i="298"/>
  <c r="F16" i="298"/>
  <c r="E16" i="298"/>
  <c r="I15" i="298"/>
  <c r="G15" i="298"/>
  <c r="F15" i="298"/>
  <c r="E15" i="298"/>
  <c r="C15" i="298"/>
  <c r="B15" i="298"/>
  <c r="M14" i="298"/>
  <c r="M13" i="298"/>
  <c r="I12" i="298"/>
  <c r="G12" i="298"/>
  <c r="F12" i="298"/>
  <c r="E12" i="298"/>
  <c r="I11" i="298"/>
  <c r="G11" i="298"/>
  <c r="F11" i="298"/>
  <c r="E11" i="298"/>
  <c r="C11" i="298"/>
  <c r="B11" i="298"/>
  <c r="K10" i="298"/>
  <c r="K9" i="298"/>
  <c r="K8" i="298"/>
  <c r="I8" i="298"/>
  <c r="G8" i="298"/>
  <c r="F8" i="298"/>
  <c r="E8" i="298"/>
  <c r="U7" i="298"/>
  <c r="I7" i="298"/>
  <c r="G7" i="298"/>
  <c r="F7" i="298"/>
  <c r="E7" i="298"/>
  <c r="C7" i="298"/>
  <c r="B7" i="298"/>
  <c r="R4" i="298"/>
  <c r="O79" i="298" s="1"/>
  <c r="O154" i="298" s="1"/>
  <c r="G4" i="298"/>
  <c r="A4" i="298"/>
  <c r="A1" i="298"/>
  <c r="I68" i="297"/>
  <c r="G68" i="297"/>
  <c r="F68" i="297"/>
  <c r="E68" i="297"/>
  <c r="I67" i="297"/>
  <c r="G67" i="297"/>
  <c r="F67" i="297"/>
  <c r="E67" i="297"/>
  <c r="C67" i="297"/>
  <c r="B67" i="297"/>
  <c r="K66" i="297"/>
  <c r="K65" i="297"/>
  <c r="K64" i="297"/>
  <c r="I64" i="297"/>
  <c r="G64" i="297"/>
  <c r="F64" i="297"/>
  <c r="E64" i="297"/>
  <c r="I63" i="297"/>
  <c r="G63" i="297"/>
  <c r="F63" i="297"/>
  <c r="E63" i="297"/>
  <c r="C63" i="297"/>
  <c r="B63" i="297"/>
  <c r="M62" i="297"/>
  <c r="M61" i="297"/>
  <c r="I60" i="297"/>
  <c r="G60" i="297"/>
  <c r="F60" i="297"/>
  <c r="E60" i="297"/>
  <c r="I59" i="297"/>
  <c r="G59" i="297"/>
  <c r="F59" i="297"/>
  <c r="E59" i="297"/>
  <c r="C59" i="297"/>
  <c r="B59" i="297"/>
  <c r="K58" i="297"/>
  <c r="K57" i="297"/>
  <c r="K56" i="297"/>
  <c r="I56" i="297"/>
  <c r="G56" i="297"/>
  <c r="F56" i="297"/>
  <c r="E56" i="297"/>
  <c r="I55" i="297"/>
  <c r="G55" i="297"/>
  <c r="F55" i="297"/>
  <c r="E55" i="297"/>
  <c r="C55" i="297"/>
  <c r="B55" i="297"/>
  <c r="O54" i="297"/>
  <c r="O53" i="297"/>
  <c r="I52" i="297"/>
  <c r="G52" i="297"/>
  <c r="F52" i="297"/>
  <c r="E52" i="297"/>
  <c r="I51" i="297"/>
  <c r="G51" i="297"/>
  <c r="F51" i="297"/>
  <c r="E51" i="297"/>
  <c r="C51" i="297"/>
  <c r="B51" i="297"/>
  <c r="K50" i="297"/>
  <c r="K49" i="297"/>
  <c r="K48" i="297"/>
  <c r="I48" i="297"/>
  <c r="G48" i="297"/>
  <c r="F48" i="297"/>
  <c r="E48" i="297"/>
  <c r="I47" i="297"/>
  <c r="G47" i="297"/>
  <c r="F47" i="297"/>
  <c r="E47" i="297"/>
  <c r="C47" i="297"/>
  <c r="B47" i="297"/>
  <c r="M46" i="297"/>
  <c r="M45" i="297"/>
  <c r="I44" i="297"/>
  <c r="G44" i="297"/>
  <c r="F44" i="297"/>
  <c r="E44" i="297"/>
  <c r="I43" i="297"/>
  <c r="G43" i="297"/>
  <c r="F43" i="297"/>
  <c r="E43" i="297"/>
  <c r="C43" i="297"/>
  <c r="B43" i="297"/>
  <c r="K42" i="297"/>
  <c r="K41" i="297"/>
  <c r="K40" i="297"/>
  <c r="I40" i="297"/>
  <c r="G40" i="297"/>
  <c r="F40" i="297"/>
  <c r="E40" i="297"/>
  <c r="I39" i="297"/>
  <c r="G39" i="297"/>
  <c r="F39" i="297"/>
  <c r="E39" i="297"/>
  <c r="C39" i="297"/>
  <c r="B39" i="297"/>
  <c r="Q38" i="297"/>
  <c r="Q37" i="297"/>
  <c r="I36" i="297"/>
  <c r="G36" i="297"/>
  <c r="F36" i="297"/>
  <c r="E36" i="297"/>
  <c r="I35" i="297"/>
  <c r="G35" i="297"/>
  <c r="F35" i="297"/>
  <c r="E35" i="297"/>
  <c r="C35" i="297"/>
  <c r="B35" i="297"/>
  <c r="K34" i="297"/>
  <c r="K33" i="297"/>
  <c r="K32" i="297"/>
  <c r="I32" i="297"/>
  <c r="G32" i="297"/>
  <c r="F32" i="297"/>
  <c r="E32" i="297"/>
  <c r="I31" i="297"/>
  <c r="G31" i="297"/>
  <c r="F31" i="297"/>
  <c r="E31" i="297"/>
  <c r="C31" i="297"/>
  <c r="B31" i="297"/>
  <c r="M30" i="297"/>
  <c r="M29" i="297"/>
  <c r="I28" i="297"/>
  <c r="G28" i="297"/>
  <c r="F28" i="297"/>
  <c r="E28" i="297"/>
  <c r="I27" i="297"/>
  <c r="G27" i="297"/>
  <c r="F27" i="297"/>
  <c r="E27" i="297"/>
  <c r="C27" i="297"/>
  <c r="B27" i="297"/>
  <c r="K26" i="297"/>
  <c r="K25" i="297"/>
  <c r="K24" i="297"/>
  <c r="I24" i="297"/>
  <c r="G24" i="297"/>
  <c r="F24" i="297"/>
  <c r="E24" i="297"/>
  <c r="I23" i="297"/>
  <c r="G23" i="297"/>
  <c r="F23" i="297"/>
  <c r="E23" i="297"/>
  <c r="C23" i="297"/>
  <c r="B23" i="297"/>
  <c r="O22" i="297"/>
  <c r="O21" i="297"/>
  <c r="I20" i="297"/>
  <c r="G20" i="297"/>
  <c r="F20" i="297"/>
  <c r="E20" i="297"/>
  <c r="I19" i="297"/>
  <c r="G19" i="297"/>
  <c r="F19" i="297"/>
  <c r="E19" i="297"/>
  <c r="C19" i="297"/>
  <c r="B19" i="297"/>
  <c r="K18" i="297"/>
  <c r="K17" i="297"/>
  <c r="U16" i="297"/>
  <c r="K16" i="297"/>
  <c r="I16" i="297"/>
  <c r="G16" i="297"/>
  <c r="F16" i="297"/>
  <c r="E16" i="297"/>
  <c r="I15" i="297"/>
  <c r="G15" i="297"/>
  <c r="F15" i="297"/>
  <c r="E15" i="297"/>
  <c r="C15" i="297"/>
  <c r="B15" i="297"/>
  <c r="M14" i="297"/>
  <c r="M13" i="297"/>
  <c r="I12" i="297"/>
  <c r="G12" i="297"/>
  <c r="F12" i="297"/>
  <c r="E12" i="297"/>
  <c r="I11" i="297"/>
  <c r="G11" i="297"/>
  <c r="F11" i="297"/>
  <c r="E11" i="297"/>
  <c r="C11" i="297"/>
  <c r="B11" i="297"/>
  <c r="K10" i="297"/>
  <c r="K9" i="297"/>
  <c r="K8" i="297"/>
  <c r="I8" i="297"/>
  <c r="G8" i="297"/>
  <c r="F8" i="297"/>
  <c r="E8" i="297"/>
  <c r="U7" i="297"/>
  <c r="I7" i="297"/>
  <c r="G7" i="297"/>
  <c r="F7" i="297"/>
  <c r="E7" i="297"/>
  <c r="C7" i="297"/>
  <c r="B7" i="297"/>
  <c r="R4" i="297"/>
  <c r="O79" i="297" s="1"/>
  <c r="G4" i="297"/>
  <c r="A4" i="297"/>
  <c r="A1" i="297"/>
  <c r="Q37" i="296"/>
  <c r="I36" i="296"/>
  <c r="G36" i="296"/>
  <c r="F36" i="296"/>
  <c r="E36" i="296"/>
  <c r="I35" i="296"/>
  <c r="G35" i="296"/>
  <c r="F35" i="296"/>
  <c r="E35" i="296"/>
  <c r="C35" i="296"/>
  <c r="B35" i="296"/>
  <c r="K34" i="296"/>
  <c r="K33" i="296"/>
  <c r="K32" i="296"/>
  <c r="I32" i="296"/>
  <c r="G32" i="296"/>
  <c r="F32" i="296"/>
  <c r="E32" i="296"/>
  <c r="I31" i="296"/>
  <c r="G31" i="296"/>
  <c r="F31" i="296"/>
  <c r="E31" i="296"/>
  <c r="C31" i="296"/>
  <c r="B31" i="296"/>
  <c r="M30" i="296"/>
  <c r="M29" i="296"/>
  <c r="I28" i="296"/>
  <c r="G28" i="296"/>
  <c r="F28" i="296"/>
  <c r="E28" i="296"/>
  <c r="I27" i="296"/>
  <c r="G27" i="296"/>
  <c r="F27" i="296"/>
  <c r="E27" i="296"/>
  <c r="C27" i="296"/>
  <c r="B27" i="296"/>
  <c r="K26" i="296"/>
  <c r="K25" i="296"/>
  <c r="K24" i="296"/>
  <c r="I24" i="296"/>
  <c r="G24" i="296"/>
  <c r="F24" i="296"/>
  <c r="E24" i="296"/>
  <c r="I23" i="296"/>
  <c r="G23" i="296"/>
  <c r="F23" i="296"/>
  <c r="E23" i="296"/>
  <c r="C23" i="296"/>
  <c r="B23" i="296"/>
  <c r="O22" i="296"/>
  <c r="O21" i="296"/>
  <c r="I20" i="296"/>
  <c r="G20" i="296"/>
  <c r="F20" i="296"/>
  <c r="E20" i="296"/>
  <c r="I19" i="296"/>
  <c r="G19" i="296"/>
  <c r="F19" i="296"/>
  <c r="E19" i="296"/>
  <c r="C19" i="296"/>
  <c r="B19" i="296"/>
  <c r="K18" i="296"/>
  <c r="K17" i="296"/>
  <c r="U16" i="296"/>
  <c r="K16" i="296"/>
  <c r="I16" i="296"/>
  <c r="G16" i="296"/>
  <c r="F16" i="296"/>
  <c r="E16" i="296"/>
  <c r="I15" i="296"/>
  <c r="G15" i="296"/>
  <c r="F15" i="296"/>
  <c r="E15" i="296"/>
  <c r="C15" i="296"/>
  <c r="B15" i="296"/>
  <c r="M14" i="296"/>
  <c r="M13" i="296"/>
  <c r="I12" i="296"/>
  <c r="G12" i="296"/>
  <c r="F12" i="296"/>
  <c r="E12" i="296"/>
  <c r="I11" i="296"/>
  <c r="G11" i="296"/>
  <c r="F11" i="296"/>
  <c r="E11" i="296"/>
  <c r="C11" i="296"/>
  <c r="B11" i="296"/>
  <c r="K10" i="296"/>
  <c r="K9" i="296"/>
  <c r="K8" i="296"/>
  <c r="I8" i="296"/>
  <c r="G8" i="296"/>
  <c r="F8" i="296"/>
  <c r="E8" i="296"/>
  <c r="U7" i="296"/>
  <c r="I7" i="296"/>
  <c r="G7" i="296"/>
  <c r="F7" i="296"/>
  <c r="E7" i="296"/>
  <c r="C7" i="296"/>
  <c r="B7" i="296"/>
  <c r="R4" i="296"/>
  <c r="O79" i="296" s="1"/>
  <c r="G4" i="296"/>
  <c r="A4" i="296"/>
  <c r="A1" i="296"/>
  <c r="O26" i="290"/>
  <c r="O25" i="290"/>
  <c r="O24" i="290"/>
  <c r="O23" i="290"/>
  <c r="O22" i="290"/>
  <c r="O21" i="290"/>
  <c r="O20" i="290"/>
  <c r="O19" i="290"/>
  <c r="O18" i="290"/>
  <c r="O17" i="290"/>
  <c r="O16" i="290"/>
  <c r="O15" i="290"/>
  <c r="O14" i="290"/>
  <c r="O13" i="290"/>
  <c r="O12" i="290"/>
  <c r="O11" i="290"/>
  <c r="O10" i="290"/>
  <c r="O9" i="290"/>
  <c r="O8" i="290"/>
  <c r="P5" i="290"/>
  <c r="R79" i="298" s="1"/>
  <c r="L5" i="290"/>
  <c r="C5" i="290"/>
  <c r="A5" i="290"/>
  <c r="A2" i="290"/>
  <c r="A1" i="290"/>
  <c r="R80" i="289"/>
  <c r="F78" i="289" s="1"/>
  <c r="F80" i="289"/>
  <c r="F79" i="289"/>
  <c r="F77" i="289"/>
  <c r="F75" i="289"/>
  <c r="F74" i="289"/>
  <c r="I70" i="289"/>
  <c r="G70" i="289"/>
  <c r="F70" i="289"/>
  <c r="D70" i="289"/>
  <c r="C70" i="289"/>
  <c r="B70" i="289"/>
  <c r="K69" i="289"/>
  <c r="I69" i="289"/>
  <c r="G69" i="289"/>
  <c r="F69" i="289"/>
  <c r="D69" i="289"/>
  <c r="C69" i="289"/>
  <c r="B69" i="289"/>
  <c r="M68" i="289"/>
  <c r="I68" i="289"/>
  <c r="G68" i="289"/>
  <c r="F68" i="289"/>
  <c r="D68" i="289"/>
  <c r="C68" i="289"/>
  <c r="B68" i="289"/>
  <c r="K67" i="289"/>
  <c r="I67" i="289"/>
  <c r="G67" i="289"/>
  <c r="F67" i="289"/>
  <c r="D67" i="289"/>
  <c r="C67" i="289"/>
  <c r="B67" i="289"/>
  <c r="O66" i="289"/>
  <c r="I66" i="289"/>
  <c r="G66" i="289"/>
  <c r="F66" i="289"/>
  <c r="D66" i="289"/>
  <c r="C66" i="289"/>
  <c r="B66" i="289"/>
  <c r="K65" i="289"/>
  <c r="I65" i="289"/>
  <c r="G65" i="289"/>
  <c r="F65" i="289"/>
  <c r="D65" i="289"/>
  <c r="C65" i="289"/>
  <c r="B65" i="289"/>
  <c r="M64" i="289"/>
  <c r="I64" i="289"/>
  <c r="G64" i="289"/>
  <c r="F64" i="289"/>
  <c r="D64" i="289"/>
  <c r="C64" i="289"/>
  <c r="B64" i="289"/>
  <c r="K63" i="289"/>
  <c r="I63" i="289"/>
  <c r="G63" i="289"/>
  <c r="F63" i="289"/>
  <c r="D63" i="289"/>
  <c r="C63" i="289"/>
  <c r="B63" i="289"/>
  <c r="Q62" i="289"/>
  <c r="I62" i="289"/>
  <c r="G62" i="289"/>
  <c r="F62" i="289"/>
  <c r="D62" i="289"/>
  <c r="C62" i="289"/>
  <c r="B62" i="289"/>
  <c r="K61" i="289"/>
  <c r="I61" i="289"/>
  <c r="G61" i="289"/>
  <c r="F61" i="289"/>
  <c r="D61" i="289"/>
  <c r="C61" i="289"/>
  <c r="B61" i="289"/>
  <c r="M60" i="289"/>
  <c r="I60" i="289"/>
  <c r="G60" i="289"/>
  <c r="F60" i="289"/>
  <c r="D60" i="289"/>
  <c r="C60" i="289"/>
  <c r="B60" i="289"/>
  <c r="K59" i="289"/>
  <c r="I59" i="289"/>
  <c r="G59" i="289"/>
  <c r="F59" i="289"/>
  <c r="D59" i="289"/>
  <c r="C59" i="289"/>
  <c r="B59" i="289"/>
  <c r="O58" i="289"/>
  <c r="I58" i="289"/>
  <c r="G58" i="289"/>
  <c r="F58" i="289"/>
  <c r="D58" i="289"/>
  <c r="C58" i="289"/>
  <c r="B58" i="289"/>
  <c r="K57" i="289"/>
  <c r="I57" i="289"/>
  <c r="G57" i="289"/>
  <c r="F57" i="289"/>
  <c r="D57" i="289"/>
  <c r="C57" i="289"/>
  <c r="B57" i="289"/>
  <c r="M56" i="289"/>
  <c r="I56" i="289"/>
  <c r="G56" i="289"/>
  <c r="F56" i="289"/>
  <c r="D56" i="289"/>
  <c r="C56" i="289"/>
  <c r="B56" i="289"/>
  <c r="K55" i="289"/>
  <c r="I55" i="289"/>
  <c r="G55" i="289"/>
  <c r="F55" i="289"/>
  <c r="D55" i="289"/>
  <c r="C55" i="289"/>
  <c r="B55" i="289"/>
  <c r="Q54" i="289"/>
  <c r="I54" i="289"/>
  <c r="G54" i="289"/>
  <c r="F54" i="289"/>
  <c r="D54" i="289"/>
  <c r="C54" i="289"/>
  <c r="B54" i="289"/>
  <c r="K53" i="289"/>
  <c r="I53" i="289"/>
  <c r="G53" i="289"/>
  <c r="F53" i="289"/>
  <c r="D53" i="289"/>
  <c r="C53" i="289"/>
  <c r="B53" i="289"/>
  <c r="M52" i="289"/>
  <c r="I52" i="289"/>
  <c r="G52" i="289"/>
  <c r="F52" i="289"/>
  <c r="D52" i="289"/>
  <c r="C52" i="289"/>
  <c r="B52" i="289"/>
  <c r="K51" i="289"/>
  <c r="I51" i="289"/>
  <c r="G51" i="289"/>
  <c r="F51" i="289"/>
  <c r="D51" i="289"/>
  <c r="C51" i="289"/>
  <c r="B51" i="289"/>
  <c r="O50" i="289"/>
  <c r="I50" i="289"/>
  <c r="G50" i="289"/>
  <c r="F50" i="289"/>
  <c r="D50" i="289"/>
  <c r="C50" i="289"/>
  <c r="B50" i="289"/>
  <c r="K49" i="289"/>
  <c r="I49" i="289"/>
  <c r="G49" i="289"/>
  <c r="F49" i="289"/>
  <c r="D49" i="289"/>
  <c r="C49" i="289"/>
  <c r="B49" i="289"/>
  <c r="M48" i="289"/>
  <c r="I48" i="289"/>
  <c r="G48" i="289"/>
  <c r="F48" i="289"/>
  <c r="D48" i="289"/>
  <c r="C48" i="289"/>
  <c r="B48" i="289"/>
  <c r="K47" i="289"/>
  <c r="I47" i="289"/>
  <c r="G47" i="289"/>
  <c r="F47" i="289"/>
  <c r="D47" i="289"/>
  <c r="C47" i="289"/>
  <c r="B47" i="289"/>
  <c r="Q46" i="289"/>
  <c r="I46" i="289"/>
  <c r="G46" i="289"/>
  <c r="F46" i="289"/>
  <c r="D46" i="289"/>
  <c r="C46" i="289"/>
  <c r="B46" i="289"/>
  <c r="K45" i="289"/>
  <c r="I45" i="289"/>
  <c r="G45" i="289"/>
  <c r="F45" i="289"/>
  <c r="D45" i="289"/>
  <c r="C45" i="289"/>
  <c r="B45" i="289"/>
  <c r="M44" i="289"/>
  <c r="I44" i="289"/>
  <c r="G44" i="289"/>
  <c r="F44" i="289"/>
  <c r="D44" i="289"/>
  <c r="C44" i="289"/>
  <c r="B44" i="289"/>
  <c r="K43" i="289"/>
  <c r="I43" i="289"/>
  <c r="G43" i="289"/>
  <c r="F43" i="289"/>
  <c r="D43" i="289"/>
  <c r="C43" i="289"/>
  <c r="B43" i="289"/>
  <c r="O42" i="289"/>
  <c r="I42" i="289"/>
  <c r="G42" i="289"/>
  <c r="F42" i="289"/>
  <c r="D42" i="289"/>
  <c r="C42" i="289"/>
  <c r="B42" i="289"/>
  <c r="K41" i="289"/>
  <c r="I41" i="289"/>
  <c r="G41" i="289"/>
  <c r="F41" i="289"/>
  <c r="D41" i="289"/>
  <c r="C41" i="289"/>
  <c r="B41" i="289"/>
  <c r="M40" i="289"/>
  <c r="I40" i="289"/>
  <c r="G40" i="289"/>
  <c r="F40" i="289"/>
  <c r="D40" i="289"/>
  <c r="C40" i="289"/>
  <c r="B40" i="289"/>
  <c r="O39" i="289"/>
  <c r="K39" i="289"/>
  <c r="I39" i="289"/>
  <c r="G39" i="289"/>
  <c r="F39" i="289"/>
  <c r="D39" i="289"/>
  <c r="C39" i="289"/>
  <c r="B39" i="289"/>
  <c r="Q38" i="289"/>
  <c r="I38" i="289"/>
  <c r="G38" i="289"/>
  <c r="F38" i="289"/>
  <c r="D38" i="289"/>
  <c r="C38" i="289"/>
  <c r="B38" i="289"/>
  <c r="O37" i="289"/>
  <c r="K37" i="289"/>
  <c r="I37" i="289"/>
  <c r="G37" i="289"/>
  <c r="F37" i="289"/>
  <c r="D37" i="289"/>
  <c r="C37" i="289"/>
  <c r="B37" i="289"/>
  <c r="M36" i="289"/>
  <c r="I36" i="289"/>
  <c r="G36" i="289"/>
  <c r="F36" i="289"/>
  <c r="D36" i="289"/>
  <c r="C36" i="289"/>
  <c r="B36" i="289"/>
  <c r="K35" i="289"/>
  <c r="I35" i="289"/>
  <c r="G35" i="289"/>
  <c r="F35" i="289"/>
  <c r="D35" i="289"/>
  <c r="C35" i="289"/>
  <c r="B35" i="289"/>
  <c r="O34" i="289"/>
  <c r="I34" i="289"/>
  <c r="G34" i="289"/>
  <c r="F34" i="289"/>
  <c r="D34" i="289"/>
  <c r="C34" i="289"/>
  <c r="B34" i="289"/>
  <c r="K33" i="289"/>
  <c r="I33" i="289"/>
  <c r="G33" i="289"/>
  <c r="F33" i="289"/>
  <c r="D33" i="289"/>
  <c r="C33" i="289"/>
  <c r="B33" i="289"/>
  <c r="M32" i="289"/>
  <c r="I32" i="289"/>
  <c r="G32" i="289"/>
  <c r="F32" i="289"/>
  <c r="D32" i="289"/>
  <c r="C32" i="289"/>
  <c r="B32" i="289"/>
  <c r="K31" i="289"/>
  <c r="I31" i="289"/>
  <c r="G31" i="289"/>
  <c r="F31" i="289"/>
  <c r="D31" i="289"/>
  <c r="C31" i="289"/>
  <c r="B31" i="289"/>
  <c r="Q30" i="289"/>
  <c r="I30" i="289"/>
  <c r="G30" i="289"/>
  <c r="F30" i="289"/>
  <c r="D30" i="289"/>
  <c r="C30" i="289"/>
  <c r="B30" i="289"/>
  <c r="K29" i="289"/>
  <c r="I29" i="289"/>
  <c r="G29" i="289"/>
  <c r="F29" i="289"/>
  <c r="D29" i="289"/>
  <c r="C29" i="289"/>
  <c r="B29" i="289"/>
  <c r="M28" i="289"/>
  <c r="I28" i="289"/>
  <c r="G28" i="289"/>
  <c r="F28" i="289"/>
  <c r="D28" i="289"/>
  <c r="C28" i="289"/>
  <c r="B28" i="289"/>
  <c r="K27" i="289"/>
  <c r="I27" i="289"/>
  <c r="G27" i="289"/>
  <c r="F27" i="289"/>
  <c r="D27" i="289"/>
  <c r="C27" i="289"/>
  <c r="B27" i="289"/>
  <c r="O26" i="289"/>
  <c r="I26" i="289"/>
  <c r="G26" i="289"/>
  <c r="F26" i="289"/>
  <c r="D26" i="289"/>
  <c r="C26" i="289"/>
  <c r="B26" i="289"/>
  <c r="K25" i="289"/>
  <c r="I25" i="289"/>
  <c r="G25" i="289"/>
  <c r="F25" i="289"/>
  <c r="D25" i="289"/>
  <c r="C25" i="289"/>
  <c r="B25" i="289"/>
  <c r="M24" i="289"/>
  <c r="I24" i="289"/>
  <c r="G24" i="289"/>
  <c r="F24" i="289"/>
  <c r="D24" i="289"/>
  <c r="C24" i="289"/>
  <c r="B24" i="289"/>
  <c r="K23" i="289"/>
  <c r="I23" i="289"/>
  <c r="G23" i="289"/>
  <c r="F23" i="289"/>
  <c r="D23" i="289"/>
  <c r="C23" i="289"/>
  <c r="B23" i="289"/>
  <c r="Q22" i="289"/>
  <c r="I22" i="289"/>
  <c r="G22" i="289"/>
  <c r="F22" i="289"/>
  <c r="D22" i="289"/>
  <c r="C22" i="289"/>
  <c r="B22" i="289"/>
  <c r="K21" i="289"/>
  <c r="I21" i="289"/>
  <c r="G21" i="289"/>
  <c r="F21" i="289"/>
  <c r="D21" i="289"/>
  <c r="C21" i="289"/>
  <c r="B21" i="289"/>
  <c r="M20" i="289"/>
  <c r="I20" i="289"/>
  <c r="G20" i="289"/>
  <c r="F20" i="289"/>
  <c r="D20" i="289"/>
  <c r="C20" i="289"/>
  <c r="B20" i="289"/>
  <c r="K19" i="289"/>
  <c r="I19" i="289"/>
  <c r="G19" i="289"/>
  <c r="F19" i="289"/>
  <c r="D19" i="289"/>
  <c r="C19" i="289"/>
  <c r="B19" i="289"/>
  <c r="O18" i="289"/>
  <c r="I18" i="289"/>
  <c r="G18" i="289"/>
  <c r="F18" i="289"/>
  <c r="D18" i="289"/>
  <c r="C18" i="289"/>
  <c r="B18" i="289"/>
  <c r="K17" i="289"/>
  <c r="I17" i="289"/>
  <c r="G17" i="289"/>
  <c r="F17" i="289"/>
  <c r="D17" i="289"/>
  <c r="C17" i="289"/>
  <c r="B17" i="289"/>
  <c r="U16" i="289"/>
  <c r="M16" i="289"/>
  <c r="I16" i="289"/>
  <c r="G16" i="289"/>
  <c r="F16" i="289"/>
  <c r="D16" i="289"/>
  <c r="C16" i="289"/>
  <c r="B16" i="289"/>
  <c r="K15" i="289"/>
  <c r="I15" i="289"/>
  <c r="G15" i="289"/>
  <c r="F15" i="289"/>
  <c r="D15" i="289"/>
  <c r="C15" i="289"/>
  <c r="B15" i="289"/>
  <c r="Q14" i="289"/>
  <c r="I14" i="289"/>
  <c r="G14" i="289"/>
  <c r="F14" i="289"/>
  <c r="D14" i="289"/>
  <c r="C14" i="289"/>
  <c r="B14" i="289"/>
  <c r="K13" i="289"/>
  <c r="I13" i="289"/>
  <c r="G13" i="289"/>
  <c r="F13" i="289"/>
  <c r="D13" i="289"/>
  <c r="C13" i="289"/>
  <c r="B13" i="289"/>
  <c r="M12" i="289"/>
  <c r="I12" i="289"/>
  <c r="G12" i="289"/>
  <c r="F12" i="289"/>
  <c r="D12" i="289"/>
  <c r="C12" i="289"/>
  <c r="B12" i="289"/>
  <c r="K11" i="289"/>
  <c r="I11" i="289"/>
  <c r="G11" i="289"/>
  <c r="F11" i="289"/>
  <c r="D11" i="289"/>
  <c r="C11" i="289"/>
  <c r="B11" i="289"/>
  <c r="O10" i="289"/>
  <c r="I10" i="289"/>
  <c r="G10" i="289"/>
  <c r="F10" i="289"/>
  <c r="D10" i="289"/>
  <c r="C10" i="289"/>
  <c r="B10" i="289"/>
  <c r="K9" i="289"/>
  <c r="I9" i="289"/>
  <c r="G9" i="289"/>
  <c r="F9" i="289"/>
  <c r="D9" i="289"/>
  <c r="C9" i="289"/>
  <c r="B9" i="289"/>
  <c r="M8" i="289"/>
  <c r="I8" i="289"/>
  <c r="G8" i="289"/>
  <c r="F8" i="289"/>
  <c r="D8" i="289"/>
  <c r="C8" i="289"/>
  <c r="B8" i="289"/>
  <c r="U7" i="289"/>
  <c r="K7" i="289"/>
  <c r="I7" i="289"/>
  <c r="G7" i="289"/>
  <c r="F7" i="289"/>
  <c r="D7" i="289"/>
  <c r="C7" i="289"/>
  <c r="B7" i="289"/>
  <c r="Y5" i="289"/>
  <c r="R4" i="289"/>
  <c r="O80" i="289" s="1"/>
  <c r="G4" i="289"/>
  <c r="A4" i="289"/>
  <c r="Y3" i="289"/>
  <c r="O6" i="289" s="1"/>
  <c r="A1" i="289"/>
  <c r="R79" i="288"/>
  <c r="F72" i="288" s="1"/>
  <c r="I69" i="288"/>
  <c r="G69" i="288"/>
  <c r="F69" i="288"/>
  <c r="D69" i="288"/>
  <c r="C69" i="288"/>
  <c r="B69" i="288"/>
  <c r="K68" i="288"/>
  <c r="I67" i="288"/>
  <c r="G67" i="288"/>
  <c r="F67" i="288"/>
  <c r="D67" i="288"/>
  <c r="C67" i="288"/>
  <c r="B67" i="288"/>
  <c r="M66" i="288"/>
  <c r="I65" i="288"/>
  <c r="G65" i="288"/>
  <c r="F65" i="288"/>
  <c r="D65" i="288"/>
  <c r="C65" i="288"/>
  <c r="B65" i="288"/>
  <c r="K64" i="288"/>
  <c r="I63" i="288"/>
  <c r="G63" i="288"/>
  <c r="F63" i="288"/>
  <c r="D63" i="288"/>
  <c r="C63" i="288"/>
  <c r="B63" i="288"/>
  <c r="O62" i="288"/>
  <c r="I61" i="288"/>
  <c r="G61" i="288"/>
  <c r="F61" i="288"/>
  <c r="D61" i="288"/>
  <c r="C61" i="288"/>
  <c r="B61" i="288"/>
  <c r="K60" i="288"/>
  <c r="I59" i="288"/>
  <c r="G59" i="288"/>
  <c r="F59" i="288"/>
  <c r="D59" i="288"/>
  <c r="C59" i="288"/>
  <c r="B59" i="288"/>
  <c r="M58" i="288"/>
  <c r="I57" i="288"/>
  <c r="G57" i="288"/>
  <c r="F57" i="288"/>
  <c r="D57" i="288"/>
  <c r="C57" i="288"/>
  <c r="B57" i="288"/>
  <c r="K56" i="288"/>
  <c r="I55" i="288"/>
  <c r="G55" i="288"/>
  <c r="F55" i="288"/>
  <c r="D55" i="288"/>
  <c r="C55" i="288"/>
  <c r="B55" i="288"/>
  <c r="Q54" i="288"/>
  <c r="I53" i="288"/>
  <c r="G53" i="288"/>
  <c r="F53" i="288"/>
  <c r="D53" i="288"/>
  <c r="C53" i="288"/>
  <c r="B53" i="288"/>
  <c r="K52" i="288"/>
  <c r="I51" i="288"/>
  <c r="G51" i="288"/>
  <c r="F51" i="288"/>
  <c r="D51" i="288"/>
  <c r="C51" i="288"/>
  <c r="B51" i="288"/>
  <c r="M50" i="288"/>
  <c r="I49" i="288"/>
  <c r="G49" i="288"/>
  <c r="F49" i="288"/>
  <c r="D49" i="288"/>
  <c r="C49" i="288"/>
  <c r="B49" i="288"/>
  <c r="K48" i="288"/>
  <c r="I47" i="288"/>
  <c r="G47" i="288"/>
  <c r="F47" i="288"/>
  <c r="D47" i="288"/>
  <c r="C47" i="288"/>
  <c r="B47" i="288"/>
  <c r="O46" i="288"/>
  <c r="I45" i="288"/>
  <c r="G45" i="288"/>
  <c r="F45" i="288"/>
  <c r="D45" i="288"/>
  <c r="C45" i="288"/>
  <c r="B45" i="288"/>
  <c r="K44" i="288"/>
  <c r="I43" i="288"/>
  <c r="G43" i="288"/>
  <c r="F43" i="288"/>
  <c r="D43" i="288"/>
  <c r="C43" i="288"/>
  <c r="B43" i="288"/>
  <c r="M42" i="288"/>
  <c r="I41" i="288"/>
  <c r="G41" i="288"/>
  <c r="F41" i="288"/>
  <c r="D41" i="288"/>
  <c r="C41" i="288"/>
  <c r="B41" i="288"/>
  <c r="K40" i="288"/>
  <c r="I39" i="288"/>
  <c r="G39" i="288"/>
  <c r="F39" i="288"/>
  <c r="D39" i="288"/>
  <c r="C39" i="288"/>
  <c r="B39" i="288"/>
  <c r="Q38" i="288"/>
  <c r="I37" i="288"/>
  <c r="G37" i="288"/>
  <c r="F37" i="288"/>
  <c r="D37" i="288"/>
  <c r="C37" i="288"/>
  <c r="B37" i="288"/>
  <c r="K36" i="288"/>
  <c r="I35" i="288"/>
  <c r="G35" i="288"/>
  <c r="F35" i="288"/>
  <c r="D35" i="288"/>
  <c r="C35" i="288"/>
  <c r="B35" i="288"/>
  <c r="M34" i="288"/>
  <c r="I33" i="288"/>
  <c r="G33" i="288"/>
  <c r="F33" i="288"/>
  <c r="D33" i="288"/>
  <c r="C33" i="288"/>
  <c r="B33" i="288"/>
  <c r="K32" i="288"/>
  <c r="I31" i="288"/>
  <c r="G31" i="288"/>
  <c r="F31" i="288"/>
  <c r="D31" i="288"/>
  <c r="C31" i="288"/>
  <c r="B31" i="288"/>
  <c r="O30" i="288"/>
  <c r="I29" i="288"/>
  <c r="G29" i="288"/>
  <c r="F29" i="288"/>
  <c r="D29" i="288"/>
  <c r="C29" i="288"/>
  <c r="B29" i="288"/>
  <c r="K28" i="288"/>
  <c r="I27" i="288"/>
  <c r="G27" i="288"/>
  <c r="F27" i="288"/>
  <c r="D27" i="288"/>
  <c r="C27" i="288"/>
  <c r="B27" i="288"/>
  <c r="M26" i="288"/>
  <c r="I25" i="288"/>
  <c r="G25" i="288"/>
  <c r="F25" i="288"/>
  <c r="D25" i="288"/>
  <c r="C25" i="288"/>
  <c r="B25" i="288"/>
  <c r="K24" i="288"/>
  <c r="I23" i="288"/>
  <c r="G23" i="288"/>
  <c r="F23" i="288"/>
  <c r="D23" i="288"/>
  <c r="C23" i="288"/>
  <c r="B23" i="288"/>
  <c r="Q22" i="288"/>
  <c r="I21" i="288"/>
  <c r="G21" i="288"/>
  <c r="F21" i="288"/>
  <c r="D21" i="288"/>
  <c r="C21" i="288"/>
  <c r="B21" i="288"/>
  <c r="K20" i="288"/>
  <c r="I19" i="288"/>
  <c r="G19" i="288"/>
  <c r="F19" i="288"/>
  <c r="D19" i="288"/>
  <c r="C19" i="288"/>
  <c r="B19" i="288"/>
  <c r="M18" i="288"/>
  <c r="I17" i="288"/>
  <c r="G17" i="288"/>
  <c r="F17" i="288"/>
  <c r="D17" i="288"/>
  <c r="C17" i="288"/>
  <c r="B17" i="288"/>
  <c r="U16" i="288"/>
  <c r="K16" i="288"/>
  <c r="I15" i="288"/>
  <c r="G15" i="288"/>
  <c r="F15" i="288"/>
  <c r="D15" i="288"/>
  <c r="C15" i="288"/>
  <c r="B15" i="288"/>
  <c r="O14" i="288"/>
  <c r="I13" i="288"/>
  <c r="G13" i="288"/>
  <c r="F13" i="288"/>
  <c r="D13" i="288"/>
  <c r="C13" i="288"/>
  <c r="B13" i="288"/>
  <c r="K12" i="288"/>
  <c r="I11" i="288"/>
  <c r="G11" i="288"/>
  <c r="F11" i="288"/>
  <c r="D11" i="288"/>
  <c r="C11" i="288"/>
  <c r="B11" i="288"/>
  <c r="M10" i="288"/>
  <c r="I9" i="288"/>
  <c r="G9" i="288"/>
  <c r="F9" i="288"/>
  <c r="D9" i="288"/>
  <c r="C9" i="288"/>
  <c r="B9" i="288"/>
  <c r="K8" i="288"/>
  <c r="U7" i="288"/>
  <c r="I7" i="288"/>
  <c r="G7" i="288"/>
  <c r="F7" i="288"/>
  <c r="D7" i="288"/>
  <c r="C7" i="288"/>
  <c r="B7" i="288"/>
  <c r="Y5" i="288"/>
  <c r="AF1" i="288" s="1"/>
  <c r="R4" i="288"/>
  <c r="O79" i="288" s="1"/>
  <c r="G4" i="288"/>
  <c r="A4" i="288"/>
  <c r="Y3" i="288"/>
  <c r="A1" i="288"/>
  <c r="R57" i="287"/>
  <c r="F51" i="287" s="1"/>
  <c r="F52" i="287"/>
  <c r="I37" i="287"/>
  <c r="G37" i="287"/>
  <c r="F37" i="287"/>
  <c r="D37" i="287"/>
  <c r="C37" i="287"/>
  <c r="B37" i="287"/>
  <c r="K36" i="287"/>
  <c r="I35" i="287"/>
  <c r="G35" i="287"/>
  <c r="F35" i="287"/>
  <c r="D35" i="287"/>
  <c r="C35" i="287"/>
  <c r="B35" i="287"/>
  <c r="M34" i="287"/>
  <c r="I33" i="287"/>
  <c r="G33" i="287"/>
  <c r="F33" i="287"/>
  <c r="D33" i="287"/>
  <c r="C33" i="287"/>
  <c r="B33" i="287"/>
  <c r="K32" i="287"/>
  <c r="I31" i="287"/>
  <c r="G31" i="287"/>
  <c r="F31" i="287"/>
  <c r="D31" i="287"/>
  <c r="C31" i="287"/>
  <c r="B31" i="287"/>
  <c r="O30" i="287"/>
  <c r="I29" i="287"/>
  <c r="G29" i="287"/>
  <c r="F29" i="287"/>
  <c r="D29" i="287"/>
  <c r="C29" i="287"/>
  <c r="B29" i="287"/>
  <c r="K28" i="287"/>
  <c r="I27" i="287"/>
  <c r="G27" i="287"/>
  <c r="F27" i="287"/>
  <c r="D27" i="287"/>
  <c r="C27" i="287"/>
  <c r="B27" i="287"/>
  <c r="M26" i="287"/>
  <c r="I25" i="287"/>
  <c r="G25" i="287"/>
  <c r="F25" i="287"/>
  <c r="D25" i="287"/>
  <c r="C25" i="287"/>
  <c r="B25" i="287"/>
  <c r="K24" i="287"/>
  <c r="I23" i="287"/>
  <c r="G23" i="287"/>
  <c r="F23" i="287"/>
  <c r="D23" i="287"/>
  <c r="C23" i="287"/>
  <c r="B23" i="287"/>
  <c r="Q22" i="287"/>
  <c r="I21" i="287"/>
  <c r="G21" i="287"/>
  <c r="F21" i="287"/>
  <c r="D21" i="287"/>
  <c r="C21" i="287"/>
  <c r="B21" i="287"/>
  <c r="K20" i="287"/>
  <c r="I19" i="287"/>
  <c r="G19" i="287"/>
  <c r="F19" i="287"/>
  <c r="D19" i="287"/>
  <c r="C19" i="287"/>
  <c r="B19" i="287"/>
  <c r="M18" i="287"/>
  <c r="I17" i="287"/>
  <c r="G17" i="287"/>
  <c r="F17" i="287"/>
  <c r="D17" i="287"/>
  <c r="C17" i="287"/>
  <c r="B17" i="287"/>
  <c r="U16" i="287"/>
  <c r="K16" i="287"/>
  <c r="I15" i="287"/>
  <c r="G15" i="287"/>
  <c r="F15" i="287"/>
  <c r="D15" i="287"/>
  <c r="C15" i="287"/>
  <c r="B15" i="287"/>
  <c r="O14" i="287"/>
  <c r="I13" i="287"/>
  <c r="G13" i="287"/>
  <c r="F13" i="287"/>
  <c r="D13" i="287"/>
  <c r="C13" i="287"/>
  <c r="B13" i="287"/>
  <c r="K12" i="287"/>
  <c r="I11" i="287"/>
  <c r="G11" i="287"/>
  <c r="F11" i="287"/>
  <c r="D11" i="287"/>
  <c r="C11" i="287"/>
  <c r="B11" i="287"/>
  <c r="M10" i="287"/>
  <c r="I9" i="287"/>
  <c r="G9" i="287"/>
  <c r="F9" i="287"/>
  <c r="D9" i="287"/>
  <c r="C9" i="287"/>
  <c r="B9" i="287"/>
  <c r="K8" i="287"/>
  <c r="U7" i="287"/>
  <c r="I7" i="287"/>
  <c r="G7" i="287"/>
  <c r="F7" i="287"/>
  <c r="D7" i="287"/>
  <c r="C7" i="287"/>
  <c r="B7" i="287"/>
  <c r="Y5" i="287"/>
  <c r="R4" i="287"/>
  <c r="O57" i="287" s="1"/>
  <c r="G4" i="287"/>
  <c r="A4" i="287"/>
  <c r="Y3" i="287"/>
  <c r="A1" i="287"/>
  <c r="R62" i="286"/>
  <c r="I21" i="286"/>
  <c r="G21" i="286"/>
  <c r="F21" i="286"/>
  <c r="D21" i="286"/>
  <c r="C21" i="286"/>
  <c r="B21" i="286"/>
  <c r="K20" i="286"/>
  <c r="I19" i="286"/>
  <c r="G19" i="286"/>
  <c r="F19" i="286"/>
  <c r="D19" i="286"/>
  <c r="C19" i="286"/>
  <c r="B19" i="286"/>
  <c r="M18" i="286"/>
  <c r="I17" i="286"/>
  <c r="G17" i="286"/>
  <c r="F17" i="286"/>
  <c r="D17" i="286"/>
  <c r="C17" i="286"/>
  <c r="B17" i="286"/>
  <c r="U16" i="286"/>
  <c r="K16" i="286"/>
  <c r="I15" i="286"/>
  <c r="G15" i="286"/>
  <c r="F15" i="286"/>
  <c r="D15" i="286"/>
  <c r="C15" i="286"/>
  <c r="B15" i="286"/>
  <c r="O14" i="286"/>
  <c r="I13" i="286"/>
  <c r="G13" i="286"/>
  <c r="F13" i="286"/>
  <c r="D13" i="286"/>
  <c r="C13" i="286"/>
  <c r="B13" i="286"/>
  <c r="K12" i="286"/>
  <c r="I11" i="286"/>
  <c r="G11" i="286"/>
  <c r="F11" i="286"/>
  <c r="D11" i="286"/>
  <c r="C11" i="286"/>
  <c r="B11" i="286"/>
  <c r="M10" i="286"/>
  <c r="I9" i="286"/>
  <c r="G9" i="286"/>
  <c r="F9" i="286"/>
  <c r="D9" i="286"/>
  <c r="C9" i="286"/>
  <c r="B9" i="286"/>
  <c r="K8" i="286"/>
  <c r="U7" i="286"/>
  <c r="I7" i="286"/>
  <c r="G7" i="286"/>
  <c r="F7" i="286"/>
  <c r="D7" i="286"/>
  <c r="C7" i="286"/>
  <c r="B7" i="286"/>
  <c r="Y5" i="286"/>
  <c r="R4" i="286"/>
  <c r="O62" i="286" s="1"/>
  <c r="G4" i="286"/>
  <c r="A4" i="286"/>
  <c r="Y3" i="286"/>
  <c r="O6" i="286" s="1"/>
  <c r="AD1" i="286"/>
  <c r="A1" i="286"/>
  <c r="R47" i="285"/>
  <c r="E47" i="285" s="1"/>
  <c r="L21" i="285"/>
  <c r="I21" i="285"/>
  <c r="G21" i="285"/>
  <c r="E21" i="285"/>
  <c r="B34" i="285" s="1"/>
  <c r="F43" i="285"/>
  <c r="D21" i="285"/>
  <c r="C21" i="285"/>
  <c r="L19" i="285"/>
  <c r="I19" i="285"/>
  <c r="G19" i="285"/>
  <c r="E19" i="285"/>
  <c r="B33" i="285" s="1"/>
  <c r="F41" i="285"/>
  <c r="D19" i="285"/>
  <c r="C19" i="285"/>
  <c r="L17" i="285"/>
  <c r="I17" i="285"/>
  <c r="G17" i="285"/>
  <c r="E17" i="285"/>
  <c r="B32" i="285" s="1"/>
  <c r="F39" i="285"/>
  <c r="D17" i="285"/>
  <c r="C17" i="285"/>
  <c r="L15" i="285"/>
  <c r="I15" i="285"/>
  <c r="G15" i="285"/>
  <c r="E15" i="285"/>
  <c r="B31" i="285" s="1"/>
  <c r="F37" i="285"/>
  <c r="D15" i="285"/>
  <c r="C15" i="285"/>
  <c r="L13" i="285"/>
  <c r="I13" i="285"/>
  <c r="G13" i="285"/>
  <c r="E13" i="285"/>
  <c r="C37" i="285"/>
  <c r="D13" i="285"/>
  <c r="C13" i="285"/>
  <c r="L11" i="285"/>
  <c r="I11" i="285"/>
  <c r="G11" i="285"/>
  <c r="E11" i="285"/>
  <c r="B27" i="285" s="1"/>
  <c r="C39" i="285"/>
  <c r="D11" i="285"/>
  <c r="C11" i="285"/>
  <c r="L9" i="285"/>
  <c r="I9" i="285"/>
  <c r="G9" i="285"/>
  <c r="E9" i="285"/>
  <c r="B26" i="285" s="1"/>
  <c r="C41" i="285"/>
  <c r="D9" i="285"/>
  <c r="C9" i="285"/>
  <c r="L7" i="285"/>
  <c r="I7" i="285"/>
  <c r="G7" i="285"/>
  <c r="E7" i="285"/>
  <c r="B25" i="285" s="1"/>
  <c r="C43" i="285"/>
  <c r="D7" i="285"/>
  <c r="C7" i="285"/>
  <c r="Y5" i="285"/>
  <c r="L4" i="285"/>
  <c r="K53" i="285" s="1"/>
  <c r="E4" i="285"/>
  <c r="A4" i="285"/>
  <c r="Y3" i="285"/>
  <c r="A1" i="285"/>
  <c r="R44" i="284"/>
  <c r="E43" i="284" s="1"/>
  <c r="L19" i="284"/>
  <c r="I19" i="284"/>
  <c r="G19" i="284"/>
  <c r="E19" i="284"/>
  <c r="B31" i="284" s="1"/>
  <c r="D19" i="284"/>
  <c r="C19" i="284"/>
  <c r="L17" i="284"/>
  <c r="I17" i="284"/>
  <c r="G17" i="284"/>
  <c r="E17" i="284"/>
  <c r="B30" i="284" s="1"/>
  <c r="F38" i="284"/>
  <c r="D17" i="284"/>
  <c r="C17" i="284"/>
  <c r="L15" i="284"/>
  <c r="I15" i="284"/>
  <c r="G15" i="284"/>
  <c r="E15" i="284"/>
  <c r="B29" i="284" s="1"/>
  <c r="F36" i="284"/>
  <c r="D15" i="284"/>
  <c r="C15" i="284"/>
  <c r="L13" i="284"/>
  <c r="I13" i="284"/>
  <c r="G13" i="284"/>
  <c r="E13" i="284"/>
  <c r="B28" i="284" s="1"/>
  <c r="F34" i="284"/>
  <c r="D13" i="284"/>
  <c r="C13" i="284"/>
  <c r="L11" i="284"/>
  <c r="I11" i="284"/>
  <c r="G11" i="284"/>
  <c r="E11" i="284"/>
  <c r="B25" i="284" s="1"/>
  <c r="C38" i="284"/>
  <c r="D11" i="284"/>
  <c r="C11" i="284"/>
  <c r="L9" i="284"/>
  <c r="I9" i="284"/>
  <c r="G9" i="284"/>
  <c r="E9" i="284"/>
  <c r="B24" i="284" s="1"/>
  <c r="C36" i="284"/>
  <c r="D9" i="284"/>
  <c r="C9" i="284"/>
  <c r="L7" i="284"/>
  <c r="I7" i="284"/>
  <c r="G7" i="284"/>
  <c r="E7" i="284"/>
  <c r="B23" i="284" s="1"/>
  <c r="C34" i="284"/>
  <c r="D7" i="284"/>
  <c r="C7" i="284"/>
  <c r="Y5" i="284"/>
  <c r="L4" i="284"/>
  <c r="K49" i="284" s="1"/>
  <c r="E4" i="284"/>
  <c r="A4" i="284"/>
  <c r="Y3" i="284"/>
  <c r="AF1" i="284" s="1"/>
  <c r="A1" i="284"/>
  <c r="R47" i="283"/>
  <c r="E40" i="283" s="1"/>
  <c r="L17" i="283"/>
  <c r="I17" i="283"/>
  <c r="G17" i="283"/>
  <c r="E17" i="283"/>
  <c r="B30" i="283" s="1"/>
  <c r="F34" i="283"/>
  <c r="D17" i="283"/>
  <c r="C17" i="283"/>
  <c r="L15" i="283"/>
  <c r="I15" i="283"/>
  <c r="G15" i="283"/>
  <c r="E15" i="283"/>
  <c r="B29" i="283" s="1"/>
  <c r="F36" i="283"/>
  <c r="D15" i="283"/>
  <c r="C15" i="283"/>
  <c r="L13" i="283"/>
  <c r="I13" i="283"/>
  <c r="G13" i="283"/>
  <c r="E13" i="283"/>
  <c r="F32" i="283"/>
  <c r="D13" i="283"/>
  <c r="C13" i="283"/>
  <c r="L11" i="283"/>
  <c r="I11" i="283"/>
  <c r="G11" i="283"/>
  <c r="E11" i="283"/>
  <c r="B25" i="283" s="1"/>
  <c r="C36" i="283"/>
  <c r="D11" i="283"/>
  <c r="C11" i="283"/>
  <c r="L9" i="283"/>
  <c r="I9" i="283"/>
  <c r="G9" i="283"/>
  <c r="E9" i="283"/>
  <c r="B24" i="283" s="1"/>
  <c r="C34" i="283"/>
  <c r="D9" i="283"/>
  <c r="C9" i="283"/>
  <c r="L7" i="283"/>
  <c r="I7" i="283"/>
  <c r="G7" i="283"/>
  <c r="E7" i="283"/>
  <c r="B23" i="283" s="1"/>
  <c r="C32" i="283"/>
  <c r="D7" i="283"/>
  <c r="C7" i="283"/>
  <c r="Y5" i="283"/>
  <c r="L4" i="283"/>
  <c r="K47" i="283" s="1"/>
  <c r="E4" i="283"/>
  <c r="A4" i="283"/>
  <c r="Y3" i="283"/>
  <c r="A1" i="283"/>
  <c r="L15" i="282"/>
  <c r="I15" i="282"/>
  <c r="G15" i="282"/>
  <c r="E15" i="282"/>
  <c r="B23" i="282" s="1"/>
  <c r="D15" i="282"/>
  <c r="C15" i="282"/>
  <c r="L13" i="282"/>
  <c r="I13" i="282"/>
  <c r="G13" i="282"/>
  <c r="E13" i="282"/>
  <c r="B22" i="282" s="1"/>
  <c r="D13" i="282"/>
  <c r="C13" i="282"/>
  <c r="L11" i="282"/>
  <c r="I11" i="282"/>
  <c r="G11" i="282"/>
  <c r="E11" i="282"/>
  <c r="B21" i="282" s="1"/>
  <c r="D11" i="282"/>
  <c r="C11" i="282"/>
  <c r="L9" i="282"/>
  <c r="I9" i="282"/>
  <c r="G9" i="282"/>
  <c r="E9" i="282"/>
  <c r="B20" i="282" s="1"/>
  <c r="D9" i="282"/>
  <c r="C9" i="282"/>
  <c r="L7" i="282"/>
  <c r="I7" i="282"/>
  <c r="G7" i="282"/>
  <c r="E7" i="282"/>
  <c r="B19" i="282" s="1"/>
  <c r="D7" i="282"/>
  <c r="C7" i="282"/>
  <c r="Y5" i="282"/>
  <c r="L4" i="282"/>
  <c r="K41" i="282" s="1"/>
  <c r="E4" i="282"/>
  <c r="A4" i="282"/>
  <c r="Y3" i="282"/>
  <c r="A1" i="282"/>
  <c r="L13" i="281"/>
  <c r="I13" i="281"/>
  <c r="G13" i="281"/>
  <c r="E13" i="281"/>
  <c r="B22" i="281" s="1"/>
  <c r="D13" i="281"/>
  <c r="C13" i="281"/>
  <c r="L11" i="281"/>
  <c r="I11" i="281"/>
  <c r="G11" i="281"/>
  <c r="E11" i="281"/>
  <c r="B21" i="281" s="1"/>
  <c r="D11" i="281"/>
  <c r="C11" i="281"/>
  <c r="L9" i="281"/>
  <c r="I9" i="281"/>
  <c r="G9" i="281"/>
  <c r="E9" i="281"/>
  <c r="B20" i="281" s="1"/>
  <c r="D9" i="281"/>
  <c r="C9" i="281"/>
  <c r="L7" i="281"/>
  <c r="I7" i="281"/>
  <c r="G7" i="281"/>
  <c r="E7" i="281"/>
  <c r="B19" i="281" s="1"/>
  <c r="D7" i="281"/>
  <c r="C7" i="281"/>
  <c r="Y5" i="281"/>
  <c r="M4" i="281"/>
  <c r="K41" i="281" s="1"/>
  <c r="E4" i="281"/>
  <c r="A4" i="281"/>
  <c r="Y3" i="281"/>
  <c r="A1" i="281"/>
  <c r="L11" i="280"/>
  <c r="I11" i="280"/>
  <c r="G11" i="280"/>
  <c r="E11" i="280"/>
  <c r="B21" i="280" s="1"/>
  <c r="D11" i="280"/>
  <c r="C11" i="280"/>
  <c r="L9" i="280"/>
  <c r="I9" i="280"/>
  <c r="G9" i="280"/>
  <c r="E9" i="280"/>
  <c r="B20" i="280" s="1"/>
  <c r="D9" i="280"/>
  <c r="C9" i="280"/>
  <c r="L7" i="280"/>
  <c r="I7" i="280"/>
  <c r="G7" i="280"/>
  <c r="E7" i="280"/>
  <c r="B19" i="280" s="1"/>
  <c r="D7" i="280"/>
  <c r="C7" i="280"/>
  <c r="Y5" i="280"/>
  <c r="L4" i="280"/>
  <c r="K41" i="280" s="1"/>
  <c r="E4" i="280"/>
  <c r="A4" i="280"/>
  <c r="Y3" i="280"/>
  <c r="A1" i="280"/>
  <c r="P156" i="279"/>
  <c r="M156" i="279" s="1"/>
  <c r="L156" i="279"/>
  <c r="K156" i="279"/>
  <c r="J156" i="279"/>
  <c r="P155" i="279"/>
  <c r="M155" i="279" s="1"/>
  <c r="L155" i="279"/>
  <c r="K155" i="279"/>
  <c r="J155" i="279"/>
  <c r="P154" i="279"/>
  <c r="M154" i="279" s="1"/>
  <c r="L154" i="279"/>
  <c r="K154" i="279"/>
  <c r="J154" i="279"/>
  <c r="P153" i="279"/>
  <c r="M153" i="279" s="1"/>
  <c r="L153" i="279"/>
  <c r="K153" i="279"/>
  <c r="J153" i="279"/>
  <c r="P152" i="279"/>
  <c r="M152" i="279" s="1"/>
  <c r="L152" i="279"/>
  <c r="K152" i="279"/>
  <c r="J152" i="279"/>
  <c r="P151" i="279"/>
  <c r="M151" i="279" s="1"/>
  <c r="L151" i="279"/>
  <c r="K151" i="279"/>
  <c r="J151" i="279"/>
  <c r="P150" i="279"/>
  <c r="M150" i="279" s="1"/>
  <c r="L150" i="279"/>
  <c r="K150" i="279"/>
  <c r="J150" i="279"/>
  <c r="P149" i="279"/>
  <c r="M149" i="279" s="1"/>
  <c r="L149" i="279"/>
  <c r="K149" i="279"/>
  <c r="J149" i="279"/>
  <c r="P148" i="279"/>
  <c r="M148" i="279"/>
  <c r="L148" i="279"/>
  <c r="K148" i="279"/>
  <c r="J148" i="279"/>
  <c r="P147" i="279"/>
  <c r="M147" i="279" s="1"/>
  <c r="L147" i="279"/>
  <c r="K147" i="279"/>
  <c r="J147" i="279"/>
  <c r="P146" i="279"/>
  <c r="M146" i="279"/>
  <c r="L146" i="279"/>
  <c r="K146" i="279"/>
  <c r="J146" i="279"/>
  <c r="P145" i="279"/>
  <c r="M145" i="279" s="1"/>
  <c r="L145" i="279"/>
  <c r="K145" i="279"/>
  <c r="J145" i="279"/>
  <c r="P144" i="279"/>
  <c r="M144" i="279" s="1"/>
  <c r="L144" i="279"/>
  <c r="K144" i="279"/>
  <c r="J144" i="279"/>
  <c r="P143" i="279"/>
  <c r="M143" i="279" s="1"/>
  <c r="L143" i="279"/>
  <c r="K143" i="279"/>
  <c r="J143" i="279"/>
  <c r="P142" i="279"/>
  <c r="M142" i="279" s="1"/>
  <c r="L142" i="279"/>
  <c r="K142" i="279"/>
  <c r="J142" i="279"/>
  <c r="P141" i="279"/>
  <c r="M141" i="279" s="1"/>
  <c r="L141" i="279"/>
  <c r="K141" i="279"/>
  <c r="J141" i="279"/>
  <c r="P140" i="279"/>
  <c r="M140" i="279" s="1"/>
  <c r="L140" i="279"/>
  <c r="K140" i="279"/>
  <c r="J140" i="279"/>
  <c r="P139" i="279"/>
  <c r="M139" i="279" s="1"/>
  <c r="L139" i="279"/>
  <c r="K139" i="279"/>
  <c r="J139" i="279"/>
  <c r="P138" i="279"/>
  <c r="M138" i="279" s="1"/>
  <c r="L138" i="279"/>
  <c r="K138" i="279"/>
  <c r="J138" i="279"/>
  <c r="P137" i="279"/>
  <c r="M137" i="279" s="1"/>
  <c r="L137" i="279"/>
  <c r="K137" i="279"/>
  <c r="J137" i="279"/>
  <c r="P136" i="279"/>
  <c r="M136" i="279" s="1"/>
  <c r="L136" i="279"/>
  <c r="K136" i="279"/>
  <c r="J136" i="279"/>
  <c r="P135" i="279"/>
  <c r="M135" i="279" s="1"/>
  <c r="L135" i="279"/>
  <c r="K135" i="279"/>
  <c r="J135" i="279"/>
  <c r="P134" i="279"/>
  <c r="M134" i="279" s="1"/>
  <c r="L134" i="279"/>
  <c r="K134" i="279"/>
  <c r="J134" i="279"/>
  <c r="P133" i="279"/>
  <c r="M133" i="279" s="1"/>
  <c r="L133" i="279"/>
  <c r="K133" i="279"/>
  <c r="J133" i="279"/>
  <c r="P132" i="279"/>
  <c r="M132" i="279" s="1"/>
  <c r="L132" i="279"/>
  <c r="K132" i="279"/>
  <c r="J132" i="279"/>
  <c r="P131" i="279"/>
  <c r="M131" i="279" s="1"/>
  <c r="L131" i="279"/>
  <c r="K131" i="279"/>
  <c r="J131" i="279"/>
  <c r="P130" i="279"/>
  <c r="M130" i="279" s="1"/>
  <c r="L130" i="279"/>
  <c r="K130" i="279"/>
  <c r="J130" i="279"/>
  <c r="P129" i="279"/>
  <c r="M129" i="279" s="1"/>
  <c r="L129" i="279"/>
  <c r="K129" i="279"/>
  <c r="J129" i="279"/>
  <c r="P128" i="279"/>
  <c r="M128" i="279" s="1"/>
  <c r="L128" i="279"/>
  <c r="K128" i="279"/>
  <c r="J128" i="279"/>
  <c r="P127" i="279"/>
  <c r="M127" i="279" s="1"/>
  <c r="L127" i="279"/>
  <c r="K127" i="279"/>
  <c r="J127" i="279"/>
  <c r="P126" i="279"/>
  <c r="M126" i="279" s="1"/>
  <c r="L126" i="279"/>
  <c r="K126" i="279"/>
  <c r="J126" i="279"/>
  <c r="P125" i="279"/>
  <c r="M125" i="279" s="1"/>
  <c r="L125" i="279"/>
  <c r="K125" i="279"/>
  <c r="J125" i="279"/>
  <c r="P124" i="279"/>
  <c r="M124" i="279"/>
  <c r="L124" i="279"/>
  <c r="K124" i="279"/>
  <c r="J124" i="279"/>
  <c r="P123" i="279"/>
  <c r="M123" i="279" s="1"/>
  <c r="L123" i="279"/>
  <c r="K123" i="279"/>
  <c r="J123" i="279"/>
  <c r="P122" i="279"/>
  <c r="M122" i="279" s="1"/>
  <c r="L122" i="279"/>
  <c r="K122" i="279"/>
  <c r="J122" i="279"/>
  <c r="P121" i="279"/>
  <c r="M121" i="279" s="1"/>
  <c r="L121" i="279"/>
  <c r="K121" i="279"/>
  <c r="J121" i="279"/>
  <c r="P120" i="279"/>
  <c r="M120" i="279" s="1"/>
  <c r="L120" i="279"/>
  <c r="K120" i="279"/>
  <c r="J120" i="279"/>
  <c r="P119" i="279"/>
  <c r="M119" i="279" s="1"/>
  <c r="L119" i="279"/>
  <c r="K119" i="279"/>
  <c r="J119" i="279"/>
  <c r="P118" i="279"/>
  <c r="M118" i="279" s="1"/>
  <c r="L118" i="279"/>
  <c r="K118" i="279"/>
  <c r="J118" i="279"/>
  <c r="P117" i="279"/>
  <c r="M117" i="279" s="1"/>
  <c r="L117" i="279"/>
  <c r="K117" i="279"/>
  <c r="J117" i="279"/>
  <c r="P116" i="279"/>
  <c r="M116" i="279" s="1"/>
  <c r="L116" i="279"/>
  <c r="K116" i="279"/>
  <c r="J116" i="279"/>
  <c r="P115" i="279"/>
  <c r="M115" i="279" s="1"/>
  <c r="L115" i="279"/>
  <c r="K115" i="279"/>
  <c r="J115" i="279"/>
  <c r="P114" i="279"/>
  <c r="M114" i="279" s="1"/>
  <c r="L114" i="279"/>
  <c r="K114" i="279"/>
  <c r="J114" i="279"/>
  <c r="P113" i="279"/>
  <c r="M113" i="279" s="1"/>
  <c r="L113" i="279"/>
  <c r="K113" i="279"/>
  <c r="J113" i="279"/>
  <c r="P112" i="279"/>
  <c r="M112" i="279" s="1"/>
  <c r="L112" i="279"/>
  <c r="K112" i="279"/>
  <c r="J112" i="279"/>
  <c r="P111" i="279"/>
  <c r="M111" i="279" s="1"/>
  <c r="L111" i="279"/>
  <c r="K111" i="279"/>
  <c r="J111" i="279"/>
  <c r="P110" i="279"/>
  <c r="M110" i="279" s="1"/>
  <c r="L110" i="279"/>
  <c r="K110" i="279"/>
  <c r="J110" i="279"/>
  <c r="P109" i="279"/>
  <c r="M109" i="279" s="1"/>
  <c r="L109" i="279"/>
  <c r="K109" i="279"/>
  <c r="J109" i="279"/>
  <c r="P108" i="279"/>
  <c r="M108" i="279" s="1"/>
  <c r="L108" i="279"/>
  <c r="K108" i="279"/>
  <c r="J108" i="279"/>
  <c r="P107" i="279"/>
  <c r="M107" i="279" s="1"/>
  <c r="L107" i="279"/>
  <c r="K107" i="279"/>
  <c r="J107" i="279"/>
  <c r="P106" i="279"/>
  <c r="M106" i="279" s="1"/>
  <c r="L106" i="279"/>
  <c r="K106" i="279"/>
  <c r="J106" i="279"/>
  <c r="P105" i="279"/>
  <c r="M105" i="279" s="1"/>
  <c r="L105" i="279"/>
  <c r="K105" i="279"/>
  <c r="J105" i="279"/>
  <c r="P104" i="279"/>
  <c r="M104" i="279" s="1"/>
  <c r="L104" i="279"/>
  <c r="K104" i="279"/>
  <c r="J104" i="279"/>
  <c r="P103" i="279"/>
  <c r="M103" i="279" s="1"/>
  <c r="L103" i="279"/>
  <c r="K103" i="279"/>
  <c r="J103" i="279"/>
  <c r="P102" i="279"/>
  <c r="M102" i="279" s="1"/>
  <c r="L102" i="279"/>
  <c r="K102" i="279"/>
  <c r="J102" i="279"/>
  <c r="P101" i="279"/>
  <c r="M101" i="279" s="1"/>
  <c r="L101" i="279"/>
  <c r="K101" i="279"/>
  <c r="J101" i="279"/>
  <c r="P100" i="279"/>
  <c r="M100" i="279"/>
  <c r="L100" i="279"/>
  <c r="K100" i="279"/>
  <c r="J100" i="279"/>
  <c r="P99" i="279"/>
  <c r="M99" i="279" s="1"/>
  <c r="L99" i="279"/>
  <c r="K99" i="279"/>
  <c r="J99" i="279"/>
  <c r="P98" i="279"/>
  <c r="M98" i="279" s="1"/>
  <c r="L98" i="279"/>
  <c r="K98" i="279"/>
  <c r="J98" i="279"/>
  <c r="P97" i="279"/>
  <c r="M97" i="279" s="1"/>
  <c r="L97" i="279"/>
  <c r="K97" i="279"/>
  <c r="J97" i="279"/>
  <c r="P96" i="279"/>
  <c r="M96" i="279"/>
  <c r="L96" i="279"/>
  <c r="K96" i="279"/>
  <c r="J96" i="279"/>
  <c r="P95" i="279"/>
  <c r="M95" i="279" s="1"/>
  <c r="L95" i="279"/>
  <c r="K95" i="279"/>
  <c r="J95" i="279"/>
  <c r="P94" i="279"/>
  <c r="M94" i="279" s="1"/>
  <c r="L94" i="279"/>
  <c r="K94" i="279"/>
  <c r="J94" i="279"/>
  <c r="P93" i="279"/>
  <c r="M93" i="279" s="1"/>
  <c r="L93" i="279"/>
  <c r="K93" i="279"/>
  <c r="J93" i="279"/>
  <c r="P92" i="279"/>
  <c r="M92" i="279" s="1"/>
  <c r="L92" i="279"/>
  <c r="K92" i="279"/>
  <c r="J92" i="279"/>
  <c r="P91" i="279"/>
  <c r="M91" i="279" s="1"/>
  <c r="L91" i="279"/>
  <c r="K91" i="279"/>
  <c r="J91" i="279"/>
  <c r="P90" i="279"/>
  <c r="M90" i="279" s="1"/>
  <c r="L90" i="279"/>
  <c r="K90" i="279"/>
  <c r="J90" i="279"/>
  <c r="P89" i="279"/>
  <c r="M89" i="279" s="1"/>
  <c r="L89" i="279"/>
  <c r="K89" i="279"/>
  <c r="J89" i="279"/>
  <c r="P88" i="279"/>
  <c r="M88" i="279" s="1"/>
  <c r="L88" i="279"/>
  <c r="K88" i="279"/>
  <c r="J88" i="279"/>
  <c r="P87" i="279"/>
  <c r="M87" i="279" s="1"/>
  <c r="L87" i="279"/>
  <c r="K87" i="279"/>
  <c r="J87" i="279"/>
  <c r="P86" i="279"/>
  <c r="M86" i="279" s="1"/>
  <c r="L86" i="279"/>
  <c r="K86" i="279"/>
  <c r="J86" i="279"/>
  <c r="P85" i="279"/>
  <c r="M85" i="279" s="1"/>
  <c r="L85" i="279"/>
  <c r="K85" i="279"/>
  <c r="J85" i="279"/>
  <c r="P84" i="279"/>
  <c r="M84" i="279" s="1"/>
  <c r="L84" i="279"/>
  <c r="K84" i="279"/>
  <c r="J84" i="279"/>
  <c r="P83" i="279"/>
  <c r="M83" i="279"/>
  <c r="L83" i="279"/>
  <c r="K83" i="279"/>
  <c r="J83" i="279"/>
  <c r="P82" i="279"/>
  <c r="M82" i="279" s="1"/>
  <c r="L82" i="279"/>
  <c r="K82" i="279"/>
  <c r="J82" i="279"/>
  <c r="P81" i="279"/>
  <c r="M81" i="279" s="1"/>
  <c r="L81" i="279"/>
  <c r="K81" i="279"/>
  <c r="J81" i="279"/>
  <c r="P80" i="279"/>
  <c r="M80" i="279" s="1"/>
  <c r="L80" i="279"/>
  <c r="K80" i="279"/>
  <c r="J80" i="279"/>
  <c r="P79" i="279"/>
  <c r="M79" i="279" s="1"/>
  <c r="L79" i="279"/>
  <c r="K79" i="279"/>
  <c r="J79" i="279"/>
  <c r="P78" i="279"/>
  <c r="M78" i="279" s="1"/>
  <c r="L78" i="279"/>
  <c r="K78" i="279"/>
  <c r="J78" i="279"/>
  <c r="P77" i="279"/>
  <c r="M77" i="279" s="1"/>
  <c r="L77" i="279"/>
  <c r="K77" i="279"/>
  <c r="J77" i="279"/>
  <c r="P76" i="279"/>
  <c r="M76" i="279" s="1"/>
  <c r="L76" i="279"/>
  <c r="K76" i="279"/>
  <c r="J76" i="279"/>
  <c r="P75" i="279"/>
  <c r="M75" i="279" s="1"/>
  <c r="L75" i="279"/>
  <c r="K75" i="279"/>
  <c r="J75" i="279"/>
  <c r="P74" i="279"/>
  <c r="M74" i="279" s="1"/>
  <c r="L74" i="279"/>
  <c r="K74" i="279"/>
  <c r="J74" i="279"/>
  <c r="P73" i="279"/>
  <c r="M73" i="279" s="1"/>
  <c r="L73" i="279"/>
  <c r="K73" i="279"/>
  <c r="J73" i="279"/>
  <c r="P72" i="279"/>
  <c r="M72" i="279" s="1"/>
  <c r="L72" i="279"/>
  <c r="K72" i="279"/>
  <c r="J72" i="279"/>
  <c r="P71" i="279"/>
  <c r="M71" i="279" s="1"/>
  <c r="L71" i="279"/>
  <c r="K71" i="279"/>
  <c r="J71" i="279"/>
  <c r="P70" i="279"/>
  <c r="M70" i="279" s="1"/>
  <c r="L70" i="279"/>
  <c r="K70" i="279"/>
  <c r="J70" i="279"/>
  <c r="P69" i="279"/>
  <c r="M69" i="279" s="1"/>
  <c r="L69" i="279"/>
  <c r="K69" i="279"/>
  <c r="J69" i="279"/>
  <c r="P68" i="279"/>
  <c r="M68" i="279" s="1"/>
  <c r="L68" i="279"/>
  <c r="K68" i="279"/>
  <c r="J68" i="279"/>
  <c r="P67" i="279"/>
  <c r="M67" i="279" s="1"/>
  <c r="L67" i="279"/>
  <c r="K67" i="279"/>
  <c r="J67" i="279"/>
  <c r="P66" i="279"/>
  <c r="M66" i="279" s="1"/>
  <c r="L66" i="279"/>
  <c r="K66" i="279"/>
  <c r="J66" i="279"/>
  <c r="P65" i="279"/>
  <c r="M65" i="279" s="1"/>
  <c r="L65" i="279"/>
  <c r="K65" i="279"/>
  <c r="J65" i="279"/>
  <c r="P64" i="279"/>
  <c r="M64" i="279"/>
  <c r="L64" i="279"/>
  <c r="K64" i="279"/>
  <c r="J64" i="279"/>
  <c r="P63" i="279"/>
  <c r="M63" i="279" s="1"/>
  <c r="L63" i="279"/>
  <c r="K63" i="279"/>
  <c r="J63" i="279"/>
  <c r="P62" i="279"/>
  <c r="M62" i="279" s="1"/>
  <c r="L62" i="279"/>
  <c r="K62" i="279"/>
  <c r="J62" i="279"/>
  <c r="P61" i="279"/>
  <c r="M61" i="279" s="1"/>
  <c r="L61" i="279"/>
  <c r="K61" i="279"/>
  <c r="J61" i="279"/>
  <c r="P60" i="279"/>
  <c r="M60" i="279" s="1"/>
  <c r="L60" i="279"/>
  <c r="K60" i="279"/>
  <c r="J60" i="279"/>
  <c r="P59" i="279"/>
  <c r="M59" i="279" s="1"/>
  <c r="L59" i="279"/>
  <c r="K59" i="279"/>
  <c r="J59" i="279"/>
  <c r="P58" i="279"/>
  <c r="M58" i="279" s="1"/>
  <c r="L58" i="279"/>
  <c r="K58" i="279"/>
  <c r="J58" i="279"/>
  <c r="P57" i="279"/>
  <c r="M57" i="279" s="1"/>
  <c r="L57" i="279"/>
  <c r="K57" i="279"/>
  <c r="J57" i="279"/>
  <c r="P56" i="279"/>
  <c r="M56" i="279" s="1"/>
  <c r="L56" i="279"/>
  <c r="K56" i="279"/>
  <c r="J56" i="279"/>
  <c r="P55" i="279"/>
  <c r="M55" i="279" s="1"/>
  <c r="L55" i="279"/>
  <c r="K55" i="279"/>
  <c r="J55" i="279"/>
  <c r="P54" i="279"/>
  <c r="M54" i="279" s="1"/>
  <c r="L54" i="279"/>
  <c r="K54" i="279"/>
  <c r="J54" i="279"/>
  <c r="P53" i="279"/>
  <c r="M53" i="279" s="1"/>
  <c r="L53" i="279"/>
  <c r="K53" i="279"/>
  <c r="J53" i="279"/>
  <c r="P52" i="279"/>
  <c r="M52" i="279" s="1"/>
  <c r="L52" i="279"/>
  <c r="K52" i="279"/>
  <c r="J52" i="279"/>
  <c r="P51" i="279"/>
  <c r="M51" i="279" s="1"/>
  <c r="L51" i="279"/>
  <c r="K51" i="279"/>
  <c r="J51" i="279"/>
  <c r="P50" i="279"/>
  <c r="M50" i="279" s="1"/>
  <c r="L50" i="279"/>
  <c r="K50" i="279"/>
  <c r="J50" i="279"/>
  <c r="P49" i="279"/>
  <c r="M49" i="279" s="1"/>
  <c r="L49" i="279"/>
  <c r="K49" i="279"/>
  <c r="J49" i="279"/>
  <c r="P48" i="279"/>
  <c r="M48" i="279"/>
  <c r="L48" i="279"/>
  <c r="K48" i="279"/>
  <c r="J48" i="279"/>
  <c r="P47" i="279"/>
  <c r="M47" i="279" s="1"/>
  <c r="L47" i="279"/>
  <c r="K47" i="279"/>
  <c r="J47" i="279"/>
  <c r="P46" i="279"/>
  <c r="M46" i="279" s="1"/>
  <c r="L46" i="279"/>
  <c r="K46" i="279"/>
  <c r="J46" i="279"/>
  <c r="P45" i="279"/>
  <c r="M45" i="279" s="1"/>
  <c r="L45" i="279"/>
  <c r="K45" i="279"/>
  <c r="J45" i="279"/>
  <c r="P44" i="279"/>
  <c r="M44" i="279" s="1"/>
  <c r="L44" i="279"/>
  <c r="K44" i="279"/>
  <c r="J44" i="279"/>
  <c r="P43" i="279"/>
  <c r="M43" i="279" s="1"/>
  <c r="L43" i="279"/>
  <c r="K43" i="279"/>
  <c r="J43" i="279"/>
  <c r="P42" i="279"/>
  <c r="M42" i="279" s="1"/>
  <c r="L42" i="279"/>
  <c r="K42" i="279"/>
  <c r="J42" i="279"/>
  <c r="P41" i="279"/>
  <c r="M41" i="279" s="1"/>
  <c r="L41" i="279"/>
  <c r="K41" i="279"/>
  <c r="J41" i="279"/>
  <c r="P40" i="279"/>
  <c r="M40" i="279" s="1"/>
  <c r="L40" i="279"/>
  <c r="K40" i="279"/>
  <c r="J40" i="279"/>
  <c r="H5" i="279"/>
  <c r="D5" i="279"/>
  <c r="C5" i="279"/>
  <c r="A5" i="279"/>
  <c r="A1" i="279"/>
  <c r="R47" i="278"/>
  <c r="F43" i="278" s="1"/>
  <c r="I37" i="278"/>
  <c r="G37" i="278"/>
  <c r="F37" i="278"/>
  <c r="D37" i="278"/>
  <c r="C37" i="278"/>
  <c r="B37" i="278"/>
  <c r="K36" i="278"/>
  <c r="B36" i="278"/>
  <c r="I35" i="278"/>
  <c r="G35" i="278"/>
  <c r="F35" i="278"/>
  <c r="D35" i="278"/>
  <c r="C35" i="278"/>
  <c r="B35" i="278"/>
  <c r="M34" i="278"/>
  <c r="B34" i="278"/>
  <c r="I33" i="278"/>
  <c r="G33" i="278"/>
  <c r="F33" i="278"/>
  <c r="D33" i="278"/>
  <c r="C33" i="278"/>
  <c r="B33" i="278"/>
  <c r="K32" i="278"/>
  <c r="B32" i="278"/>
  <c r="I31" i="278"/>
  <c r="G31" i="278"/>
  <c r="F31" i="278"/>
  <c r="D31" i="278"/>
  <c r="C31" i="278"/>
  <c r="B31" i="278"/>
  <c r="B30" i="278"/>
  <c r="I29" i="278"/>
  <c r="G29" i="278"/>
  <c r="F29" i="278"/>
  <c r="D29" i="278"/>
  <c r="C29" i="278"/>
  <c r="B29" i="278"/>
  <c r="K28" i="278"/>
  <c r="B28" i="278"/>
  <c r="I27" i="278"/>
  <c r="G27" i="278"/>
  <c r="F27" i="278"/>
  <c r="D27" i="278"/>
  <c r="C27" i="278"/>
  <c r="B27" i="278"/>
  <c r="M26" i="278"/>
  <c r="B26" i="278"/>
  <c r="I25" i="278"/>
  <c r="G25" i="278"/>
  <c r="F25" i="278"/>
  <c r="D25" i="278"/>
  <c r="C25" i="278"/>
  <c r="B25" i="278"/>
  <c r="K24" i="278"/>
  <c r="B24" i="278"/>
  <c r="I23" i="278"/>
  <c r="G23" i="278"/>
  <c r="F23" i="278"/>
  <c r="D23" i="278"/>
  <c r="C23" i="278"/>
  <c r="B23" i="278"/>
  <c r="B22" i="278"/>
  <c r="I21" i="278"/>
  <c r="G21" i="278"/>
  <c r="F21" i="278"/>
  <c r="D21" i="278"/>
  <c r="C21" i="278"/>
  <c r="B21" i="278"/>
  <c r="K20" i="278"/>
  <c r="B20" i="278"/>
  <c r="I19" i="278"/>
  <c r="G19" i="278"/>
  <c r="F19" i="278"/>
  <c r="D19" i="278"/>
  <c r="C19" i="278"/>
  <c r="B19" i="278"/>
  <c r="M18" i="278"/>
  <c r="B18" i="278"/>
  <c r="I17" i="278"/>
  <c r="G17" i="278"/>
  <c r="F17" i="278"/>
  <c r="D17" i="278"/>
  <c r="C17" i="278"/>
  <c r="B17" i="278"/>
  <c r="U16" i="278"/>
  <c r="K16" i="278"/>
  <c r="B16" i="278"/>
  <c r="I15" i="278"/>
  <c r="G15" i="278"/>
  <c r="F15" i="278"/>
  <c r="D15" i="278"/>
  <c r="C15" i="278"/>
  <c r="B15" i="278"/>
  <c r="B14" i="278"/>
  <c r="I13" i="278"/>
  <c r="G13" i="278"/>
  <c r="F13" i="278"/>
  <c r="D13" i="278"/>
  <c r="C13" i="278"/>
  <c r="B13" i="278"/>
  <c r="K12" i="278"/>
  <c r="B12" i="278"/>
  <c r="I11" i="278"/>
  <c r="G11" i="278"/>
  <c r="F11" i="278"/>
  <c r="D11" i="278"/>
  <c r="C11" i="278"/>
  <c r="B11" i="278"/>
  <c r="M10" i="278"/>
  <c r="B10" i="278"/>
  <c r="I9" i="278"/>
  <c r="G9" i="278"/>
  <c r="F9" i="278"/>
  <c r="D9" i="278"/>
  <c r="C9" i="278"/>
  <c r="B9" i="278"/>
  <c r="K8" i="278"/>
  <c r="U7" i="278"/>
  <c r="I7" i="278"/>
  <c r="G7" i="278"/>
  <c r="F7" i="278"/>
  <c r="D7" i="278"/>
  <c r="C7" i="278"/>
  <c r="B7" i="278"/>
  <c r="R4" i="278"/>
  <c r="O47" i="278" s="1"/>
  <c r="K4" i="278"/>
  <c r="G4" i="278"/>
  <c r="A4" i="278"/>
  <c r="A1" i="278"/>
  <c r="R32" i="277"/>
  <c r="F25" i="277" s="1"/>
  <c r="I21" i="277"/>
  <c r="G21" i="277"/>
  <c r="F21" i="277"/>
  <c r="D21" i="277"/>
  <c r="C21" i="277"/>
  <c r="B21" i="277"/>
  <c r="K20" i="277"/>
  <c r="I19" i="277"/>
  <c r="G19" i="277"/>
  <c r="F19" i="277"/>
  <c r="D19" i="277"/>
  <c r="C19" i="277"/>
  <c r="B19" i="277"/>
  <c r="I17" i="277"/>
  <c r="G17" i="277"/>
  <c r="F17" i="277"/>
  <c r="D17" i="277"/>
  <c r="C17" i="277"/>
  <c r="B17" i="277"/>
  <c r="U16" i="277"/>
  <c r="K16" i="277"/>
  <c r="I15" i="277"/>
  <c r="G15" i="277"/>
  <c r="F15" i="277"/>
  <c r="D15" i="277"/>
  <c r="C15" i="277"/>
  <c r="B15" i="277"/>
  <c r="I13" i="277"/>
  <c r="G13" i="277"/>
  <c r="F13" i="277"/>
  <c r="D13" i="277"/>
  <c r="C13" i="277"/>
  <c r="B13" i="277"/>
  <c r="K12" i="277"/>
  <c r="I11" i="277"/>
  <c r="G11" i="277"/>
  <c r="F11" i="277"/>
  <c r="D11" i="277"/>
  <c r="C11" i="277"/>
  <c r="B11" i="277"/>
  <c r="I9" i="277"/>
  <c r="G9" i="277"/>
  <c r="F9" i="277"/>
  <c r="D9" i="277"/>
  <c r="C9" i="277"/>
  <c r="B9" i="277"/>
  <c r="K8" i="277"/>
  <c r="U7" i="277"/>
  <c r="I7" i="277"/>
  <c r="G7" i="277"/>
  <c r="F7" i="277"/>
  <c r="D7" i="277"/>
  <c r="C7" i="277"/>
  <c r="B7" i="277"/>
  <c r="R4" i="277"/>
  <c r="O32" i="277" s="1"/>
  <c r="K4" i="277"/>
  <c r="G4" i="277"/>
  <c r="A4" i="277"/>
  <c r="A1" i="277"/>
  <c r="R31" i="276"/>
  <c r="F25" i="276" s="1"/>
  <c r="I21" i="276"/>
  <c r="G21" i="276"/>
  <c r="F21" i="276"/>
  <c r="D21" i="276"/>
  <c r="C21" i="276"/>
  <c r="B21" i="276"/>
  <c r="K20" i="276"/>
  <c r="I19" i="276"/>
  <c r="G19" i="276"/>
  <c r="F19" i="276"/>
  <c r="D19" i="276"/>
  <c r="C19" i="276"/>
  <c r="B19" i="276"/>
  <c r="M18" i="276"/>
  <c r="I17" i="276"/>
  <c r="G17" i="276"/>
  <c r="F17" i="276"/>
  <c r="D17" i="276"/>
  <c r="C17" i="276"/>
  <c r="B17" i="276"/>
  <c r="U16" i="276"/>
  <c r="K16" i="276"/>
  <c r="I15" i="276"/>
  <c r="G15" i="276"/>
  <c r="F15" i="276"/>
  <c r="D15" i="276"/>
  <c r="C15" i="276"/>
  <c r="B15" i="276"/>
  <c r="I13" i="276"/>
  <c r="G13" i="276"/>
  <c r="F13" i="276"/>
  <c r="D13" i="276"/>
  <c r="C13" i="276"/>
  <c r="B13" i="276"/>
  <c r="K12" i="276"/>
  <c r="I11" i="276"/>
  <c r="G11" i="276"/>
  <c r="F11" i="276"/>
  <c r="D11" i="276"/>
  <c r="C11" i="276"/>
  <c r="B11" i="276"/>
  <c r="M10" i="276"/>
  <c r="I9" i="276"/>
  <c r="G9" i="276"/>
  <c r="F9" i="276"/>
  <c r="D9" i="276"/>
  <c r="C9" i="276"/>
  <c r="B9" i="276"/>
  <c r="K8" i="276"/>
  <c r="U7" i="276"/>
  <c r="I7" i="276"/>
  <c r="G7" i="276"/>
  <c r="F7" i="276"/>
  <c r="D7" i="276"/>
  <c r="C7" i="276"/>
  <c r="B7" i="276"/>
  <c r="R4" i="276"/>
  <c r="O31" i="276" s="1"/>
  <c r="K4" i="276"/>
  <c r="G4" i="276"/>
  <c r="A4" i="276"/>
  <c r="A1" i="276"/>
  <c r="N122" i="275"/>
  <c r="K122" i="275" s="1"/>
  <c r="J122" i="275"/>
  <c r="I122" i="275"/>
  <c r="H122" i="275"/>
  <c r="N121" i="275"/>
  <c r="K121" i="275" s="1"/>
  <c r="J121" i="275"/>
  <c r="I121" i="275"/>
  <c r="H121" i="275"/>
  <c r="N120" i="275"/>
  <c r="K120" i="275" s="1"/>
  <c r="J120" i="275"/>
  <c r="I120" i="275"/>
  <c r="H120" i="275"/>
  <c r="N119" i="275"/>
  <c r="K119" i="275" s="1"/>
  <c r="J119" i="275"/>
  <c r="I119" i="275"/>
  <c r="H119" i="275"/>
  <c r="N118" i="275"/>
  <c r="K118" i="275" s="1"/>
  <c r="J118" i="275"/>
  <c r="I118" i="275"/>
  <c r="H118" i="275"/>
  <c r="N117" i="275"/>
  <c r="K117" i="275" s="1"/>
  <c r="J117" i="275"/>
  <c r="I117" i="275"/>
  <c r="H117" i="275"/>
  <c r="N116" i="275"/>
  <c r="K116" i="275" s="1"/>
  <c r="J116" i="275"/>
  <c r="I116" i="275"/>
  <c r="H116" i="275"/>
  <c r="N115" i="275"/>
  <c r="K115" i="275" s="1"/>
  <c r="J115" i="275"/>
  <c r="I115" i="275"/>
  <c r="H115" i="275"/>
  <c r="N114" i="275"/>
  <c r="K114" i="275" s="1"/>
  <c r="J114" i="275"/>
  <c r="I114" i="275"/>
  <c r="H114" i="275"/>
  <c r="N113" i="275"/>
  <c r="K113" i="275" s="1"/>
  <c r="J113" i="275"/>
  <c r="I113" i="275"/>
  <c r="H113" i="275"/>
  <c r="N112" i="275"/>
  <c r="K112" i="275" s="1"/>
  <c r="J112" i="275"/>
  <c r="I112" i="275"/>
  <c r="H112" i="275"/>
  <c r="N111" i="275"/>
  <c r="K111" i="275" s="1"/>
  <c r="J111" i="275"/>
  <c r="I111" i="275"/>
  <c r="H111" i="275"/>
  <c r="N110" i="275"/>
  <c r="K110" i="275" s="1"/>
  <c r="J110" i="275"/>
  <c r="I110" i="275"/>
  <c r="H110" i="275"/>
  <c r="N109" i="275"/>
  <c r="K109" i="275" s="1"/>
  <c r="J109" i="275"/>
  <c r="I109" i="275"/>
  <c r="H109" i="275"/>
  <c r="N108" i="275"/>
  <c r="K108" i="275" s="1"/>
  <c r="J108" i="275"/>
  <c r="I108" i="275"/>
  <c r="H108" i="275"/>
  <c r="N107" i="275"/>
  <c r="K107" i="275" s="1"/>
  <c r="J107" i="275"/>
  <c r="I107" i="275"/>
  <c r="H107" i="275"/>
  <c r="N106" i="275"/>
  <c r="K106" i="275" s="1"/>
  <c r="J106" i="275"/>
  <c r="I106" i="275"/>
  <c r="H106" i="275"/>
  <c r="N105" i="275"/>
  <c r="K105" i="275" s="1"/>
  <c r="J105" i="275"/>
  <c r="I105" i="275"/>
  <c r="H105" i="275"/>
  <c r="N104" i="275"/>
  <c r="K104" i="275" s="1"/>
  <c r="J104" i="275"/>
  <c r="I104" i="275"/>
  <c r="H104" i="275"/>
  <c r="N103" i="275"/>
  <c r="K103" i="275" s="1"/>
  <c r="J103" i="275"/>
  <c r="I103" i="275"/>
  <c r="H103" i="275"/>
  <c r="N102" i="275"/>
  <c r="K102" i="275" s="1"/>
  <c r="J102" i="275"/>
  <c r="I102" i="275"/>
  <c r="H102" i="275"/>
  <c r="N101" i="275"/>
  <c r="K101" i="275" s="1"/>
  <c r="J101" i="275"/>
  <c r="I101" i="275"/>
  <c r="H101" i="275"/>
  <c r="N100" i="275"/>
  <c r="K100" i="275" s="1"/>
  <c r="J100" i="275"/>
  <c r="I100" i="275"/>
  <c r="H100" i="275"/>
  <c r="N99" i="275"/>
  <c r="K99" i="275" s="1"/>
  <c r="J99" i="275"/>
  <c r="I99" i="275"/>
  <c r="H99" i="275"/>
  <c r="N98" i="275"/>
  <c r="K98" i="275" s="1"/>
  <c r="J98" i="275"/>
  <c r="I98" i="275"/>
  <c r="H98" i="275"/>
  <c r="N97" i="275"/>
  <c r="K97" i="275" s="1"/>
  <c r="J97" i="275"/>
  <c r="I97" i="275"/>
  <c r="H97" i="275"/>
  <c r="N96" i="275"/>
  <c r="K96" i="275" s="1"/>
  <c r="J96" i="275"/>
  <c r="I96" i="275"/>
  <c r="H96" i="275"/>
  <c r="N95" i="275"/>
  <c r="K95" i="275" s="1"/>
  <c r="J95" i="275"/>
  <c r="I95" i="275"/>
  <c r="H95" i="275"/>
  <c r="N94" i="275"/>
  <c r="K94" i="275" s="1"/>
  <c r="J94" i="275"/>
  <c r="I94" i="275"/>
  <c r="H94" i="275"/>
  <c r="N93" i="275"/>
  <c r="K93" i="275" s="1"/>
  <c r="J93" i="275"/>
  <c r="I93" i="275"/>
  <c r="H93" i="275"/>
  <c r="N92" i="275"/>
  <c r="K92" i="275" s="1"/>
  <c r="J92" i="275"/>
  <c r="I92" i="275"/>
  <c r="H92" i="275"/>
  <c r="N91" i="275"/>
  <c r="K91" i="275" s="1"/>
  <c r="J91" i="275"/>
  <c r="I91" i="275"/>
  <c r="H91" i="275"/>
  <c r="N90" i="275"/>
  <c r="K90" i="275" s="1"/>
  <c r="J90" i="275"/>
  <c r="I90" i="275"/>
  <c r="H90" i="275"/>
  <c r="N89" i="275"/>
  <c r="K89" i="275" s="1"/>
  <c r="J89" i="275"/>
  <c r="I89" i="275"/>
  <c r="H89" i="275"/>
  <c r="N88" i="275"/>
  <c r="K88" i="275" s="1"/>
  <c r="J88" i="275"/>
  <c r="I88" i="275"/>
  <c r="H88" i="275"/>
  <c r="N87" i="275"/>
  <c r="K87" i="275" s="1"/>
  <c r="J87" i="275"/>
  <c r="I87" i="275"/>
  <c r="H87" i="275"/>
  <c r="N86" i="275"/>
  <c r="K86" i="275" s="1"/>
  <c r="J86" i="275"/>
  <c r="I86" i="275"/>
  <c r="H86" i="275"/>
  <c r="N85" i="275"/>
  <c r="K85" i="275" s="1"/>
  <c r="J85" i="275"/>
  <c r="I85" i="275"/>
  <c r="H85" i="275"/>
  <c r="N84" i="275"/>
  <c r="K84" i="275" s="1"/>
  <c r="J84" i="275"/>
  <c r="I84" i="275"/>
  <c r="H84" i="275"/>
  <c r="N83" i="275"/>
  <c r="K83" i="275"/>
  <c r="J83" i="275"/>
  <c r="I83" i="275"/>
  <c r="H83" i="275"/>
  <c r="N82" i="275"/>
  <c r="K82" i="275" s="1"/>
  <c r="J82" i="275"/>
  <c r="I82" i="275"/>
  <c r="H82" i="275"/>
  <c r="N81" i="275"/>
  <c r="K81" i="275" s="1"/>
  <c r="J81" i="275"/>
  <c r="I81" i="275"/>
  <c r="H81" i="275"/>
  <c r="N80" i="275"/>
  <c r="K80" i="275" s="1"/>
  <c r="J80" i="275"/>
  <c r="I80" i="275"/>
  <c r="H80" i="275"/>
  <c r="N79" i="275"/>
  <c r="K79" i="275" s="1"/>
  <c r="J79" i="275"/>
  <c r="I79" i="275"/>
  <c r="H79" i="275"/>
  <c r="N78" i="275"/>
  <c r="K78" i="275" s="1"/>
  <c r="J78" i="275"/>
  <c r="I78" i="275"/>
  <c r="H78" i="275"/>
  <c r="N77" i="275"/>
  <c r="K77" i="275" s="1"/>
  <c r="J77" i="275"/>
  <c r="I77" i="275"/>
  <c r="H77" i="275"/>
  <c r="N76" i="275"/>
  <c r="K76" i="275" s="1"/>
  <c r="J76" i="275"/>
  <c r="I76" i="275"/>
  <c r="H76" i="275"/>
  <c r="N75" i="275"/>
  <c r="K75" i="275" s="1"/>
  <c r="J75" i="275"/>
  <c r="I75" i="275"/>
  <c r="H75" i="275"/>
  <c r="N74" i="275"/>
  <c r="K74" i="275" s="1"/>
  <c r="J74" i="275"/>
  <c r="I74" i="275"/>
  <c r="H74" i="275"/>
  <c r="N73" i="275"/>
  <c r="K73" i="275" s="1"/>
  <c r="J73" i="275"/>
  <c r="I73" i="275"/>
  <c r="H73" i="275"/>
  <c r="N72" i="275"/>
  <c r="K72" i="275" s="1"/>
  <c r="J72" i="275"/>
  <c r="I72" i="275"/>
  <c r="H72" i="275"/>
  <c r="N71" i="275"/>
  <c r="K71" i="275" s="1"/>
  <c r="J71" i="275"/>
  <c r="I71" i="275"/>
  <c r="H71" i="275"/>
  <c r="N70" i="275"/>
  <c r="K70" i="275" s="1"/>
  <c r="J70" i="275"/>
  <c r="I70" i="275"/>
  <c r="H70" i="275"/>
  <c r="N69" i="275"/>
  <c r="K69" i="275" s="1"/>
  <c r="J69" i="275"/>
  <c r="I69" i="275"/>
  <c r="H69" i="275"/>
  <c r="N68" i="275"/>
  <c r="K68" i="275" s="1"/>
  <c r="J68" i="275"/>
  <c r="I68" i="275"/>
  <c r="H68" i="275"/>
  <c r="N67" i="275"/>
  <c r="K67" i="275" s="1"/>
  <c r="J67" i="275"/>
  <c r="I67" i="275"/>
  <c r="H67" i="275"/>
  <c r="N66" i="275"/>
  <c r="K66" i="275" s="1"/>
  <c r="J66" i="275"/>
  <c r="I66" i="275"/>
  <c r="H66" i="275"/>
  <c r="N65" i="275"/>
  <c r="K65" i="275" s="1"/>
  <c r="J65" i="275"/>
  <c r="I65" i="275"/>
  <c r="H65" i="275"/>
  <c r="N64" i="275"/>
  <c r="K64" i="275" s="1"/>
  <c r="J64" i="275"/>
  <c r="I64" i="275"/>
  <c r="H64" i="275"/>
  <c r="N63" i="275"/>
  <c r="K63" i="275" s="1"/>
  <c r="J63" i="275"/>
  <c r="I63" i="275"/>
  <c r="H63" i="275"/>
  <c r="N62" i="275"/>
  <c r="K62" i="275" s="1"/>
  <c r="J62" i="275"/>
  <c r="I62" i="275"/>
  <c r="H62" i="275"/>
  <c r="N61" i="275"/>
  <c r="K61" i="275"/>
  <c r="J61" i="275"/>
  <c r="I61" i="275"/>
  <c r="H61" i="275"/>
  <c r="N60" i="275"/>
  <c r="K60" i="275" s="1"/>
  <c r="J60" i="275"/>
  <c r="I60" i="275"/>
  <c r="H60" i="275"/>
  <c r="N59" i="275"/>
  <c r="K59" i="275" s="1"/>
  <c r="J59" i="275"/>
  <c r="I59" i="275"/>
  <c r="H59" i="275"/>
  <c r="N58" i="275"/>
  <c r="K58" i="275" s="1"/>
  <c r="J58" i="275"/>
  <c r="I58" i="275"/>
  <c r="H58" i="275"/>
  <c r="N57" i="275"/>
  <c r="K57" i="275" s="1"/>
  <c r="J57" i="275"/>
  <c r="I57" i="275"/>
  <c r="H57" i="275"/>
  <c r="N56" i="275"/>
  <c r="K56" i="275" s="1"/>
  <c r="J56" i="275"/>
  <c r="I56" i="275"/>
  <c r="H56" i="275"/>
  <c r="N55" i="275"/>
  <c r="K55" i="275" s="1"/>
  <c r="J55" i="275"/>
  <c r="I55" i="275"/>
  <c r="H55" i="275"/>
  <c r="N54" i="275"/>
  <c r="K54" i="275" s="1"/>
  <c r="J54" i="275"/>
  <c r="I54" i="275"/>
  <c r="H54" i="275"/>
  <c r="N53" i="275"/>
  <c r="K53" i="275" s="1"/>
  <c r="J53" i="275"/>
  <c r="I53" i="275"/>
  <c r="H53" i="275"/>
  <c r="N52" i="275"/>
  <c r="K52" i="275" s="1"/>
  <c r="J52" i="275"/>
  <c r="I52" i="275"/>
  <c r="H52" i="275"/>
  <c r="N51" i="275"/>
  <c r="K51" i="275" s="1"/>
  <c r="J51" i="275"/>
  <c r="I51" i="275"/>
  <c r="H51" i="275"/>
  <c r="N50" i="275"/>
  <c r="K50" i="275" s="1"/>
  <c r="J50" i="275"/>
  <c r="I50" i="275"/>
  <c r="H50" i="275"/>
  <c r="N49" i="275"/>
  <c r="K49" i="275" s="1"/>
  <c r="J49" i="275"/>
  <c r="I49" i="275"/>
  <c r="H49" i="275"/>
  <c r="N48" i="275"/>
  <c r="K48" i="275" s="1"/>
  <c r="J48" i="275"/>
  <c r="I48" i="275"/>
  <c r="H48" i="275"/>
  <c r="N47" i="275"/>
  <c r="K47" i="275" s="1"/>
  <c r="J47" i="275"/>
  <c r="I47" i="275"/>
  <c r="H47" i="275"/>
  <c r="N46" i="275"/>
  <c r="K46" i="275" s="1"/>
  <c r="J46" i="275"/>
  <c r="I46" i="275"/>
  <c r="H46" i="275"/>
  <c r="N45" i="275"/>
  <c r="K45" i="275" s="1"/>
  <c r="J45" i="275"/>
  <c r="I45" i="275"/>
  <c r="H45" i="275"/>
  <c r="N44" i="275"/>
  <c r="K44" i="275" s="1"/>
  <c r="J44" i="275"/>
  <c r="I44" i="275"/>
  <c r="H44" i="275"/>
  <c r="N43" i="275"/>
  <c r="K43" i="275" s="1"/>
  <c r="J43" i="275"/>
  <c r="I43" i="275"/>
  <c r="H43" i="275"/>
  <c r="N42" i="275"/>
  <c r="K42" i="275" s="1"/>
  <c r="J42" i="275"/>
  <c r="I42" i="275"/>
  <c r="H42" i="275"/>
  <c r="N41" i="275"/>
  <c r="K41" i="275"/>
  <c r="J41" i="275"/>
  <c r="I41" i="275"/>
  <c r="H41" i="275"/>
  <c r="N40" i="275"/>
  <c r="K40" i="275" s="1"/>
  <c r="J40" i="275"/>
  <c r="I40" i="275"/>
  <c r="H40" i="275"/>
  <c r="N39" i="275"/>
  <c r="K39" i="275" s="1"/>
  <c r="J39" i="275"/>
  <c r="I39" i="275"/>
  <c r="H39" i="275"/>
  <c r="N38" i="275"/>
  <c r="K38" i="275" s="1"/>
  <c r="J38" i="275"/>
  <c r="I38" i="275"/>
  <c r="H38" i="275"/>
  <c r="N37" i="275"/>
  <c r="K37" i="275" s="1"/>
  <c r="J37" i="275"/>
  <c r="I37" i="275"/>
  <c r="H37" i="275"/>
  <c r="N36" i="275"/>
  <c r="K36" i="275" s="1"/>
  <c r="J36" i="275"/>
  <c r="I36" i="275"/>
  <c r="H36" i="275"/>
  <c r="N35" i="275"/>
  <c r="K35" i="275" s="1"/>
  <c r="J35" i="275"/>
  <c r="I35" i="275"/>
  <c r="H35" i="275"/>
  <c r="N34" i="275"/>
  <c r="K34" i="275" s="1"/>
  <c r="J34" i="275"/>
  <c r="I34" i="275"/>
  <c r="H34" i="275"/>
  <c r="N33" i="275"/>
  <c r="K33" i="275" s="1"/>
  <c r="J33" i="275"/>
  <c r="I33" i="275"/>
  <c r="H33" i="275"/>
  <c r="N32" i="275"/>
  <c r="N31" i="275"/>
  <c r="N30" i="275"/>
  <c r="G5" i="275"/>
  <c r="D5" i="275"/>
  <c r="C5" i="275"/>
  <c r="A5" i="275"/>
  <c r="A1" i="275"/>
  <c r="F2" i="249"/>
  <c r="F2" i="248"/>
  <c r="C2" i="242"/>
  <c r="E2" i="241"/>
  <c r="E2" i="240"/>
  <c r="E2" i="239"/>
  <c r="E2" i="238"/>
  <c r="E2" i="237"/>
  <c r="E2" i="236"/>
  <c r="E2" i="235"/>
  <c r="E2" i="234"/>
  <c r="E2" i="233"/>
  <c r="E2" i="232"/>
  <c r="C2" i="231"/>
  <c r="E2" i="230"/>
  <c r="E2" i="229"/>
  <c r="E2" i="228"/>
  <c r="C2" i="227"/>
  <c r="M154" i="250"/>
  <c r="K154" i="250"/>
  <c r="G154" i="250"/>
  <c r="M153" i="250"/>
  <c r="K153" i="250"/>
  <c r="G153" i="250"/>
  <c r="M152" i="250"/>
  <c r="K152" i="250"/>
  <c r="G152" i="250"/>
  <c r="M151" i="250"/>
  <c r="K151" i="250"/>
  <c r="G151" i="250"/>
  <c r="M150" i="250"/>
  <c r="K150" i="250"/>
  <c r="G150" i="250"/>
  <c r="M149" i="250"/>
  <c r="K149" i="250"/>
  <c r="G149" i="250"/>
  <c r="M148" i="250"/>
  <c r="G148" i="250"/>
  <c r="M147" i="250"/>
  <c r="K147" i="250"/>
  <c r="G147" i="250"/>
  <c r="Q146" i="250"/>
  <c r="Q143" i="250"/>
  <c r="I143" i="250"/>
  <c r="G143" i="250"/>
  <c r="F143" i="250"/>
  <c r="E143" i="250"/>
  <c r="I142" i="250"/>
  <c r="G142" i="250"/>
  <c r="F142" i="250"/>
  <c r="E142" i="250"/>
  <c r="B142" i="250"/>
  <c r="K141" i="250"/>
  <c r="K140" i="250"/>
  <c r="K139" i="250"/>
  <c r="I139" i="250"/>
  <c r="G139" i="250"/>
  <c r="F139" i="250"/>
  <c r="E139" i="250"/>
  <c r="Q138" i="250"/>
  <c r="O138" i="250"/>
  <c r="I138" i="250"/>
  <c r="G138" i="250"/>
  <c r="F138" i="250"/>
  <c r="E138" i="250"/>
  <c r="B138" i="250"/>
  <c r="M137" i="250"/>
  <c r="M136" i="250"/>
  <c r="I135" i="250"/>
  <c r="G135" i="250"/>
  <c r="F135" i="250"/>
  <c r="E135" i="250"/>
  <c r="I134" i="250"/>
  <c r="G134" i="250"/>
  <c r="F134" i="250"/>
  <c r="E134" i="250"/>
  <c r="B134" i="250"/>
  <c r="K133" i="250"/>
  <c r="K132" i="250"/>
  <c r="K131" i="250"/>
  <c r="I131" i="250"/>
  <c r="G131" i="250"/>
  <c r="F131" i="250"/>
  <c r="E131" i="250"/>
  <c r="I130" i="250"/>
  <c r="G130" i="250"/>
  <c r="F130" i="250"/>
  <c r="E130" i="250"/>
  <c r="B130" i="250"/>
  <c r="O129" i="250"/>
  <c r="O128" i="250"/>
  <c r="I127" i="250"/>
  <c r="G127" i="250"/>
  <c r="F127" i="250"/>
  <c r="E127" i="250"/>
  <c r="I126" i="250"/>
  <c r="G126" i="250"/>
  <c r="F126" i="250"/>
  <c r="E126" i="250"/>
  <c r="B126" i="250"/>
  <c r="K125" i="250"/>
  <c r="K124" i="250"/>
  <c r="K123" i="250"/>
  <c r="I123" i="250"/>
  <c r="G123" i="250"/>
  <c r="F123" i="250"/>
  <c r="E123" i="250"/>
  <c r="I122" i="250"/>
  <c r="G122" i="250"/>
  <c r="F122" i="250"/>
  <c r="E122" i="250"/>
  <c r="B122" i="250"/>
  <c r="M121" i="250"/>
  <c r="M120" i="250"/>
  <c r="I119" i="250"/>
  <c r="G119" i="250"/>
  <c r="F119" i="250"/>
  <c r="E119" i="250"/>
  <c r="I118" i="250"/>
  <c r="G118" i="250"/>
  <c r="F118" i="250"/>
  <c r="E118" i="250"/>
  <c r="B118" i="250"/>
  <c r="K117" i="250"/>
  <c r="K116" i="250"/>
  <c r="K115" i="250"/>
  <c r="I115" i="250"/>
  <c r="G115" i="250"/>
  <c r="F115" i="250"/>
  <c r="E115" i="250"/>
  <c r="I114" i="250"/>
  <c r="G114" i="250"/>
  <c r="F114" i="250"/>
  <c r="E114" i="250"/>
  <c r="B114" i="250"/>
  <c r="Q113" i="250"/>
  <c r="Q112" i="250"/>
  <c r="I111" i="250"/>
  <c r="G111" i="250"/>
  <c r="F111" i="250"/>
  <c r="E111" i="250"/>
  <c r="I110" i="250"/>
  <c r="G110" i="250"/>
  <c r="F110" i="250"/>
  <c r="E110" i="250"/>
  <c r="B110" i="250"/>
  <c r="K109" i="250"/>
  <c r="K108" i="250"/>
  <c r="K107" i="250"/>
  <c r="I107" i="250"/>
  <c r="G107" i="250"/>
  <c r="F107" i="250"/>
  <c r="E107" i="250"/>
  <c r="I106" i="250"/>
  <c r="G106" i="250"/>
  <c r="F106" i="250"/>
  <c r="E106" i="250"/>
  <c r="B106" i="250"/>
  <c r="M105" i="250"/>
  <c r="M104" i="250"/>
  <c r="I103" i="250"/>
  <c r="G103" i="250"/>
  <c r="F103" i="250"/>
  <c r="E103" i="250"/>
  <c r="I102" i="250"/>
  <c r="G102" i="250"/>
  <c r="F102" i="250"/>
  <c r="E102" i="250"/>
  <c r="B102" i="250"/>
  <c r="K101" i="250"/>
  <c r="K100" i="250"/>
  <c r="K99" i="250"/>
  <c r="I99" i="250"/>
  <c r="G99" i="250"/>
  <c r="F99" i="250"/>
  <c r="E99" i="250"/>
  <c r="I98" i="250"/>
  <c r="G98" i="250"/>
  <c r="F98" i="250"/>
  <c r="E98" i="250"/>
  <c r="B98" i="250"/>
  <c r="O97" i="250"/>
  <c r="O96" i="250"/>
  <c r="I95" i="250"/>
  <c r="G95" i="250"/>
  <c r="F95" i="250"/>
  <c r="E95" i="250"/>
  <c r="I94" i="250"/>
  <c r="G94" i="250"/>
  <c r="F94" i="250"/>
  <c r="E94" i="250"/>
  <c r="B94" i="250"/>
  <c r="K93" i="250"/>
  <c r="K92" i="250"/>
  <c r="U91" i="250"/>
  <c r="K91" i="250"/>
  <c r="I91" i="250"/>
  <c r="G91" i="250"/>
  <c r="F91" i="250"/>
  <c r="E91" i="250"/>
  <c r="U90" i="250"/>
  <c r="I90" i="250"/>
  <c r="G90" i="250"/>
  <c r="F90" i="250"/>
  <c r="E90" i="250"/>
  <c r="B90" i="250"/>
  <c r="U89" i="250"/>
  <c r="M89" i="250"/>
  <c r="U88" i="250"/>
  <c r="M88" i="250"/>
  <c r="U87" i="250"/>
  <c r="I87" i="250"/>
  <c r="G87" i="250"/>
  <c r="F87" i="250"/>
  <c r="E87" i="250"/>
  <c r="U86" i="250"/>
  <c r="I86" i="250"/>
  <c r="G86" i="250"/>
  <c r="F86" i="250"/>
  <c r="E86" i="250"/>
  <c r="B86" i="250"/>
  <c r="U85" i="250"/>
  <c r="K85" i="250"/>
  <c r="U84" i="250"/>
  <c r="K84" i="250"/>
  <c r="U83" i="250"/>
  <c r="K83" i="250"/>
  <c r="I83" i="250"/>
  <c r="G83" i="250"/>
  <c r="F83" i="250"/>
  <c r="E83" i="250"/>
  <c r="U82" i="250"/>
  <c r="I82" i="250"/>
  <c r="G82" i="250"/>
  <c r="F82" i="250"/>
  <c r="E82" i="250"/>
  <c r="B82" i="250"/>
  <c r="O69" i="250"/>
  <c r="O144" i="250" s="1"/>
  <c r="O68" i="250"/>
  <c r="O143" i="250" s="1"/>
  <c r="I68" i="250"/>
  <c r="G68" i="250"/>
  <c r="F68" i="250"/>
  <c r="E68" i="250"/>
  <c r="Q67" i="250"/>
  <c r="Q142" i="250" s="1"/>
  <c r="I67" i="250"/>
  <c r="G67" i="250"/>
  <c r="F67" i="250"/>
  <c r="E67" i="250"/>
  <c r="B67" i="250"/>
  <c r="Q66" i="250"/>
  <c r="Q141" i="250" s="1"/>
  <c r="K66" i="250"/>
  <c r="O65" i="250"/>
  <c r="O140" i="250" s="1"/>
  <c r="K65" i="250"/>
  <c r="O64" i="250"/>
  <c r="O139" i="250" s="1"/>
  <c r="K64" i="250"/>
  <c r="I64" i="250"/>
  <c r="G64" i="250"/>
  <c r="F64" i="250"/>
  <c r="E64" i="250"/>
  <c r="I63" i="250"/>
  <c r="G63" i="250"/>
  <c r="F63" i="250"/>
  <c r="E63" i="250"/>
  <c r="B63" i="250"/>
  <c r="M62" i="250"/>
  <c r="M61" i="250"/>
  <c r="I60" i="250"/>
  <c r="G60" i="250"/>
  <c r="F60" i="250"/>
  <c r="E60" i="250"/>
  <c r="I59" i="250"/>
  <c r="G59" i="250"/>
  <c r="F59" i="250"/>
  <c r="E59" i="250"/>
  <c r="B59" i="250"/>
  <c r="K58" i="250"/>
  <c r="K57" i="250"/>
  <c r="K56" i="250"/>
  <c r="I56" i="250"/>
  <c r="G56" i="250"/>
  <c r="F56" i="250"/>
  <c r="E56" i="250"/>
  <c r="I55" i="250"/>
  <c r="G55" i="250"/>
  <c r="F55" i="250"/>
  <c r="E55" i="250"/>
  <c r="B55" i="250"/>
  <c r="O54" i="250"/>
  <c r="O53" i="250"/>
  <c r="I52" i="250"/>
  <c r="G52" i="250"/>
  <c r="F52" i="250"/>
  <c r="E52" i="250"/>
  <c r="I51" i="250"/>
  <c r="G51" i="250"/>
  <c r="F51" i="250"/>
  <c r="E51" i="250"/>
  <c r="B51" i="250"/>
  <c r="K50" i="250"/>
  <c r="K49" i="250"/>
  <c r="K48" i="250"/>
  <c r="I48" i="250"/>
  <c r="G48" i="250"/>
  <c r="F48" i="250"/>
  <c r="E48" i="250"/>
  <c r="I47" i="250"/>
  <c r="G47" i="250"/>
  <c r="F47" i="250"/>
  <c r="E47" i="250"/>
  <c r="B47" i="250"/>
  <c r="M46" i="250"/>
  <c r="M45" i="250"/>
  <c r="I44" i="250"/>
  <c r="G44" i="250"/>
  <c r="F44" i="250"/>
  <c r="E44" i="250"/>
  <c r="I43" i="250"/>
  <c r="G43" i="250"/>
  <c r="F43" i="250"/>
  <c r="E43" i="250"/>
  <c r="B43" i="250"/>
  <c r="K42" i="250"/>
  <c r="K41" i="250"/>
  <c r="K40" i="250"/>
  <c r="I40" i="250"/>
  <c r="G40" i="250"/>
  <c r="F40" i="250"/>
  <c r="E40" i="250"/>
  <c r="I39" i="250"/>
  <c r="G39" i="250"/>
  <c r="F39" i="250"/>
  <c r="E39" i="250"/>
  <c r="B39" i="250"/>
  <c r="Q38" i="250"/>
  <c r="Q37" i="250"/>
  <c r="I36" i="250"/>
  <c r="G36" i="250"/>
  <c r="F36" i="250"/>
  <c r="E36" i="250"/>
  <c r="I35" i="250"/>
  <c r="G35" i="250"/>
  <c r="F35" i="250"/>
  <c r="E35" i="250"/>
  <c r="B35" i="250"/>
  <c r="K34" i="250"/>
  <c r="K33" i="250"/>
  <c r="K32" i="250"/>
  <c r="I32" i="250"/>
  <c r="G32" i="250"/>
  <c r="F32" i="250"/>
  <c r="E32" i="250"/>
  <c r="I31" i="250"/>
  <c r="G31" i="250"/>
  <c r="F31" i="250"/>
  <c r="E31" i="250"/>
  <c r="B31" i="250"/>
  <c r="M30" i="250"/>
  <c r="M29" i="250"/>
  <c r="I28" i="250"/>
  <c r="G28" i="250"/>
  <c r="F28" i="250"/>
  <c r="E28" i="250"/>
  <c r="I27" i="250"/>
  <c r="G27" i="250"/>
  <c r="F27" i="250"/>
  <c r="E27" i="250"/>
  <c r="B27" i="250"/>
  <c r="K26" i="250"/>
  <c r="K25" i="250"/>
  <c r="K24" i="250"/>
  <c r="I24" i="250"/>
  <c r="G24" i="250"/>
  <c r="F24" i="250"/>
  <c r="E24" i="250"/>
  <c r="I23" i="250"/>
  <c r="G23" i="250"/>
  <c r="F23" i="250"/>
  <c r="E23" i="250"/>
  <c r="B23" i="250"/>
  <c r="O22" i="250"/>
  <c r="O21" i="250"/>
  <c r="I20" i="250"/>
  <c r="G20" i="250"/>
  <c r="F20" i="250"/>
  <c r="E20" i="250"/>
  <c r="I19" i="250"/>
  <c r="G19" i="250"/>
  <c r="F19" i="250"/>
  <c r="E19" i="250"/>
  <c r="B19" i="250"/>
  <c r="K18" i="250"/>
  <c r="K17" i="250"/>
  <c r="U16" i="250"/>
  <c r="K16" i="250"/>
  <c r="I16" i="250"/>
  <c r="G16" i="250"/>
  <c r="F16" i="250"/>
  <c r="E16" i="250"/>
  <c r="I15" i="250"/>
  <c r="G15" i="250"/>
  <c r="F15" i="250"/>
  <c r="E15" i="250"/>
  <c r="B15" i="250"/>
  <c r="M14" i="250"/>
  <c r="M13" i="250"/>
  <c r="I12" i="250"/>
  <c r="G12" i="250"/>
  <c r="F12" i="250"/>
  <c r="E12" i="250"/>
  <c r="I11" i="250"/>
  <c r="G11" i="250"/>
  <c r="F11" i="250"/>
  <c r="E11" i="250"/>
  <c r="B11" i="250"/>
  <c r="K10" i="250"/>
  <c r="K9" i="250"/>
  <c r="K8" i="250"/>
  <c r="I8" i="250"/>
  <c r="G8" i="250"/>
  <c r="F8" i="250"/>
  <c r="E8" i="250"/>
  <c r="U7" i="250"/>
  <c r="I7" i="250"/>
  <c r="G7" i="250"/>
  <c r="F7" i="250"/>
  <c r="E7" i="250"/>
  <c r="B7" i="250"/>
  <c r="R4" i="250"/>
  <c r="O79" i="250" s="1"/>
  <c r="O154" i="250" s="1"/>
  <c r="G4" i="250"/>
  <c r="A4" i="250"/>
  <c r="A1" i="250"/>
  <c r="I68" i="249"/>
  <c r="G68" i="249"/>
  <c r="F68" i="249"/>
  <c r="E68" i="249"/>
  <c r="I67" i="249"/>
  <c r="G67" i="249"/>
  <c r="F67" i="249"/>
  <c r="E67" i="249"/>
  <c r="B67" i="249"/>
  <c r="K66" i="249"/>
  <c r="K65" i="249"/>
  <c r="K64" i="249"/>
  <c r="I64" i="249"/>
  <c r="G64" i="249"/>
  <c r="F64" i="249"/>
  <c r="E64" i="249"/>
  <c r="I63" i="249"/>
  <c r="G63" i="249"/>
  <c r="F63" i="249"/>
  <c r="E63" i="249"/>
  <c r="B63" i="249"/>
  <c r="M62" i="249"/>
  <c r="M61" i="249"/>
  <c r="I60" i="249"/>
  <c r="G60" i="249"/>
  <c r="F60" i="249"/>
  <c r="E60" i="249"/>
  <c r="I59" i="249"/>
  <c r="G59" i="249"/>
  <c r="F59" i="249"/>
  <c r="E59" i="249"/>
  <c r="B59" i="249"/>
  <c r="K58" i="249"/>
  <c r="K57" i="249"/>
  <c r="K56" i="249"/>
  <c r="I56" i="249"/>
  <c r="G56" i="249"/>
  <c r="F56" i="249"/>
  <c r="E56" i="249"/>
  <c r="I55" i="249"/>
  <c r="G55" i="249"/>
  <c r="F55" i="249"/>
  <c r="E55" i="249"/>
  <c r="B55" i="249"/>
  <c r="O54" i="249"/>
  <c r="O53" i="249"/>
  <c r="I52" i="249"/>
  <c r="G52" i="249"/>
  <c r="F52" i="249"/>
  <c r="E52" i="249"/>
  <c r="I51" i="249"/>
  <c r="G51" i="249"/>
  <c r="F51" i="249"/>
  <c r="E51" i="249"/>
  <c r="B51" i="249"/>
  <c r="K50" i="249"/>
  <c r="K49" i="249"/>
  <c r="K48" i="249"/>
  <c r="I48" i="249"/>
  <c r="G48" i="249"/>
  <c r="F48" i="249"/>
  <c r="E48" i="249"/>
  <c r="I47" i="249"/>
  <c r="G47" i="249"/>
  <c r="F47" i="249"/>
  <c r="E47" i="249"/>
  <c r="B47" i="249"/>
  <c r="M46" i="249"/>
  <c r="M45" i="249"/>
  <c r="I44" i="249"/>
  <c r="G44" i="249"/>
  <c r="F44" i="249"/>
  <c r="E44" i="249"/>
  <c r="I43" i="249"/>
  <c r="G43" i="249"/>
  <c r="F43" i="249"/>
  <c r="E43" i="249"/>
  <c r="B43" i="249"/>
  <c r="K42" i="249"/>
  <c r="K41" i="249"/>
  <c r="K40" i="249"/>
  <c r="I40" i="249"/>
  <c r="G40" i="249"/>
  <c r="F40" i="249"/>
  <c r="E40" i="249"/>
  <c r="I39" i="249"/>
  <c r="G39" i="249"/>
  <c r="F39" i="249"/>
  <c r="E39" i="249"/>
  <c r="B39" i="249"/>
  <c r="Q38" i="249"/>
  <c r="Q37" i="249"/>
  <c r="I36" i="249"/>
  <c r="G36" i="249"/>
  <c r="F36" i="249"/>
  <c r="E36" i="249"/>
  <c r="I35" i="249"/>
  <c r="G35" i="249"/>
  <c r="F35" i="249"/>
  <c r="E35" i="249"/>
  <c r="B35" i="249"/>
  <c r="K34" i="249"/>
  <c r="K33" i="249"/>
  <c r="K32" i="249"/>
  <c r="I32" i="249"/>
  <c r="G32" i="249"/>
  <c r="F32" i="249"/>
  <c r="E32" i="249"/>
  <c r="I31" i="249"/>
  <c r="G31" i="249"/>
  <c r="F31" i="249"/>
  <c r="E31" i="249"/>
  <c r="B31" i="249"/>
  <c r="M30" i="249"/>
  <c r="M29" i="249"/>
  <c r="I28" i="249"/>
  <c r="G28" i="249"/>
  <c r="F28" i="249"/>
  <c r="E28" i="249"/>
  <c r="I27" i="249"/>
  <c r="G27" i="249"/>
  <c r="F27" i="249"/>
  <c r="E27" i="249"/>
  <c r="B27" i="249"/>
  <c r="K26" i="249"/>
  <c r="K25" i="249"/>
  <c r="K24" i="249"/>
  <c r="I24" i="249"/>
  <c r="G24" i="249"/>
  <c r="F24" i="249"/>
  <c r="E24" i="249"/>
  <c r="I23" i="249"/>
  <c r="G23" i="249"/>
  <c r="F23" i="249"/>
  <c r="E23" i="249"/>
  <c r="B23" i="249"/>
  <c r="O22" i="249"/>
  <c r="O21" i="249"/>
  <c r="I20" i="249"/>
  <c r="G20" i="249"/>
  <c r="F20" i="249"/>
  <c r="E20" i="249"/>
  <c r="I19" i="249"/>
  <c r="G19" i="249"/>
  <c r="F19" i="249"/>
  <c r="E19" i="249"/>
  <c r="B19" i="249"/>
  <c r="K18" i="249"/>
  <c r="K17" i="249"/>
  <c r="U16" i="249"/>
  <c r="K16" i="249"/>
  <c r="I16" i="249"/>
  <c r="G16" i="249"/>
  <c r="F16" i="249"/>
  <c r="E16" i="249"/>
  <c r="I15" i="249"/>
  <c r="G15" i="249"/>
  <c r="F15" i="249"/>
  <c r="E15" i="249"/>
  <c r="B15" i="249"/>
  <c r="M14" i="249"/>
  <c r="M13" i="249"/>
  <c r="I12" i="249"/>
  <c r="G12" i="249"/>
  <c r="F12" i="249"/>
  <c r="E12" i="249"/>
  <c r="I11" i="249"/>
  <c r="G11" i="249"/>
  <c r="F11" i="249"/>
  <c r="E11" i="249"/>
  <c r="B11" i="249"/>
  <c r="K10" i="249"/>
  <c r="K9" i="249"/>
  <c r="K8" i="249"/>
  <c r="I8" i="249"/>
  <c r="G8" i="249"/>
  <c r="F8" i="249"/>
  <c r="E8" i="249"/>
  <c r="U7" i="249"/>
  <c r="I7" i="249"/>
  <c r="G7" i="249"/>
  <c r="F7" i="249"/>
  <c r="E7" i="249"/>
  <c r="B7" i="249"/>
  <c r="R4" i="249"/>
  <c r="O79" i="249" s="1"/>
  <c r="G4" i="249"/>
  <c r="A4" i="249"/>
  <c r="A1" i="249"/>
  <c r="Q37" i="248"/>
  <c r="I36" i="248"/>
  <c r="G36" i="248"/>
  <c r="F36" i="248"/>
  <c r="E36" i="248"/>
  <c r="I35" i="248"/>
  <c r="G35" i="248"/>
  <c r="F35" i="248"/>
  <c r="E35" i="248"/>
  <c r="B35" i="248"/>
  <c r="K34" i="248"/>
  <c r="K33" i="248"/>
  <c r="K32" i="248"/>
  <c r="I32" i="248"/>
  <c r="G32" i="248"/>
  <c r="F32" i="248"/>
  <c r="E32" i="248"/>
  <c r="I31" i="248"/>
  <c r="G31" i="248"/>
  <c r="F31" i="248"/>
  <c r="E31" i="248"/>
  <c r="B31" i="248"/>
  <c r="M30" i="248"/>
  <c r="M29" i="248"/>
  <c r="I28" i="248"/>
  <c r="G28" i="248"/>
  <c r="F28" i="248"/>
  <c r="E28" i="248"/>
  <c r="I27" i="248"/>
  <c r="G27" i="248"/>
  <c r="F27" i="248"/>
  <c r="E27" i="248"/>
  <c r="B27" i="248"/>
  <c r="K26" i="248"/>
  <c r="K25" i="248"/>
  <c r="K24" i="248"/>
  <c r="I24" i="248"/>
  <c r="G24" i="248"/>
  <c r="F24" i="248"/>
  <c r="E24" i="248"/>
  <c r="I23" i="248"/>
  <c r="G23" i="248"/>
  <c r="F23" i="248"/>
  <c r="E23" i="248"/>
  <c r="B23" i="248"/>
  <c r="O22" i="248"/>
  <c r="O21" i="248"/>
  <c r="I20" i="248"/>
  <c r="G20" i="248"/>
  <c r="F20" i="248"/>
  <c r="E20" i="248"/>
  <c r="I19" i="248"/>
  <c r="G19" i="248"/>
  <c r="F19" i="248"/>
  <c r="E19" i="248"/>
  <c r="B19" i="248"/>
  <c r="K18" i="248"/>
  <c r="K17" i="248"/>
  <c r="U16" i="248"/>
  <c r="K16" i="248"/>
  <c r="I16" i="248"/>
  <c r="G16" i="248"/>
  <c r="F16" i="248"/>
  <c r="E16" i="248"/>
  <c r="I15" i="248"/>
  <c r="G15" i="248"/>
  <c r="F15" i="248"/>
  <c r="E15" i="248"/>
  <c r="B15" i="248"/>
  <c r="M14" i="248"/>
  <c r="M13" i="248"/>
  <c r="I12" i="248"/>
  <c r="G12" i="248"/>
  <c r="F12" i="248"/>
  <c r="E12" i="248"/>
  <c r="I11" i="248"/>
  <c r="G11" i="248"/>
  <c r="F11" i="248"/>
  <c r="E11" i="248"/>
  <c r="B11" i="248"/>
  <c r="K10" i="248"/>
  <c r="K9" i="248"/>
  <c r="K8" i="248"/>
  <c r="I8" i="248"/>
  <c r="G8" i="248"/>
  <c r="F8" i="248"/>
  <c r="E8" i="248"/>
  <c r="U7" i="248"/>
  <c r="I7" i="248"/>
  <c r="G7" i="248"/>
  <c r="F7" i="248"/>
  <c r="E7" i="248"/>
  <c r="B7" i="248"/>
  <c r="R4" i="248"/>
  <c r="O79" i="248" s="1"/>
  <c r="G4" i="248"/>
  <c r="A4" i="248"/>
  <c r="A1" i="248"/>
  <c r="O26" i="242"/>
  <c r="O25" i="242"/>
  <c r="O24" i="242"/>
  <c r="O23" i="242"/>
  <c r="O22" i="242"/>
  <c r="C126" i="250"/>
  <c r="O21" i="242"/>
  <c r="C122" i="250"/>
  <c r="O20" i="242"/>
  <c r="C118" i="250"/>
  <c r="O19" i="242"/>
  <c r="C138" i="250"/>
  <c r="O18" i="242"/>
  <c r="C134" i="250"/>
  <c r="O17" i="242"/>
  <c r="C130" i="250"/>
  <c r="O16" i="242"/>
  <c r="C102" i="250"/>
  <c r="O15" i="242"/>
  <c r="C23" i="250"/>
  <c r="O14" i="242"/>
  <c r="C19" i="250"/>
  <c r="O13" i="242"/>
  <c r="C15" i="250"/>
  <c r="O12" i="242"/>
  <c r="C82" i="250"/>
  <c r="O11" i="242"/>
  <c r="C114" i="250"/>
  <c r="O10" i="242"/>
  <c r="C110" i="250"/>
  <c r="O9" i="242"/>
  <c r="C142" i="250"/>
  <c r="O8" i="242"/>
  <c r="C7" i="250"/>
  <c r="P5" i="242"/>
  <c r="R79" i="250" s="1"/>
  <c r="L5" i="242"/>
  <c r="C5" i="242"/>
  <c r="A5" i="242"/>
  <c r="A2" i="242"/>
  <c r="A1" i="242"/>
  <c r="R80" i="241"/>
  <c r="F80" i="241" s="1"/>
  <c r="I70" i="241"/>
  <c r="G70" i="241"/>
  <c r="F70" i="241"/>
  <c r="D70" i="241"/>
  <c r="C70" i="241"/>
  <c r="B70" i="241"/>
  <c r="K69" i="241"/>
  <c r="I69" i="241"/>
  <c r="G69" i="241"/>
  <c r="F69" i="241"/>
  <c r="D69" i="241"/>
  <c r="C69" i="241"/>
  <c r="B69" i="241"/>
  <c r="M68" i="241"/>
  <c r="I68" i="241"/>
  <c r="G68" i="241"/>
  <c r="F68" i="241"/>
  <c r="D68" i="241"/>
  <c r="C68" i="241"/>
  <c r="B68" i="241"/>
  <c r="K67" i="241"/>
  <c r="I67" i="241"/>
  <c r="G67" i="241"/>
  <c r="F67" i="241"/>
  <c r="D67" i="241"/>
  <c r="C67" i="241"/>
  <c r="B67" i="241"/>
  <c r="O66" i="241"/>
  <c r="I66" i="241"/>
  <c r="G66" i="241"/>
  <c r="F66" i="241"/>
  <c r="D66" i="241"/>
  <c r="C66" i="241"/>
  <c r="B66" i="241"/>
  <c r="K65" i="241"/>
  <c r="I65" i="241"/>
  <c r="G65" i="241"/>
  <c r="F65" i="241"/>
  <c r="D65" i="241"/>
  <c r="C65" i="241"/>
  <c r="B65" i="241"/>
  <c r="M64" i="241"/>
  <c r="I64" i="241"/>
  <c r="G64" i="241"/>
  <c r="F64" i="241"/>
  <c r="D64" i="241"/>
  <c r="C64" i="241"/>
  <c r="B64" i="241"/>
  <c r="K63" i="241"/>
  <c r="I63" i="241"/>
  <c r="G63" i="241"/>
  <c r="F63" i="241"/>
  <c r="D63" i="241"/>
  <c r="C63" i="241"/>
  <c r="B63" i="241"/>
  <c r="Q62" i="241"/>
  <c r="I62" i="241"/>
  <c r="G62" i="241"/>
  <c r="F62" i="241"/>
  <c r="D62" i="241"/>
  <c r="C62" i="241"/>
  <c r="B62" i="241"/>
  <c r="K61" i="241"/>
  <c r="I61" i="241"/>
  <c r="G61" i="241"/>
  <c r="F61" i="241"/>
  <c r="D61" i="241"/>
  <c r="C61" i="241"/>
  <c r="B61" i="241"/>
  <c r="M60" i="241"/>
  <c r="I60" i="241"/>
  <c r="G60" i="241"/>
  <c r="F60" i="241"/>
  <c r="D60" i="241"/>
  <c r="C60" i="241"/>
  <c r="B60" i="241"/>
  <c r="K59" i="241"/>
  <c r="I59" i="241"/>
  <c r="G59" i="241"/>
  <c r="F59" i="241"/>
  <c r="D59" i="241"/>
  <c r="C59" i="241"/>
  <c r="B59" i="241"/>
  <c r="O58" i="241"/>
  <c r="I58" i="241"/>
  <c r="G58" i="241"/>
  <c r="F58" i="241"/>
  <c r="D58" i="241"/>
  <c r="C58" i="241"/>
  <c r="B58" i="241"/>
  <c r="K57" i="241"/>
  <c r="I57" i="241"/>
  <c r="G57" i="241"/>
  <c r="F57" i="241"/>
  <c r="D57" i="241"/>
  <c r="C57" i="241"/>
  <c r="B57" i="241"/>
  <c r="M56" i="241"/>
  <c r="I56" i="241"/>
  <c r="G56" i="241"/>
  <c r="F56" i="241"/>
  <c r="D56" i="241"/>
  <c r="C56" i="241"/>
  <c r="B56" i="241"/>
  <c r="K55" i="241"/>
  <c r="I55" i="241"/>
  <c r="G55" i="241"/>
  <c r="F55" i="241"/>
  <c r="D55" i="241"/>
  <c r="C55" i="241"/>
  <c r="B55" i="241"/>
  <c r="Q54" i="241"/>
  <c r="I54" i="241"/>
  <c r="G54" i="241"/>
  <c r="F54" i="241"/>
  <c r="D54" i="241"/>
  <c r="C54" i="241"/>
  <c r="B54" i="241"/>
  <c r="K53" i="241"/>
  <c r="I53" i="241"/>
  <c r="G53" i="241"/>
  <c r="F53" i="241"/>
  <c r="D53" i="241"/>
  <c r="C53" i="241"/>
  <c r="B53" i="241"/>
  <c r="M52" i="241"/>
  <c r="I52" i="241"/>
  <c r="G52" i="241"/>
  <c r="F52" i="241"/>
  <c r="D52" i="241"/>
  <c r="C52" i="241"/>
  <c r="B52" i="241"/>
  <c r="K51" i="241"/>
  <c r="I51" i="241"/>
  <c r="G51" i="241"/>
  <c r="F51" i="241"/>
  <c r="D51" i="241"/>
  <c r="C51" i="241"/>
  <c r="B51" i="241"/>
  <c r="O50" i="241"/>
  <c r="I50" i="241"/>
  <c r="G50" i="241"/>
  <c r="F50" i="241"/>
  <c r="D50" i="241"/>
  <c r="C50" i="241"/>
  <c r="B50" i="241"/>
  <c r="K49" i="241"/>
  <c r="I49" i="241"/>
  <c r="G49" i="241"/>
  <c r="F49" i="241"/>
  <c r="D49" i="241"/>
  <c r="C49" i="241"/>
  <c r="B49" i="241"/>
  <c r="M48" i="241"/>
  <c r="I48" i="241"/>
  <c r="G48" i="241"/>
  <c r="F48" i="241"/>
  <c r="D48" i="241"/>
  <c r="C48" i="241"/>
  <c r="B48" i="241"/>
  <c r="K47" i="241"/>
  <c r="I47" i="241"/>
  <c r="G47" i="241"/>
  <c r="F47" i="241"/>
  <c r="D47" i="241"/>
  <c r="C47" i="241"/>
  <c r="B47" i="241"/>
  <c r="Q46" i="241"/>
  <c r="I46" i="241"/>
  <c r="G46" i="241"/>
  <c r="F46" i="241"/>
  <c r="D46" i="241"/>
  <c r="C46" i="241"/>
  <c r="B46" i="241"/>
  <c r="K45" i="241"/>
  <c r="I45" i="241"/>
  <c r="G45" i="241"/>
  <c r="F45" i="241"/>
  <c r="D45" i="241"/>
  <c r="C45" i="241"/>
  <c r="B45" i="241"/>
  <c r="M44" i="241"/>
  <c r="I44" i="241"/>
  <c r="G44" i="241"/>
  <c r="F44" i="241"/>
  <c r="D44" i="241"/>
  <c r="C44" i="241"/>
  <c r="B44" i="241"/>
  <c r="K43" i="241"/>
  <c r="I43" i="241"/>
  <c r="G43" i="241"/>
  <c r="F43" i="241"/>
  <c r="D43" i="241"/>
  <c r="C43" i="241"/>
  <c r="B43" i="241"/>
  <c r="O42" i="241"/>
  <c r="I42" i="241"/>
  <c r="G42" i="241"/>
  <c r="F42" i="241"/>
  <c r="D42" i="241"/>
  <c r="C42" i="241"/>
  <c r="B42" i="241"/>
  <c r="K41" i="241"/>
  <c r="I41" i="241"/>
  <c r="G41" i="241"/>
  <c r="F41" i="241"/>
  <c r="D41" i="241"/>
  <c r="C41" i="241"/>
  <c r="B41" i="241"/>
  <c r="M40" i="241"/>
  <c r="I40" i="241"/>
  <c r="G40" i="241"/>
  <c r="F40" i="241"/>
  <c r="D40" i="241"/>
  <c r="C40" i="241"/>
  <c r="B40" i="241"/>
  <c r="O39" i="241"/>
  <c r="K39" i="241"/>
  <c r="I39" i="241"/>
  <c r="G39" i="241"/>
  <c r="F39" i="241"/>
  <c r="D39" i="241"/>
  <c r="C39" i="241"/>
  <c r="B39" i="241"/>
  <c r="Q38" i="241"/>
  <c r="I38" i="241"/>
  <c r="G38" i="241"/>
  <c r="F38" i="241"/>
  <c r="D38" i="241"/>
  <c r="C38" i="241"/>
  <c r="B38" i="241"/>
  <c r="O37" i="241"/>
  <c r="K37" i="241"/>
  <c r="I37" i="241"/>
  <c r="G37" i="241"/>
  <c r="F37" i="241"/>
  <c r="D37" i="241"/>
  <c r="C37" i="241"/>
  <c r="B37" i="241"/>
  <c r="M36" i="241"/>
  <c r="I36" i="241"/>
  <c r="G36" i="241"/>
  <c r="F36" i="241"/>
  <c r="D36" i="241"/>
  <c r="C36" i="241"/>
  <c r="B36" i="241"/>
  <c r="K35" i="241"/>
  <c r="I35" i="241"/>
  <c r="G35" i="241"/>
  <c r="F35" i="241"/>
  <c r="D35" i="241"/>
  <c r="C35" i="241"/>
  <c r="B35" i="241"/>
  <c r="O34" i="241"/>
  <c r="I34" i="241"/>
  <c r="G34" i="241"/>
  <c r="F34" i="241"/>
  <c r="D34" i="241"/>
  <c r="C34" i="241"/>
  <c r="B34" i="241"/>
  <c r="K33" i="241"/>
  <c r="I33" i="241"/>
  <c r="G33" i="241"/>
  <c r="F33" i="241"/>
  <c r="D33" i="241"/>
  <c r="C33" i="241"/>
  <c r="B33" i="241"/>
  <c r="M32" i="241"/>
  <c r="I32" i="241"/>
  <c r="G32" i="241"/>
  <c r="F32" i="241"/>
  <c r="D32" i="241"/>
  <c r="C32" i="241"/>
  <c r="B32" i="241"/>
  <c r="K31" i="241"/>
  <c r="I31" i="241"/>
  <c r="G31" i="241"/>
  <c r="F31" i="241"/>
  <c r="D31" i="241"/>
  <c r="C31" i="241"/>
  <c r="B31" i="241"/>
  <c r="Q30" i="241"/>
  <c r="I30" i="241"/>
  <c r="G30" i="241"/>
  <c r="F30" i="241"/>
  <c r="D30" i="241"/>
  <c r="C30" i="241"/>
  <c r="B30" i="241"/>
  <c r="K29" i="241"/>
  <c r="I29" i="241"/>
  <c r="G29" i="241"/>
  <c r="F29" i="241"/>
  <c r="D29" i="241"/>
  <c r="C29" i="241"/>
  <c r="B29" i="241"/>
  <c r="M28" i="241"/>
  <c r="I28" i="241"/>
  <c r="G28" i="241"/>
  <c r="F28" i="241"/>
  <c r="D28" i="241"/>
  <c r="C28" i="241"/>
  <c r="B28" i="241"/>
  <c r="K27" i="241"/>
  <c r="I27" i="241"/>
  <c r="G27" i="241"/>
  <c r="F27" i="241"/>
  <c r="D27" i="241"/>
  <c r="C27" i="241"/>
  <c r="B27" i="241"/>
  <c r="O26" i="241"/>
  <c r="I26" i="241"/>
  <c r="G26" i="241"/>
  <c r="F26" i="241"/>
  <c r="D26" i="241"/>
  <c r="C26" i="241"/>
  <c r="B26" i="241"/>
  <c r="K25" i="241"/>
  <c r="I25" i="241"/>
  <c r="G25" i="241"/>
  <c r="F25" i="241"/>
  <c r="D25" i="241"/>
  <c r="C25" i="241"/>
  <c r="B25" i="241"/>
  <c r="M24" i="241"/>
  <c r="I24" i="241"/>
  <c r="G24" i="241"/>
  <c r="F24" i="241"/>
  <c r="D24" i="241"/>
  <c r="C24" i="241"/>
  <c r="B24" i="241"/>
  <c r="K23" i="241"/>
  <c r="I23" i="241"/>
  <c r="G23" i="241"/>
  <c r="F23" i="241"/>
  <c r="D23" i="241"/>
  <c r="C23" i="241"/>
  <c r="B23" i="241"/>
  <c r="Q22" i="241"/>
  <c r="I22" i="241"/>
  <c r="G22" i="241"/>
  <c r="F22" i="241"/>
  <c r="D22" i="241"/>
  <c r="C22" i="241"/>
  <c r="B22" i="241"/>
  <c r="K21" i="241"/>
  <c r="I21" i="241"/>
  <c r="G21" i="241"/>
  <c r="F21" i="241"/>
  <c r="D21" i="241"/>
  <c r="C21" i="241"/>
  <c r="B21" i="241"/>
  <c r="M20" i="241"/>
  <c r="I20" i="241"/>
  <c r="G20" i="241"/>
  <c r="F20" i="241"/>
  <c r="D20" i="241"/>
  <c r="C20" i="241"/>
  <c r="B20" i="241"/>
  <c r="K19" i="241"/>
  <c r="I19" i="241"/>
  <c r="G19" i="241"/>
  <c r="F19" i="241"/>
  <c r="D19" i="241"/>
  <c r="C19" i="241"/>
  <c r="B19" i="241"/>
  <c r="O18" i="241"/>
  <c r="I18" i="241"/>
  <c r="G18" i="241"/>
  <c r="F18" i="241"/>
  <c r="D18" i="241"/>
  <c r="C18" i="241"/>
  <c r="B18" i="241"/>
  <c r="K17" i="241"/>
  <c r="I17" i="241"/>
  <c r="G17" i="241"/>
  <c r="F17" i="241"/>
  <c r="D17" i="241"/>
  <c r="C17" i="241"/>
  <c r="B17" i="241"/>
  <c r="U16" i="241"/>
  <c r="M16" i="241"/>
  <c r="I16" i="241"/>
  <c r="G16" i="241"/>
  <c r="F16" i="241"/>
  <c r="D16" i="241"/>
  <c r="C16" i="241"/>
  <c r="B16" i="241"/>
  <c r="K15" i="241"/>
  <c r="I15" i="241"/>
  <c r="G15" i="241"/>
  <c r="F15" i="241"/>
  <c r="D15" i="241"/>
  <c r="C15" i="241"/>
  <c r="B15" i="241"/>
  <c r="Q14" i="241"/>
  <c r="I14" i="241"/>
  <c r="G14" i="241"/>
  <c r="F14" i="241"/>
  <c r="D14" i="241"/>
  <c r="C14" i="241"/>
  <c r="B14" i="241"/>
  <c r="K13" i="241"/>
  <c r="I13" i="241"/>
  <c r="G13" i="241"/>
  <c r="F13" i="241"/>
  <c r="D13" i="241"/>
  <c r="C13" i="241"/>
  <c r="B13" i="241"/>
  <c r="M12" i="241"/>
  <c r="I12" i="241"/>
  <c r="G12" i="241"/>
  <c r="F12" i="241"/>
  <c r="D12" i="241"/>
  <c r="C12" i="241"/>
  <c r="B12" i="241"/>
  <c r="K11" i="241"/>
  <c r="I11" i="241"/>
  <c r="G11" i="241"/>
  <c r="F11" i="241"/>
  <c r="D11" i="241"/>
  <c r="C11" i="241"/>
  <c r="B11" i="241"/>
  <c r="O10" i="241"/>
  <c r="I10" i="241"/>
  <c r="G10" i="241"/>
  <c r="F10" i="241"/>
  <c r="D10" i="241"/>
  <c r="C10" i="241"/>
  <c r="B10" i="241"/>
  <c r="K9" i="241"/>
  <c r="I9" i="241"/>
  <c r="G9" i="241"/>
  <c r="F9" i="241"/>
  <c r="D9" i="241"/>
  <c r="C9" i="241"/>
  <c r="B9" i="241"/>
  <c r="M8" i="241"/>
  <c r="I8" i="241"/>
  <c r="G8" i="241"/>
  <c r="F8" i="241"/>
  <c r="D8" i="241"/>
  <c r="C8" i="241"/>
  <c r="B8" i="241"/>
  <c r="U7" i="241"/>
  <c r="K7" i="241"/>
  <c r="I7" i="241"/>
  <c r="G7" i="241"/>
  <c r="F7" i="241"/>
  <c r="D7" i="241"/>
  <c r="C7" i="241"/>
  <c r="B7" i="241"/>
  <c r="Y5" i="241"/>
  <c r="R4" i="241"/>
  <c r="O80" i="241" s="1"/>
  <c r="G4" i="241"/>
  <c r="A4" i="241"/>
  <c r="Y3" i="241"/>
  <c r="AH1" i="241"/>
  <c r="A1" i="241"/>
  <c r="R79" i="240"/>
  <c r="F78" i="240" s="1"/>
  <c r="F74" i="240"/>
  <c r="I69" i="240"/>
  <c r="G69" i="240"/>
  <c r="F69" i="240"/>
  <c r="D69" i="240"/>
  <c r="C69" i="240"/>
  <c r="B69" i="240"/>
  <c r="K68" i="240"/>
  <c r="I67" i="240"/>
  <c r="G67" i="240"/>
  <c r="F67" i="240"/>
  <c r="D67" i="240"/>
  <c r="C67" i="240"/>
  <c r="B67" i="240"/>
  <c r="M66" i="240"/>
  <c r="I65" i="240"/>
  <c r="G65" i="240"/>
  <c r="F65" i="240"/>
  <c r="D65" i="240"/>
  <c r="C65" i="240"/>
  <c r="B65" i="240"/>
  <c r="K64" i="240"/>
  <c r="I63" i="240"/>
  <c r="G63" i="240"/>
  <c r="F63" i="240"/>
  <c r="D63" i="240"/>
  <c r="C63" i="240"/>
  <c r="B63" i="240"/>
  <c r="O62" i="240"/>
  <c r="I61" i="240"/>
  <c r="G61" i="240"/>
  <c r="F61" i="240"/>
  <c r="D61" i="240"/>
  <c r="C61" i="240"/>
  <c r="B61" i="240"/>
  <c r="K60" i="240"/>
  <c r="I59" i="240"/>
  <c r="G59" i="240"/>
  <c r="F59" i="240"/>
  <c r="D59" i="240"/>
  <c r="C59" i="240"/>
  <c r="B59" i="240"/>
  <c r="M58" i="240"/>
  <c r="I57" i="240"/>
  <c r="G57" i="240"/>
  <c r="F57" i="240"/>
  <c r="D57" i="240"/>
  <c r="C57" i="240"/>
  <c r="B57" i="240"/>
  <c r="K56" i="240"/>
  <c r="I55" i="240"/>
  <c r="G55" i="240"/>
  <c r="F55" i="240"/>
  <c r="D55" i="240"/>
  <c r="C55" i="240"/>
  <c r="B55" i="240"/>
  <c r="Q54" i="240"/>
  <c r="I53" i="240"/>
  <c r="G53" i="240"/>
  <c r="F53" i="240"/>
  <c r="D53" i="240"/>
  <c r="C53" i="240"/>
  <c r="B53" i="240"/>
  <c r="K52" i="240"/>
  <c r="I51" i="240"/>
  <c r="G51" i="240"/>
  <c r="F51" i="240"/>
  <c r="D51" i="240"/>
  <c r="C51" i="240"/>
  <c r="B51" i="240"/>
  <c r="M50" i="240"/>
  <c r="I49" i="240"/>
  <c r="G49" i="240"/>
  <c r="F49" i="240"/>
  <c r="D49" i="240"/>
  <c r="C49" i="240"/>
  <c r="B49" i="240"/>
  <c r="K48" i="240"/>
  <c r="I47" i="240"/>
  <c r="G47" i="240"/>
  <c r="F47" i="240"/>
  <c r="D47" i="240"/>
  <c r="C47" i="240"/>
  <c r="B47" i="240"/>
  <c r="O46" i="240"/>
  <c r="I45" i="240"/>
  <c r="G45" i="240"/>
  <c r="F45" i="240"/>
  <c r="D45" i="240"/>
  <c r="C45" i="240"/>
  <c r="B45" i="240"/>
  <c r="K44" i="240"/>
  <c r="I43" i="240"/>
  <c r="G43" i="240"/>
  <c r="F43" i="240"/>
  <c r="D43" i="240"/>
  <c r="C43" i="240"/>
  <c r="B43" i="240"/>
  <c r="M42" i="240"/>
  <c r="I41" i="240"/>
  <c r="G41" i="240"/>
  <c r="F41" i="240"/>
  <c r="D41" i="240"/>
  <c r="C41" i="240"/>
  <c r="B41" i="240"/>
  <c r="K40" i="240"/>
  <c r="I39" i="240"/>
  <c r="G39" i="240"/>
  <c r="F39" i="240"/>
  <c r="D39" i="240"/>
  <c r="C39" i="240"/>
  <c r="B39" i="240"/>
  <c r="Q38" i="240"/>
  <c r="I37" i="240"/>
  <c r="G37" i="240"/>
  <c r="F37" i="240"/>
  <c r="D37" i="240"/>
  <c r="C37" i="240"/>
  <c r="B37" i="240"/>
  <c r="K36" i="240"/>
  <c r="I35" i="240"/>
  <c r="G35" i="240"/>
  <c r="F35" i="240"/>
  <c r="D35" i="240"/>
  <c r="C35" i="240"/>
  <c r="B35" i="240"/>
  <c r="M34" i="240"/>
  <c r="I33" i="240"/>
  <c r="G33" i="240"/>
  <c r="F33" i="240"/>
  <c r="D33" i="240"/>
  <c r="C33" i="240"/>
  <c r="B33" i="240"/>
  <c r="K32" i="240"/>
  <c r="I31" i="240"/>
  <c r="G31" i="240"/>
  <c r="F31" i="240"/>
  <c r="D31" i="240"/>
  <c r="C31" i="240"/>
  <c r="B31" i="240"/>
  <c r="O30" i="240"/>
  <c r="I29" i="240"/>
  <c r="G29" i="240"/>
  <c r="F29" i="240"/>
  <c r="D29" i="240"/>
  <c r="C29" i="240"/>
  <c r="B29" i="240"/>
  <c r="K28" i="240"/>
  <c r="I27" i="240"/>
  <c r="G27" i="240"/>
  <c r="F27" i="240"/>
  <c r="D27" i="240"/>
  <c r="C27" i="240"/>
  <c r="B27" i="240"/>
  <c r="M26" i="240"/>
  <c r="I25" i="240"/>
  <c r="G25" i="240"/>
  <c r="F25" i="240"/>
  <c r="D25" i="240"/>
  <c r="C25" i="240"/>
  <c r="B25" i="240"/>
  <c r="K24" i="240"/>
  <c r="I23" i="240"/>
  <c r="G23" i="240"/>
  <c r="F23" i="240"/>
  <c r="D23" i="240"/>
  <c r="C23" i="240"/>
  <c r="B23" i="240"/>
  <c r="Q22" i="240"/>
  <c r="I21" i="240"/>
  <c r="G21" i="240"/>
  <c r="F21" i="240"/>
  <c r="D21" i="240"/>
  <c r="C21" i="240"/>
  <c r="B21" i="240"/>
  <c r="K20" i="240"/>
  <c r="I19" i="240"/>
  <c r="G19" i="240"/>
  <c r="F19" i="240"/>
  <c r="D19" i="240"/>
  <c r="C19" i="240"/>
  <c r="B19" i="240"/>
  <c r="M18" i="240"/>
  <c r="I17" i="240"/>
  <c r="G17" i="240"/>
  <c r="F17" i="240"/>
  <c r="D17" i="240"/>
  <c r="C17" i="240"/>
  <c r="B17" i="240"/>
  <c r="U16" i="240"/>
  <c r="K16" i="240"/>
  <c r="I15" i="240"/>
  <c r="G15" i="240"/>
  <c r="F15" i="240"/>
  <c r="D15" i="240"/>
  <c r="C15" i="240"/>
  <c r="B15" i="240"/>
  <c r="O14" i="240"/>
  <c r="I13" i="240"/>
  <c r="G13" i="240"/>
  <c r="F13" i="240"/>
  <c r="D13" i="240"/>
  <c r="C13" i="240"/>
  <c r="B13" i="240"/>
  <c r="K12" i="240"/>
  <c r="I11" i="240"/>
  <c r="G11" i="240"/>
  <c r="F11" i="240"/>
  <c r="D11" i="240"/>
  <c r="C11" i="240"/>
  <c r="B11" i="240"/>
  <c r="M10" i="240"/>
  <c r="I9" i="240"/>
  <c r="G9" i="240"/>
  <c r="F9" i="240"/>
  <c r="D9" i="240"/>
  <c r="C9" i="240"/>
  <c r="B9" i="240"/>
  <c r="K8" i="240"/>
  <c r="U7" i="240"/>
  <c r="I7" i="240"/>
  <c r="G7" i="240"/>
  <c r="F7" i="240"/>
  <c r="D7" i="240"/>
  <c r="C7" i="240"/>
  <c r="B7" i="240"/>
  <c r="Y5" i="240"/>
  <c r="R4" i="240"/>
  <c r="O79" i="240" s="1"/>
  <c r="G4" i="240"/>
  <c r="A4" i="240"/>
  <c r="Y3" i="240"/>
  <c r="A1" i="240"/>
  <c r="R57" i="239"/>
  <c r="F53" i="239" s="1"/>
  <c r="I37" i="239"/>
  <c r="G37" i="239"/>
  <c r="F37" i="239"/>
  <c r="D37" i="239"/>
  <c r="C37" i="239"/>
  <c r="B37" i="239"/>
  <c r="K36" i="239"/>
  <c r="I35" i="239"/>
  <c r="G35" i="239"/>
  <c r="F35" i="239"/>
  <c r="D35" i="239"/>
  <c r="C35" i="239"/>
  <c r="B35" i="239"/>
  <c r="M34" i="239"/>
  <c r="I33" i="239"/>
  <c r="G33" i="239"/>
  <c r="F33" i="239"/>
  <c r="D33" i="239"/>
  <c r="C33" i="239"/>
  <c r="B33" i="239"/>
  <c r="K32" i="239"/>
  <c r="I31" i="239"/>
  <c r="G31" i="239"/>
  <c r="F31" i="239"/>
  <c r="D31" i="239"/>
  <c r="C31" i="239"/>
  <c r="B31" i="239"/>
  <c r="O30" i="239"/>
  <c r="I29" i="239"/>
  <c r="G29" i="239"/>
  <c r="F29" i="239"/>
  <c r="D29" i="239"/>
  <c r="C29" i="239"/>
  <c r="B29" i="239"/>
  <c r="K28" i="239"/>
  <c r="I27" i="239"/>
  <c r="G27" i="239"/>
  <c r="F27" i="239"/>
  <c r="D27" i="239"/>
  <c r="C27" i="239"/>
  <c r="B27" i="239"/>
  <c r="M26" i="239"/>
  <c r="I25" i="239"/>
  <c r="G25" i="239"/>
  <c r="F25" i="239"/>
  <c r="D25" i="239"/>
  <c r="C25" i="239"/>
  <c r="B25" i="239"/>
  <c r="K24" i="239"/>
  <c r="I23" i="239"/>
  <c r="G23" i="239"/>
  <c r="F23" i="239"/>
  <c r="D23" i="239"/>
  <c r="C23" i="239"/>
  <c r="B23" i="239"/>
  <c r="Q22" i="239"/>
  <c r="I21" i="239"/>
  <c r="G21" i="239"/>
  <c r="F21" i="239"/>
  <c r="D21" i="239"/>
  <c r="C21" i="239"/>
  <c r="B21" i="239"/>
  <c r="K20" i="239"/>
  <c r="I19" i="239"/>
  <c r="G19" i="239"/>
  <c r="F19" i="239"/>
  <c r="D19" i="239"/>
  <c r="C19" i="239"/>
  <c r="B19" i="239"/>
  <c r="M18" i="239"/>
  <c r="I17" i="239"/>
  <c r="G17" i="239"/>
  <c r="F17" i="239"/>
  <c r="D17" i="239"/>
  <c r="C17" i="239"/>
  <c r="B17" i="239"/>
  <c r="U16" i="239"/>
  <c r="K16" i="239"/>
  <c r="I15" i="239"/>
  <c r="G15" i="239"/>
  <c r="F15" i="239"/>
  <c r="D15" i="239"/>
  <c r="C15" i="239"/>
  <c r="B15" i="239"/>
  <c r="O14" i="239"/>
  <c r="I13" i="239"/>
  <c r="G13" i="239"/>
  <c r="F13" i="239"/>
  <c r="D13" i="239"/>
  <c r="C13" i="239"/>
  <c r="B13" i="239"/>
  <c r="K12" i="239"/>
  <c r="I11" i="239"/>
  <c r="G11" i="239"/>
  <c r="F11" i="239"/>
  <c r="D11" i="239"/>
  <c r="C11" i="239"/>
  <c r="B11" i="239"/>
  <c r="M10" i="239"/>
  <c r="I9" i="239"/>
  <c r="G9" i="239"/>
  <c r="F9" i="239"/>
  <c r="D9" i="239"/>
  <c r="C9" i="239"/>
  <c r="B9" i="239"/>
  <c r="K8" i="239"/>
  <c r="U7" i="239"/>
  <c r="I7" i="239"/>
  <c r="G7" i="239"/>
  <c r="F7" i="239"/>
  <c r="D7" i="239"/>
  <c r="C7" i="239"/>
  <c r="B7" i="239"/>
  <c r="Y5" i="239"/>
  <c r="R4" i="239"/>
  <c r="O57" i="239" s="1"/>
  <c r="G4" i="239"/>
  <c r="A4" i="239"/>
  <c r="Y3" i="239"/>
  <c r="A1" i="239"/>
  <c r="R62" i="238"/>
  <c r="I21" i="238"/>
  <c r="G21" i="238"/>
  <c r="F21" i="238"/>
  <c r="D21" i="238"/>
  <c r="C21" i="238"/>
  <c r="B21" i="238"/>
  <c r="K20" i="238"/>
  <c r="I19" i="238"/>
  <c r="G19" i="238"/>
  <c r="F19" i="238"/>
  <c r="D19" i="238"/>
  <c r="C19" i="238"/>
  <c r="B19" i="238"/>
  <c r="M18" i="238"/>
  <c r="I17" i="238"/>
  <c r="G17" i="238"/>
  <c r="F17" i="238"/>
  <c r="D17" i="238"/>
  <c r="C17" i="238"/>
  <c r="B17" i="238"/>
  <c r="U16" i="238"/>
  <c r="K16" i="238"/>
  <c r="I15" i="238"/>
  <c r="G15" i="238"/>
  <c r="F15" i="238"/>
  <c r="D15" i="238"/>
  <c r="C15" i="238"/>
  <c r="B15" i="238"/>
  <c r="O14" i="238"/>
  <c r="I13" i="238"/>
  <c r="G13" i="238"/>
  <c r="F13" i="238"/>
  <c r="D13" i="238"/>
  <c r="C13" i="238"/>
  <c r="B13" i="238"/>
  <c r="K12" i="238"/>
  <c r="I11" i="238"/>
  <c r="G11" i="238"/>
  <c r="F11" i="238"/>
  <c r="D11" i="238"/>
  <c r="C11" i="238"/>
  <c r="B11" i="238"/>
  <c r="M10" i="238"/>
  <c r="I9" i="238"/>
  <c r="G9" i="238"/>
  <c r="F9" i="238"/>
  <c r="D9" i="238"/>
  <c r="C9" i="238"/>
  <c r="B9" i="238"/>
  <c r="K8" i="238"/>
  <c r="U7" i="238"/>
  <c r="I7" i="238"/>
  <c r="G7" i="238"/>
  <c r="F7" i="238"/>
  <c r="D7" i="238"/>
  <c r="C7" i="238"/>
  <c r="B7" i="238"/>
  <c r="Y5" i="238"/>
  <c r="R4" i="238"/>
  <c r="O62" i="238" s="1"/>
  <c r="G4" i="238"/>
  <c r="A4" i="238"/>
  <c r="Y3" i="238"/>
  <c r="O6" i="238"/>
  <c r="A1" i="238"/>
  <c r="R47" i="237"/>
  <c r="E47" i="237" s="1"/>
  <c r="L21" i="237"/>
  <c r="I21" i="237"/>
  <c r="G21" i="237"/>
  <c r="E21" i="237"/>
  <c r="D21" i="237"/>
  <c r="C21" i="237"/>
  <c r="L19" i="237"/>
  <c r="I19" i="237"/>
  <c r="G19" i="237"/>
  <c r="E19" i="237"/>
  <c r="D19" i="237"/>
  <c r="C19" i="237"/>
  <c r="L17" i="237"/>
  <c r="I17" i="237"/>
  <c r="G17" i="237"/>
  <c r="E17" i="237"/>
  <c r="D17" i="237"/>
  <c r="C17" i="237"/>
  <c r="L15" i="237"/>
  <c r="I15" i="237"/>
  <c r="G15" i="237"/>
  <c r="E15" i="237"/>
  <c r="D15" i="237"/>
  <c r="C15" i="237"/>
  <c r="L13" i="237"/>
  <c r="I13" i="237"/>
  <c r="G13" i="237"/>
  <c r="E13" i="237"/>
  <c r="B28" i="237" s="1"/>
  <c r="C37" i="237"/>
  <c r="D13" i="237"/>
  <c r="C13" i="237"/>
  <c r="L11" i="237"/>
  <c r="I11" i="237"/>
  <c r="G11" i="237"/>
  <c r="E11" i="237"/>
  <c r="B27" i="237" s="1"/>
  <c r="C39" i="237"/>
  <c r="D11" i="237"/>
  <c r="C11" i="237"/>
  <c r="L9" i="237"/>
  <c r="I9" i="237"/>
  <c r="G9" i="237"/>
  <c r="E9" i="237"/>
  <c r="B26" i="237" s="1"/>
  <c r="C41" i="237"/>
  <c r="D9" i="237"/>
  <c r="C9" i="237"/>
  <c r="L7" i="237"/>
  <c r="I7" i="237"/>
  <c r="G7" i="237"/>
  <c r="E7" i="237"/>
  <c r="B25" i="237" s="1"/>
  <c r="C43" i="237"/>
  <c r="D7" i="237"/>
  <c r="C7" i="237"/>
  <c r="Y5" i="237"/>
  <c r="AG1" i="237" s="1"/>
  <c r="L4" i="237"/>
  <c r="K53" i="237" s="1"/>
  <c r="E4" i="237"/>
  <c r="A4" i="237"/>
  <c r="Y3" i="237"/>
  <c r="A1" i="237"/>
  <c r="R44" i="236"/>
  <c r="E42" i="236" s="1"/>
  <c r="L19" i="236"/>
  <c r="I19" i="236"/>
  <c r="G19" i="236"/>
  <c r="E19" i="236"/>
  <c r="B31" i="236" s="1"/>
  <c r="D19" i="236"/>
  <c r="C19" i="236"/>
  <c r="L17" i="236"/>
  <c r="I17" i="236"/>
  <c r="G17" i="236"/>
  <c r="E17" i="236"/>
  <c r="B30" i="236" s="1"/>
  <c r="F38" i="236"/>
  <c r="D17" i="236"/>
  <c r="C17" i="236"/>
  <c r="L15" i="236"/>
  <c r="I15" i="236"/>
  <c r="G15" i="236"/>
  <c r="E15" i="236"/>
  <c r="B29" i="236" s="1"/>
  <c r="F36" i="236"/>
  <c r="D15" i="236"/>
  <c r="C15" i="236"/>
  <c r="L13" i="236"/>
  <c r="I13" i="236"/>
  <c r="G13" i="236"/>
  <c r="E13" i="236"/>
  <c r="B28" i="236" s="1"/>
  <c r="F34" i="236"/>
  <c r="D13" i="236"/>
  <c r="C13" i="236"/>
  <c r="L11" i="236"/>
  <c r="I11" i="236"/>
  <c r="G11" i="236"/>
  <c r="E11" i="236"/>
  <c r="B25" i="236" s="1"/>
  <c r="C38" i="236"/>
  <c r="D11" i="236"/>
  <c r="C11" i="236"/>
  <c r="L9" i="236"/>
  <c r="I9" i="236"/>
  <c r="G9" i="236"/>
  <c r="E9" i="236"/>
  <c r="B24" i="236" s="1"/>
  <c r="C36" i="236"/>
  <c r="D9" i="236"/>
  <c r="C9" i="236"/>
  <c r="L7" i="236"/>
  <c r="I7" i="236"/>
  <c r="G7" i="236"/>
  <c r="E7" i="236"/>
  <c r="C34" i="236"/>
  <c r="D7" i="236"/>
  <c r="C7" i="236"/>
  <c r="Y5" i="236"/>
  <c r="L4" i="236"/>
  <c r="K49" i="236" s="1"/>
  <c r="E4" i="236"/>
  <c r="A4" i="236"/>
  <c r="Y3" i="236"/>
  <c r="A1" i="236"/>
  <c r="R47" i="235"/>
  <c r="L17" i="235"/>
  <c r="I17" i="235"/>
  <c r="G17" i="235"/>
  <c r="E17" i="235"/>
  <c r="B30" i="235" s="1"/>
  <c r="F34" i="235"/>
  <c r="D17" i="235"/>
  <c r="C17" i="235"/>
  <c r="L15" i="235"/>
  <c r="I15" i="235"/>
  <c r="G15" i="235"/>
  <c r="E15" i="235"/>
  <c r="B29" i="235" s="1"/>
  <c r="F36" i="235"/>
  <c r="D15" i="235"/>
  <c r="C15" i="235"/>
  <c r="L13" i="235"/>
  <c r="I13" i="235"/>
  <c r="G13" i="235"/>
  <c r="E13" i="235"/>
  <c r="B28" i="235" s="1"/>
  <c r="F32" i="235"/>
  <c r="D13" i="235"/>
  <c r="C13" i="235"/>
  <c r="L11" i="235"/>
  <c r="I11" i="235"/>
  <c r="G11" i="235"/>
  <c r="E11" i="235"/>
  <c r="C36" i="235"/>
  <c r="D11" i="235"/>
  <c r="C11" i="235"/>
  <c r="L9" i="235"/>
  <c r="I9" i="235"/>
  <c r="G9" i="235"/>
  <c r="E9" i="235"/>
  <c r="B24" i="235" s="1"/>
  <c r="C34" i="235"/>
  <c r="D9" i="235"/>
  <c r="C9" i="235"/>
  <c r="L7" i="235"/>
  <c r="I7" i="235"/>
  <c r="G7" i="235"/>
  <c r="E7" i="235"/>
  <c r="B23" i="235" s="1"/>
  <c r="C32" i="235"/>
  <c r="D7" i="235"/>
  <c r="C7" i="235"/>
  <c r="Y5" i="235"/>
  <c r="L4" i="235"/>
  <c r="K47" i="235" s="1"/>
  <c r="E4" i="235"/>
  <c r="A4" i="235"/>
  <c r="Y3" i="235"/>
  <c r="AD1" i="235" s="1"/>
  <c r="A1" i="235"/>
  <c r="I15" i="234"/>
  <c r="B23" i="234"/>
  <c r="D15" i="234"/>
  <c r="C15" i="234"/>
  <c r="I13" i="234"/>
  <c r="B22" i="234"/>
  <c r="D13" i="234"/>
  <c r="C13" i="234"/>
  <c r="I11" i="234"/>
  <c r="B21" i="234"/>
  <c r="D11" i="234"/>
  <c r="C11" i="234"/>
  <c r="L9" i="234"/>
  <c r="I9" i="234"/>
  <c r="D9" i="234"/>
  <c r="C9" i="234"/>
  <c r="L7" i="234"/>
  <c r="I7" i="234"/>
  <c r="Y5" i="234"/>
  <c r="AD1" i="234" s="1"/>
  <c r="L4" i="234"/>
  <c r="K41" i="234" s="1"/>
  <c r="E4" i="234"/>
  <c r="A4" i="234"/>
  <c r="Y3" i="234"/>
  <c r="A1" i="234"/>
  <c r="L13" i="233"/>
  <c r="I13" i="233"/>
  <c r="G13" i="233"/>
  <c r="E13" i="233"/>
  <c r="B22" i="233" s="1"/>
  <c r="D13" i="233"/>
  <c r="C13" i="233"/>
  <c r="L11" i="233"/>
  <c r="I11" i="233"/>
  <c r="G11" i="233"/>
  <c r="E11" i="233"/>
  <c r="B21" i="233" s="1"/>
  <c r="D11" i="233"/>
  <c r="C11" i="233"/>
  <c r="L9" i="233"/>
  <c r="I9" i="233"/>
  <c r="G9" i="233"/>
  <c r="E9" i="233"/>
  <c r="B20" i="233"/>
  <c r="D9" i="233"/>
  <c r="C9" i="233"/>
  <c r="L7" i="233"/>
  <c r="I7" i="233"/>
  <c r="G7" i="233"/>
  <c r="E7" i="233"/>
  <c r="B19" i="233" s="1"/>
  <c r="D7" i="233"/>
  <c r="C7" i="233"/>
  <c r="Y5" i="233"/>
  <c r="M4" i="233"/>
  <c r="K41" i="233" s="1"/>
  <c r="E4" i="233"/>
  <c r="A4" i="233"/>
  <c r="Y3" i="233"/>
  <c r="A1" i="233"/>
  <c r="L11" i="232"/>
  <c r="I11" i="232"/>
  <c r="G11" i="232"/>
  <c r="E11" i="232"/>
  <c r="B21" i="232" s="1"/>
  <c r="D11" i="232"/>
  <c r="C11" i="232"/>
  <c r="L9" i="232"/>
  <c r="I9" i="232"/>
  <c r="G9" i="232"/>
  <c r="E9" i="232"/>
  <c r="B20" i="232" s="1"/>
  <c r="D9" i="232"/>
  <c r="C9" i="232"/>
  <c r="L7" i="232"/>
  <c r="I7" i="232"/>
  <c r="G7" i="232"/>
  <c r="E7" i="232"/>
  <c r="B19" i="232" s="1"/>
  <c r="D7" i="232"/>
  <c r="C7" i="232"/>
  <c r="Y5" i="232"/>
  <c r="L4" i="232"/>
  <c r="K41" i="232" s="1"/>
  <c r="E4" i="232"/>
  <c r="A4" i="232"/>
  <c r="Y3" i="232"/>
  <c r="AD1" i="232" s="1"/>
  <c r="A1" i="232"/>
  <c r="P156" i="231"/>
  <c r="M156" i="231" s="1"/>
  <c r="L156" i="231"/>
  <c r="K156" i="231"/>
  <c r="J156" i="231"/>
  <c r="P155" i="231"/>
  <c r="M155" i="231" s="1"/>
  <c r="L155" i="231"/>
  <c r="K155" i="231"/>
  <c r="J155" i="231"/>
  <c r="P154" i="231"/>
  <c r="M154" i="231" s="1"/>
  <c r="L154" i="231"/>
  <c r="K154" i="231"/>
  <c r="J154" i="231"/>
  <c r="P153" i="231"/>
  <c r="M153" i="231"/>
  <c r="L153" i="231"/>
  <c r="K153" i="231"/>
  <c r="J153" i="231"/>
  <c r="P152" i="231"/>
  <c r="M152" i="231" s="1"/>
  <c r="L152" i="231"/>
  <c r="K152" i="231"/>
  <c r="J152" i="231"/>
  <c r="P151" i="231"/>
  <c r="M151" i="231" s="1"/>
  <c r="L151" i="231"/>
  <c r="K151" i="231"/>
  <c r="J151" i="231"/>
  <c r="P150" i="231"/>
  <c r="M150" i="231" s="1"/>
  <c r="L150" i="231"/>
  <c r="K150" i="231"/>
  <c r="J150" i="231"/>
  <c r="P149" i="231"/>
  <c r="M149" i="231" s="1"/>
  <c r="L149" i="231"/>
  <c r="K149" i="231"/>
  <c r="J149" i="231"/>
  <c r="P148" i="231"/>
  <c r="M148" i="231" s="1"/>
  <c r="L148" i="231"/>
  <c r="K148" i="231"/>
  <c r="J148" i="231"/>
  <c r="P147" i="231"/>
  <c r="M147" i="231" s="1"/>
  <c r="L147" i="231"/>
  <c r="K147" i="231"/>
  <c r="J147" i="231"/>
  <c r="P146" i="231"/>
  <c r="M146" i="231"/>
  <c r="L146" i="231"/>
  <c r="K146" i="231"/>
  <c r="J146" i="231"/>
  <c r="P145" i="231"/>
  <c r="M145" i="231" s="1"/>
  <c r="L145" i="231"/>
  <c r="K145" i="231"/>
  <c r="J145" i="231"/>
  <c r="P144" i="231"/>
  <c r="M144" i="231" s="1"/>
  <c r="L144" i="231"/>
  <c r="K144" i="231"/>
  <c r="J144" i="231"/>
  <c r="P143" i="231"/>
  <c r="M143" i="231" s="1"/>
  <c r="L143" i="231"/>
  <c r="K143" i="231"/>
  <c r="J143" i="231"/>
  <c r="P142" i="231"/>
  <c r="M142" i="231" s="1"/>
  <c r="L142" i="231"/>
  <c r="K142" i="231"/>
  <c r="J142" i="231"/>
  <c r="P141" i="231"/>
  <c r="M141" i="231" s="1"/>
  <c r="L141" i="231"/>
  <c r="K141" i="231"/>
  <c r="J141" i="231"/>
  <c r="P140" i="231"/>
  <c r="M140" i="231" s="1"/>
  <c r="L140" i="231"/>
  <c r="K140" i="231"/>
  <c r="J140" i="231"/>
  <c r="P139" i="231"/>
  <c r="M139" i="231" s="1"/>
  <c r="L139" i="231"/>
  <c r="K139" i="231"/>
  <c r="J139" i="231"/>
  <c r="P138" i="231"/>
  <c r="M138" i="231" s="1"/>
  <c r="L138" i="231"/>
  <c r="K138" i="231"/>
  <c r="J138" i="231"/>
  <c r="P137" i="231"/>
  <c r="M137" i="231"/>
  <c r="L137" i="231"/>
  <c r="K137" i="231"/>
  <c r="J137" i="231"/>
  <c r="P136" i="231"/>
  <c r="M136" i="231" s="1"/>
  <c r="L136" i="231"/>
  <c r="K136" i="231"/>
  <c r="J136" i="231"/>
  <c r="P135" i="231"/>
  <c r="M135" i="231"/>
  <c r="L135" i="231"/>
  <c r="K135" i="231"/>
  <c r="J135" i="231"/>
  <c r="P134" i="231"/>
  <c r="M134" i="231" s="1"/>
  <c r="L134" i="231"/>
  <c r="K134" i="231"/>
  <c r="J134" i="231"/>
  <c r="P133" i="231"/>
  <c r="M133" i="231" s="1"/>
  <c r="L133" i="231"/>
  <c r="K133" i="231"/>
  <c r="J133" i="231"/>
  <c r="P132" i="231"/>
  <c r="M132" i="231" s="1"/>
  <c r="L132" i="231"/>
  <c r="K132" i="231"/>
  <c r="J132" i="231"/>
  <c r="P131" i="231"/>
  <c r="M131" i="231" s="1"/>
  <c r="L131" i="231"/>
  <c r="K131" i="231"/>
  <c r="J131" i="231"/>
  <c r="P130" i="231"/>
  <c r="M130" i="231" s="1"/>
  <c r="L130" i="231"/>
  <c r="K130" i="231"/>
  <c r="J130" i="231"/>
  <c r="P129" i="231"/>
  <c r="M129" i="231" s="1"/>
  <c r="L129" i="231"/>
  <c r="K129" i="231"/>
  <c r="J129" i="231"/>
  <c r="P128" i="231"/>
  <c r="M128" i="231" s="1"/>
  <c r="L128" i="231"/>
  <c r="K128" i="231"/>
  <c r="J128" i="231"/>
  <c r="P127" i="231"/>
  <c r="M127" i="231" s="1"/>
  <c r="L127" i="231"/>
  <c r="K127" i="231"/>
  <c r="J127" i="231"/>
  <c r="P126" i="231"/>
  <c r="M126" i="231" s="1"/>
  <c r="L126" i="231"/>
  <c r="K126" i="231"/>
  <c r="J126" i="231"/>
  <c r="P125" i="231"/>
  <c r="M125" i="231" s="1"/>
  <c r="L125" i="231"/>
  <c r="K125" i="231"/>
  <c r="J125" i="231"/>
  <c r="P124" i="231"/>
  <c r="M124" i="231" s="1"/>
  <c r="L124" i="231"/>
  <c r="K124" i="231"/>
  <c r="J124" i="231"/>
  <c r="P123" i="231"/>
  <c r="M123" i="231" s="1"/>
  <c r="L123" i="231"/>
  <c r="K123" i="231"/>
  <c r="J123" i="231"/>
  <c r="P122" i="231"/>
  <c r="M122" i="231" s="1"/>
  <c r="L122" i="231"/>
  <c r="K122" i="231"/>
  <c r="J122" i="231"/>
  <c r="P121" i="231"/>
  <c r="M121" i="231"/>
  <c r="L121" i="231"/>
  <c r="K121" i="231"/>
  <c r="J121" i="231"/>
  <c r="P120" i="231"/>
  <c r="M120" i="231" s="1"/>
  <c r="L120" i="231"/>
  <c r="K120" i="231"/>
  <c r="J120" i="231"/>
  <c r="P119" i="231"/>
  <c r="M119" i="231" s="1"/>
  <c r="L119" i="231"/>
  <c r="K119" i="231"/>
  <c r="J119" i="231"/>
  <c r="P118" i="231"/>
  <c r="M118" i="231" s="1"/>
  <c r="L118" i="231"/>
  <c r="K118" i="231"/>
  <c r="J118" i="231"/>
  <c r="P117" i="231"/>
  <c r="M117" i="231" s="1"/>
  <c r="L117" i="231"/>
  <c r="K117" i="231"/>
  <c r="J117" i="231"/>
  <c r="P116" i="231"/>
  <c r="M116" i="231" s="1"/>
  <c r="L116" i="231"/>
  <c r="K116" i="231"/>
  <c r="J116" i="231"/>
  <c r="P115" i="231"/>
  <c r="M115" i="231" s="1"/>
  <c r="L115" i="231"/>
  <c r="K115" i="231"/>
  <c r="J115" i="231"/>
  <c r="P114" i="231"/>
  <c r="M114" i="231"/>
  <c r="L114" i="231"/>
  <c r="K114" i="231"/>
  <c r="J114" i="231"/>
  <c r="P113" i="231"/>
  <c r="M113" i="231" s="1"/>
  <c r="L113" i="231"/>
  <c r="K113" i="231"/>
  <c r="J113" i="231"/>
  <c r="P112" i="231"/>
  <c r="M112" i="231" s="1"/>
  <c r="L112" i="231"/>
  <c r="K112" i="231"/>
  <c r="J112" i="231"/>
  <c r="P111" i="231"/>
  <c r="M111" i="231" s="1"/>
  <c r="L111" i="231"/>
  <c r="K111" i="231"/>
  <c r="J111" i="231"/>
  <c r="P110" i="231"/>
  <c r="M110" i="231" s="1"/>
  <c r="L110" i="231"/>
  <c r="K110" i="231"/>
  <c r="J110" i="231"/>
  <c r="P109" i="231"/>
  <c r="M109" i="231" s="1"/>
  <c r="L109" i="231"/>
  <c r="K109" i="231"/>
  <c r="J109" i="231"/>
  <c r="P108" i="231"/>
  <c r="M108" i="231" s="1"/>
  <c r="L108" i="231"/>
  <c r="K108" i="231"/>
  <c r="J108" i="231"/>
  <c r="P107" i="231"/>
  <c r="M107" i="231" s="1"/>
  <c r="L107" i="231"/>
  <c r="K107" i="231"/>
  <c r="J107" i="231"/>
  <c r="P106" i="231"/>
  <c r="M106" i="231" s="1"/>
  <c r="L106" i="231"/>
  <c r="K106" i="231"/>
  <c r="J106" i="231"/>
  <c r="P105" i="231"/>
  <c r="M105" i="231"/>
  <c r="L105" i="231"/>
  <c r="K105" i="231"/>
  <c r="J105" i="231"/>
  <c r="P104" i="231"/>
  <c r="M104" i="231" s="1"/>
  <c r="L104" i="231"/>
  <c r="K104" i="231"/>
  <c r="J104" i="231"/>
  <c r="P103" i="231"/>
  <c r="M103" i="231" s="1"/>
  <c r="L103" i="231"/>
  <c r="K103" i="231"/>
  <c r="J103" i="231"/>
  <c r="P102" i="231"/>
  <c r="M102" i="231" s="1"/>
  <c r="L102" i="231"/>
  <c r="K102" i="231"/>
  <c r="J102" i="231"/>
  <c r="P101" i="231"/>
  <c r="M101" i="231" s="1"/>
  <c r="L101" i="231"/>
  <c r="K101" i="231"/>
  <c r="J101" i="231"/>
  <c r="P100" i="231"/>
  <c r="M100" i="231" s="1"/>
  <c r="L100" i="231"/>
  <c r="K100" i="231"/>
  <c r="J100" i="231"/>
  <c r="P99" i="231"/>
  <c r="M99" i="231" s="1"/>
  <c r="L99" i="231"/>
  <c r="K99" i="231"/>
  <c r="J99" i="231"/>
  <c r="P98" i="231"/>
  <c r="M98" i="231"/>
  <c r="L98" i="231"/>
  <c r="K98" i="231"/>
  <c r="J98" i="231"/>
  <c r="P97" i="231"/>
  <c r="M97" i="231" s="1"/>
  <c r="L97" i="231"/>
  <c r="K97" i="231"/>
  <c r="J97" i="231"/>
  <c r="P96" i="231"/>
  <c r="M96" i="231" s="1"/>
  <c r="L96" i="231"/>
  <c r="K96" i="231"/>
  <c r="J96" i="231"/>
  <c r="P95" i="231"/>
  <c r="M95" i="231" s="1"/>
  <c r="L95" i="231"/>
  <c r="K95" i="231"/>
  <c r="J95" i="231"/>
  <c r="P94" i="231"/>
  <c r="M94" i="231" s="1"/>
  <c r="L94" i="231"/>
  <c r="K94" i="231"/>
  <c r="J94" i="231"/>
  <c r="P93" i="231"/>
  <c r="M93" i="231" s="1"/>
  <c r="L93" i="231"/>
  <c r="K93" i="231"/>
  <c r="J93" i="231"/>
  <c r="P92" i="231"/>
  <c r="M92" i="231" s="1"/>
  <c r="L92" i="231"/>
  <c r="K92" i="231"/>
  <c r="J92" i="231"/>
  <c r="P91" i="231"/>
  <c r="M91" i="231" s="1"/>
  <c r="L91" i="231"/>
  <c r="K91" i="231"/>
  <c r="J91" i="231"/>
  <c r="P90" i="231"/>
  <c r="M90" i="231" s="1"/>
  <c r="L90" i="231"/>
  <c r="K90" i="231"/>
  <c r="J90" i="231"/>
  <c r="P89" i="231"/>
  <c r="M89" i="231"/>
  <c r="L89" i="231"/>
  <c r="K89" i="231"/>
  <c r="J89" i="231"/>
  <c r="P88" i="231"/>
  <c r="M88" i="231" s="1"/>
  <c r="L88" i="231"/>
  <c r="K88" i="231"/>
  <c r="J88" i="231"/>
  <c r="P87" i="231"/>
  <c r="M87" i="231"/>
  <c r="L87" i="231"/>
  <c r="K87" i="231"/>
  <c r="J87" i="231"/>
  <c r="P86" i="231"/>
  <c r="M86" i="231" s="1"/>
  <c r="L86" i="231"/>
  <c r="K86" i="231"/>
  <c r="J86" i="231"/>
  <c r="P85" i="231"/>
  <c r="M85" i="231" s="1"/>
  <c r="L85" i="231"/>
  <c r="K85" i="231"/>
  <c r="J85" i="231"/>
  <c r="P84" i="231"/>
  <c r="M84" i="231" s="1"/>
  <c r="L84" i="231"/>
  <c r="K84" i="231"/>
  <c r="J84" i="231"/>
  <c r="P83" i="231"/>
  <c r="M83" i="231" s="1"/>
  <c r="L83" i="231"/>
  <c r="K83" i="231"/>
  <c r="J83" i="231"/>
  <c r="P82" i="231"/>
  <c r="M82" i="231"/>
  <c r="L82" i="231"/>
  <c r="K82" i="231"/>
  <c r="J82" i="231"/>
  <c r="P81" i="231"/>
  <c r="M81" i="231" s="1"/>
  <c r="L81" i="231"/>
  <c r="K81" i="231"/>
  <c r="J81" i="231"/>
  <c r="P80" i="231"/>
  <c r="M80" i="231" s="1"/>
  <c r="L80" i="231"/>
  <c r="K80" i="231"/>
  <c r="J80" i="231"/>
  <c r="P79" i="231"/>
  <c r="M79" i="231" s="1"/>
  <c r="L79" i="231"/>
  <c r="K79" i="231"/>
  <c r="J79" i="231"/>
  <c r="P78" i="231"/>
  <c r="M78" i="231" s="1"/>
  <c r="L78" i="231"/>
  <c r="K78" i="231"/>
  <c r="J78" i="231"/>
  <c r="P77" i="231"/>
  <c r="M77" i="231" s="1"/>
  <c r="L77" i="231"/>
  <c r="K77" i="231"/>
  <c r="J77" i="231"/>
  <c r="P76" i="231"/>
  <c r="M76" i="231" s="1"/>
  <c r="L76" i="231"/>
  <c r="K76" i="231"/>
  <c r="J76" i="231"/>
  <c r="P75" i="231"/>
  <c r="M75" i="231" s="1"/>
  <c r="L75" i="231"/>
  <c r="K75" i="231"/>
  <c r="J75" i="231"/>
  <c r="P74" i="231"/>
  <c r="M74" i="231" s="1"/>
  <c r="L74" i="231"/>
  <c r="K74" i="231"/>
  <c r="J74" i="231"/>
  <c r="P73" i="231"/>
  <c r="M73" i="231" s="1"/>
  <c r="L73" i="231"/>
  <c r="K73" i="231"/>
  <c r="J73" i="231"/>
  <c r="P72" i="231"/>
  <c r="M72" i="231" s="1"/>
  <c r="L72" i="231"/>
  <c r="K72" i="231"/>
  <c r="J72" i="231"/>
  <c r="P71" i="231"/>
  <c r="M71" i="231" s="1"/>
  <c r="L71" i="231"/>
  <c r="K71" i="231"/>
  <c r="J71" i="231"/>
  <c r="P70" i="231"/>
  <c r="M70" i="231" s="1"/>
  <c r="L70" i="231"/>
  <c r="K70" i="231"/>
  <c r="J70" i="231"/>
  <c r="P69" i="231"/>
  <c r="M69" i="231" s="1"/>
  <c r="L69" i="231"/>
  <c r="K69" i="231"/>
  <c r="J69" i="231"/>
  <c r="P68" i="231"/>
  <c r="M68" i="231" s="1"/>
  <c r="L68" i="231"/>
  <c r="K68" i="231"/>
  <c r="J68" i="231"/>
  <c r="P67" i="231"/>
  <c r="M67" i="231" s="1"/>
  <c r="L67" i="231"/>
  <c r="K67" i="231"/>
  <c r="J67" i="231"/>
  <c r="P66" i="231"/>
  <c r="M66" i="231"/>
  <c r="L66" i="231"/>
  <c r="K66" i="231"/>
  <c r="J66" i="231"/>
  <c r="P65" i="231"/>
  <c r="M65" i="231" s="1"/>
  <c r="L65" i="231"/>
  <c r="K65" i="231"/>
  <c r="J65" i="231"/>
  <c r="P64" i="231"/>
  <c r="M64" i="231" s="1"/>
  <c r="L64" i="231"/>
  <c r="K64" i="231"/>
  <c r="J64" i="231"/>
  <c r="P63" i="231"/>
  <c r="M63" i="231" s="1"/>
  <c r="L63" i="231"/>
  <c r="K63" i="231"/>
  <c r="J63" i="231"/>
  <c r="P62" i="231"/>
  <c r="M62" i="231" s="1"/>
  <c r="L62" i="231"/>
  <c r="K62" i="231"/>
  <c r="J62" i="231"/>
  <c r="P61" i="231"/>
  <c r="M61" i="231" s="1"/>
  <c r="L61" i="231"/>
  <c r="K61" i="231"/>
  <c r="J61" i="231"/>
  <c r="P60" i="231"/>
  <c r="M60" i="231" s="1"/>
  <c r="L60" i="231"/>
  <c r="K60" i="231"/>
  <c r="J60" i="231"/>
  <c r="P59" i="231"/>
  <c r="M59" i="231" s="1"/>
  <c r="L59" i="231"/>
  <c r="K59" i="231"/>
  <c r="J59" i="231"/>
  <c r="P58" i="231"/>
  <c r="M58" i="231"/>
  <c r="L58" i="231"/>
  <c r="K58" i="231"/>
  <c r="J58" i="231"/>
  <c r="P57" i="231"/>
  <c r="M57" i="231" s="1"/>
  <c r="L57" i="231"/>
  <c r="K57" i="231"/>
  <c r="J57" i="231"/>
  <c r="P56" i="231"/>
  <c r="M56" i="231" s="1"/>
  <c r="L56" i="231"/>
  <c r="K56" i="231"/>
  <c r="J56" i="231"/>
  <c r="P55" i="231"/>
  <c r="M55" i="231" s="1"/>
  <c r="L55" i="231"/>
  <c r="K55" i="231"/>
  <c r="J55" i="231"/>
  <c r="P54" i="231"/>
  <c r="M54" i="231" s="1"/>
  <c r="L54" i="231"/>
  <c r="K54" i="231"/>
  <c r="J54" i="231"/>
  <c r="P53" i="231"/>
  <c r="M53" i="231" s="1"/>
  <c r="L53" i="231"/>
  <c r="K53" i="231"/>
  <c r="J53" i="231"/>
  <c r="P52" i="231"/>
  <c r="M52" i="231" s="1"/>
  <c r="L52" i="231"/>
  <c r="K52" i="231"/>
  <c r="J52" i="231"/>
  <c r="P51" i="231"/>
  <c r="M51" i="231" s="1"/>
  <c r="L51" i="231"/>
  <c r="K51" i="231"/>
  <c r="J51" i="231"/>
  <c r="P50" i="231"/>
  <c r="M50" i="231"/>
  <c r="L50" i="231"/>
  <c r="K50" i="231"/>
  <c r="J50" i="231"/>
  <c r="P49" i="231"/>
  <c r="M49" i="231" s="1"/>
  <c r="L49" i="231"/>
  <c r="K49" i="231"/>
  <c r="J49" i="231"/>
  <c r="P48" i="231"/>
  <c r="M48" i="231" s="1"/>
  <c r="L48" i="231"/>
  <c r="K48" i="231"/>
  <c r="J48" i="231"/>
  <c r="P47" i="231"/>
  <c r="M47" i="231" s="1"/>
  <c r="L47" i="231"/>
  <c r="K47" i="231"/>
  <c r="J47" i="231"/>
  <c r="P46" i="231"/>
  <c r="M46" i="231" s="1"/>
  <c r="L46" i="231"/>
  <c r="K46" i="231"/>
  <c r="J46" i="231"/>
  <c r="P45" i="231"/>
  <c r="M45" i="231" s="1"/>
  <c r="L45" i="231"/>
  <c r="K45" i="231"/>
  <c r="J45" i="231"/>
  <c r="P44" i="231"/>
  <c r="M44" i="231" s="1"/>
  <c r="L44" i="231"/>
  <c r="K44" i="231"/>
  <c r="J44" i="231"/>
  <c r="P43" i="231"/>
  <c r="M43" i="231" s="1"/>
  <c r="L43" i="231"/>
  <c r="K43" i="231"/>
  <c r="J43" i="231"/>
  <c r="P42" i="231"/>
  <c r="M42" i="231" s="1"/>
  <c r="L42" i="231"/>
  <c r="K42" i="231"/>
  <c r="J42" i="231"/>
  <c r="P41" i="231"/>
  <c r="M41" i="231" s="1"/>
  <c r="L41" i="231"/>
  <c r="K41" i="231"/>
  <c r="J41" i="231"/>
  <c r="P40" i="231"/>
  <c r="M40" i="231" s="1"/>
  <c r="L40" i="231"/>
  <c r="K40" i="231"/>
  <c r="J40" i="231"/>
  <c r="H5" i="231"/>
  <c r="D5" i="231"/>
  <c r="C5" i="231"/>
  <c r="A5" i="231"/>
  <c r="A1" i="231"/>
  <c r="R47" i="230"/>
  <c r="F41" i="230" s="1"/>
  <c r="F40" i="230"/>
  <c r="I37" i="230"/>
  <c r="G37" i="230"/>
  <c r="F37" i="230"/>
  <c r="D37" i="230"/>
  <c r="C37" i="230"/>
  <c r="B37" i="230"/>
  <c r="K36" i="230"/>
  <c r="B36" i="230"/>
  <c r="I35" i="230"/>
  <c r="G35" i="230"/>
  <c r="F35" i="230"/>
  <c r="D35" i="230"/>
  <c r="C35" i="230"/>
  <c r="B35" i="230"/>
  <c r="M34" i="230"/>
  <c r="B34" i="230"/>
  <c r="I33" i="230"/>
  <c r="G33" i="230"/>
  <c r="F33" i="230"/>
  <c r="D33" i="230"/>
  <c r="C33" i="230"/>
  <c r="B33" i="230"/>
  <c r="K32" i="230"/>
  <c r="B32" i="230"/>
  <c r="I31" i="230"/>
  <c r="G31" i="230"/>
  <c r="F31" i="230"/>
  <c r="D31" i="230"/>
  <c r="C31" i="230"/>
  <c r="B31" i="230"/>
  <c r="B30" i="230"/>
  <c r="I29" i="230"/>
  <c r="G29" i="230"/>
  <c r="F29" i="230"/>
  <c r="D29" i="230"/>
  <c r="C29" i="230"/>
  <c r="B29" i="230"/>
  <c r="K28" i="230"/>
  <c r="B28" i="230"/>
  <c r="I27" i="230"/>
  <c r="G27" i="230"/>
  <c r="F27" i="230"/>
  <c r="D27" i="230"/>
  <c r="C27" i="230"/>
  <c r="B27" i="230"/>
  <c r="M26" i="230"/>
  <c r="B26" i="230"/>
  <c r="I25" i="230"/>
  <c r="G25" i="230"/>
  <c r="F25" i="230"/>
  <c r="D25" i="230"/>
  <c r="C25" i="230"/>
  <c r="B25" i="230"/>
  <c r="K24" i="230"/>
  <c r="B24" i="230"/>
  <c r="I23" i="230"/>
  <c r="G23" i="230"/>
  <c r="F23" i="230"/>
  <c r="D23" i="230"/>
  <c r="C23" i="230"/>
  <c r="B23" i="230"/>
  <c r="B22" i="230"/>
  <c r="I21" i="230"/>
  <c r="G21" i="230"/>
  <c r="F21" i="230"/>
  <c r="D21" i="230"/>
  <c r="C21" i="230"/>
  <c r="B21" i="230"/>
  <c r="K20" i="230"/>
  <c r="B20" i="230"/>
  <c r="I19" i="230"/>
  <c r="G19" i="230"/>
  <c r="F19" i="230"/>
  <c r="D19" i="230"/>
  <c r="C19" i="230"/>
  <c r="B19" i="230"/>
  <c r="M18" i="230"/>
  <c r="B18" i="230"/>
  <c r="I17" i="230"/>
  <c r="G17" i="230"/>
  <c r="F17" i="230"/>
  <c r="D17" i="230"/>
  <c r="C17" i="230"/>
  <c r="B17" i="230"/>
  <c r="U16" i="230"/>
  <c r="K16" i="230"/>
  <c r="B16" i="230"/>
  <c r="I15" i="230"/>
  <c r="G15" i="230"/>
  <c r="F15" i="230"/>
  <c r="D15" i="230"/>
  <c r="C15" i="230"/>
  <c r="B15" i="230"/>
  <c r="B14" i="230"/>
  <c r="I13" i="230"/>
  <c r="G13" i="230"/>
  <c r="F13" i="230"/>
  <c r="D13" i="230"/>
  <c r="C13" i="230"/>
  <c r="B13" i="230"/>
  <c r="K12" i="230"/>
  <c r="B12" i="230"/>
  <c r="I11" i="230"/>
  <c r="G11" i="230"/>
  <c r="F11" i="230"/>
  <c r="D11" i="230"/>
  <c r="C11" i="230"/>
  <c r="B11" i="230"/>
  <c r="M10" i="230"/>
  <c r="B10" i="230"/>
  <c r="I9" i="230"/>
  <c r="G9" i="230"/>
  <c r="F9" i="230"/>
  <c r="D9" i="230"/>
  <c r="C9" i="230"/>
  <c r="B9" i="230"/>
  <c r="K8" i="230"/>
  <c r="U7" i="230"/>
  <c r="I7" i="230"/>
  <c r="G7" i="230"/>
  <c r="F7" i="230"/>
  <c r="D7" i="230"/>
  <c r="C7" i="230"/>
  <c r="B7" i="230"/>
  <c r="R4" i="230"/>
  <c r="O47" i="230" s="1"/>
  <c r="K4" i="230"/>
  <c r="G4" i="230"/>
  <c r="A4" i="230"/>
  <c r="A1" i="230"/>
  <c r="R32" i="229"/>
  <c r="F28" i="229" s="1"/>
  <c r="F25" i="229"/>
  <c r="I21" i="229"/>
  <c r="G21" i="229"/>
  <c r="F21" i="229"/>
  <c r="D21" i="229"/>
  <c r="C21" i="229"/>
  <c r="B21" i="229"/>
  <c r="K20" i="229"/>
  <c r="I19" i="229"/>
  <c r="G19" i="229"/>
  <c r="F19" i="229"/>
  <c r="D19" i="229"/>
  <c r="C19" i="229"/>
  <c r="B19" i="229"/>
  <c r="I17" i="229"/>
  <c r="G17" i="229"/>
  <c r="F17" i="229"/>
  <c r="D17" i="229"/>
  <c r="C17" i="229"/>
  <c r="B17" i="229"/>
  <c r="U16" i="229"/>
  <c r="K16" i="229"/>
  <c r="I15" i="229"/>
  <c r="G15" i="229"/>
  <c r="F15" i="229"/>
  <c r="D15" i="229"/>
  <c r="C15" i="229"/>
  <c r="B15" i="229"/>
  <c r="I13" i="229"/>
  <c r="G13" i="229"/>
  <c r="F13" i="229"/>
  <c r="D13" i="229"/>
  <c r="C13" i="229"/>
  <c r="B13" i="229"/>
  <c r="K12" i="229"/>
  <c r="I11" i="229"/>
  <c r="G11" i="229"/>
  <c r="F11" i="229"/>
  <c r="D11" i="229"/>
  <c r="C11" i="229"/>
  <c r="B11" i="229"/>
  <c r="I9" i="229"/>
  <c r="G9" i="229"/>
  <c r="F9" i="229"/>
  <c r="D9" i="229"/>
  <c r="C9" i="229"/>
  <c r="B9" i="229"/>
  <c r="K8" i="229"/>
  <c r="U7" i="229"/>
  <c r="I7" i="229"/>
  <c r="G7" i="229"/>
  <c r="F7" i="229"/>
  <c r="D7" i="229"/>
  <c r="C7" i="229"/>
  <c r="B7" i="229"/>
  <c r="R4" i="229"/>
  <c r="O32" i="229" s="1"/>
  <c r="K4" i="229"/>
  <c r="G4" i="229"/>
  <c r="A4" i="229"/>
  <c r="A1" i="229"/>
  <c r="R31" i="228"/>
  <c r="F25" i="228" s="1"/>
  <c r="I21" i="228"/>
  <c r="G21" i="228"/>
  <c r="F21" i="228"/>
  <c r="D21" i="228"/>
  <c r="C21" i="228"/>
  <c r="B21" i="228"/>
  <c r="K20" i="228"/>
  <c r="I19" i="228"/>
  <c r="G19" i="228"/>
  <c r="F19" i="228"/>
  <c r="D19" i="228"/>
  <c r="C19" i="228"/>
  <c r="B19" i="228"/>
  <c r="M18" i="228"/>
  <c r="I17" i="228"/>
  <c r="G17" i="228"/>
  <c r="F17" i="228"/>
  <c r="D17" i="228"/>
  <c r="C17" i="228"/>
  <c r="B17" i="228"/>
  <c r="U16" i="228"/>
  <c r="K16" i="228"/>
  <c r="I15" i="228"/>
  <c r="G15" i="228"/>
  <c r="F15" i="228"/>
  <c r="D15" i="228"/>
  <c r="C15" i="228"/>
  <c r="B15" i="228"/>
  <c r="I13" i="228"/>
  <c r="G13" i="228"/>
  <c r="F13" i="228"/>
  <c r="D13" i="228"/>
  <c r="C13" i="228"/>
  <c r="B13" i="228"/>
  <c r="K12" i="228"/>
  <c r="I11" i="228"/>
  <c r="G11" i="228"/>
  <c r="F11" i="228"/>
  <c r="D11" i="228"/>
  <c r="C11" i="228"/>
  <c r="B11" i="228"/>
  <c r="M10" i="228"/>
  <c r="I9" i="228"/>
  <c r="G9" i="228"/>
  <c r="F9" i="228"/>
  <c r="D9" i="228"/>
  <c r="C9" i="228"/>
  <c r="B9" i="228"/>
  <c r="K8" i="228"/>
  <c r="U7" i="228"/>
  <c r="I7" i="228"/>
  <c r="G7" i="228"/>
  <c r="F7" i="228"/>
  <c r="D7" i="228"/>
  <c r="C7" i="228"/>
  <c r="B7" i="228"/>
  <c r="R4" i="228"/>
  <c r="O31" i="228" s="1"/>
  <c r="K4" i="228"/>
  <c r="G4" i="228"/>
  <c r="A4" i="228"/>
  <c r="A1" i="228"/>
  <c r="N122" i="227"/>
  <c r="K122" i="227" s="1"/>
  <c r="J122" i="227"/>
  <c r="I122" i="227"/>
  <c r="H122" i="227"/>
  <c r="N121" i="227"/>
  <c r="K121" i="227" s="1"/>
  <c r="J121" i="227"/>
  <c r="I121" i="227"/>
  <c r="H121" i="227"/>
  <c r="N120" i="227"/>
  <c r="K120" i="227" s="1"/>
  <c r="J120" i="227"/>
  <c r="I120" i="227"/>
  <c r="H120" i="227"/>
  <c r="N119" i="227"/>
  <c r="K119" i="227" s="1"/>
  <c r="J119" i="227"/>
  <c r="I119" i="227"/>
  <c r="H119" i="227"/>
  <c r="N118" i="227"/>
  <c r="K118" i="227" s="1"/>
  <c r="J118" i="227"/>
  <c r="I118" i="227"/>
  <c r="H118" i="227"/>
  <c r="N117" i="227"/>
  <c r="K117" i="227" s="1"/>
  <c r="J117" i="227"/>
  <c r="I117" i="227"/>
  <c r="H117" i="227"/>
  <c r="N116" i="227"/>
  <c r="K116" i="227" s="1"/>
  <c r="J116" i="227"/>
  <c r="I116" i="227"/>
  <c r="H116" i="227"/>
  <c r="N115" i="227"/>
  <c r="K115" i="227" s="1"/>
  <c r="J115" i="227"/>
  <c r="I115" i="227"/>
  <c r="H115" i="227"/>
  <c r="N114" i="227"/>
  <c r="K114" i="227" s="1"/>
  <c r="J114" i="227"/>
  <c r="I114" i="227"/>
  <c r="H114" i="227"/>
  <c r="N113" i="227"/>
  <c r="K113" i="227"/>
  <c r="J113" i="227"/>
  <c r="I113" i="227"/>
  <c r="H113" i="227"/>
  <c r="N112" i="227"/>
  <c r="K112" i="227" s="1"/>
  <c r="J112" i="227"/>
  <c r="I112" i="227"/>
  <c r="H112" i="227"/>
  <c r="N111" i="227"/>
  <c r="K111" i="227" s="1"/>
  <c r="J111" i="227"/>
  <c r="I111" i="227"/>
  <c r="H111" i="227"/>
  <c r="N110" i="227"/>
  <c r="K110" i="227" s="1"/>
  <c r="J110" i="227"/>
  <c r="I110" i="227"/>
  <c r="H110" i="227"/>
  <c r="N109" i="227"/>
  <c r="K109" i="227" s="1"/>
  <c r="J109" i="227"/>
  <c r="I109" i="227"/>
  <c r="H109" i="227"/>
  <c r="N108" i="227"/>
  <c r="K108" i="227" s="1"/>
  <c r="J108" i="227"/>
  <c r="I108" i="227"/>
  <c r="H108" i="227"/>
  <c r="N107" i="227"/>
  <c r="K107" i="227" s="1"/>
  <c r="J107" i="227"/>
  <c r="I107" i="227"/>
  <c r="H107" i="227"/>
  <c r="N106" i="227"/>
  <c r="K106" i="227" s="1"/>
  <c r="J106" i="227"/>
  <c r="I106" i="227"/>
  <c r="H106" i="227"/>
  <c r="N105" i="227"/>
  <c r="K105" i="227"/>
  <c r="J105" i="227"/>
  <c r="I105" i="227"/>
  <c r="H105" i="227"/>
  <c r="N104" i="227"/>
  <c r="K104" i="227" s="1"/>
  <c r="J104" i="227"/>
  <c r="I104" i="227"/>
  <c r="H104" i="227"/>
  <c r="N103" i="227"/>
  <c r="K103" i="227" s="1"/>
  <c r="J103" i="227"/>
  <c r="I103" i="227"/>
  <c r="H103" i="227"/>
  <c r="N102" i="227"/>
  <c r="K102" i="227" s="1"/>
  <c r="J102" i="227"/>
  <c r="I102" i="227"/>
  <c r="H102" i="227"/>
  <c r="N101" i="227"/>
  <c r="K101" i="227" s="1"/>
  <c r="J101" i="227"/>
  <c r="I101" i="227"/>
  <c r="H101" i="227"/>
  <c r="N100" i="227"/>
  <c r="K100" i="227" s="1"/>
  <c r="J100" i="227"/>
  <c r="I100" i="227"/>
  <c r="H100" i="227"/>
  <c r="N99" i="227"/>
  <c r="K99" i="227" s="1"/>
  <c r="J99" i="227"/>
  <c r="I99" i="227"/>
  <c r="H99" i="227"/>
  <c r="N98" i="227"/>
  <c r="K98" i="227" s="1"/>
  <c r="J98" i="227"/>
  <c r="I98" i="227"/>
  <c r="H98" i="227"/>
  <c r="N97" i="227"/>
  <c r="K97" i="227"/>
  <c r="J97" i="227"/>
  <c r="I97" i="227"/>
  <c r="H97" i="227"/>
  <c r="N96" i="227"/>
  <c r="K96" i="227" s="1"/>
  <c r="J96" i="227"/>
  <c r="I96" i="227"/>
  <c r="H96" i="227"/>
  <c r="N95" i="227"/>
  <c r="K95" i="227" s="1"/>
  <c r="J95" i="227"/>
  <c r="I95" i="227"/>
  <c r="H95" i="227"/>
  <c r="N94" i="227"/>
  <c r="K94" i="227" s="1"/>
  <c r="J94" i="227"/>
  <c r="I94" i="227"/>
  <c r="H94" i="227"/>
  <c r="N93" i="227"/>
  <c r="K93" i="227" s="1"/>
  <c r="J93" i="227"/>
  <c r="I93" i="227"/>
  <c r="H93" i="227"/>
  <c r="N92" i="227"/>
  <c r="K92" i="227" s="1"/>
  <c r="J92" i="227"/>
  <c r="I92" i="227"/>
  <c r="H92" i="227"/>
  <c r="N91" i="227"/>
  <c r="K91" i="227" s="1"/>
  <c r="J91" i="227"/>
  <c r="I91" i="227"/>
  <c r="H91" i="227"/>
  <c r="N90" i="227"/>
  <c r="K90" i="227" s="1"/>
  <c r="J90" i="227"/>
  <c r="I90" i="227"/>
  <c r="H90" i="227"/>
  <c r="N89" i="227"/>
  <c r="K89" i="227" s="1"/>
  <c r="J89" i="227"/>
  <c r="I89" i="227"/>
  <c r="H89" i="227"/>
  <c r="N88" i="227"/>
  <c r="K88" i="227" s="1"/>
  <c r="J88" i="227"/>
  <c r="I88" i="227"/>
  <c r="H88" i="227"/>
  <c r="N87" i="227"/>
  <c r="K87" i="227" s="1"/>
  <c r="J87" i="227"/>
  <c r="I87" i="227"/>
  <c r="H87" i="227"/>
  <c r="N86" i="227"/>
  <c r="K86" i="227" s="1"/>
  <c r="J86" i="227"/>
  <c r="I86" i="227"/>
  <c r="H86" i="227"/>
  <c r="N85" i="227"/>
  <c r="K85" i="227" s="1"/>
  <c r="J85" i="227"/>
  <c r="I85" i="227"/>
  <c r="H85" i="227"/>
  <c r="N84" i="227"/>
  <c r="K84" i="227" s="1"/>
  <c r="J84" i="227"/>
  <c r="I84" i="227"/>
  <c r="H84" i="227"/>
  <c r="N83" i="227"/>
  <c r="K83" i="227" s="1"/>
  <c r="J83" i="227"/>
  <c r="I83" i="227"/>
  <c r="H83" i="227"/>
  <c r="N82" i="227"/>
  <c r="K82" i="227" s="1"/>
  <c r="J82" i="227"/>
  <c r="I82" i="227"/>
  <c r="H82" i="227"/>
  <c r="N81" i="227"/>
  <c r="K81" i="227"/>
  <c r="J81" i="227"/>
  <c r="I81" i="227"/>
  <c r="H81" i="227"/>
  <c r="N80" i="227"/>
  <c r="K80" i="227" s="1"/>
  <c r="J80" i="227"/>
  <c r="I80" i="227"/>
  <c r="H80" i="227"/>
  <c r="N79" i="227"/>
  <c r="K79" i="227" s="1"/>
  <c r="J79" i="227"/>
  <c r="I79" i="227"/>
  <c r="H79" i="227"/>
  <c r="N78" i="227"/>
  <c r="K78" i="227" s="1"/>
  <c r="J78" i="227"/>
  <c r="I78" i="227"/>
  <c r="H78" i="227"/>
  <c r="N77" i="227"/>
  <c r="K77" i="227" s="1"/>
  <c r="J77" i="227"/>
  <c r="I77" i="227"/>
  <c r="H77" i="227"/>
  <c r="N76" i="227"/>
  <c r="K76" i="227" s="1"/>
  <c r="J76" i="227"/>
  <c r="I76" i="227"/>
  <c r="H76" i="227"/>
  <c r="N75" i="227"/>
  <c r="K75" i="227" s="1"/>
  <c r="J75" i="227"/>
  <c r="I75" i="227"/>
  <c r="H75" i="227"/>
  <c r="N74" i="227"/>
  <c r="K74" i="227" s="1"/>
  <c r="J74" i="227"/>
  <c r="I74" i="227"/>
  <c r="H74" i="227"/>
  <c r="N73" i="227"/>
  <c r="K73" i="227"/>
  <c r="J73" i="227"/>
  <c r="I73" i="227"/>
  <c r="H73" i="227"/>
  <c r="N72" i="227"/>
  <c r="K72" i="227" s="1"/>
  <c r="J72" i="227"/>
  <c r="I72" i="227"/>
  <c r="H72" i="227"/>
  <c r="N71" i="227"/>
  <c r="K71" i="227" s="1"/>
  <c r="J71" i="227"/>
  <c r="I71" i="227"/>
  <c r="H71" i="227"/>
  <c r="N70" i="227"/>
  <c r="K70" i="227" s="1"/>
  <c r="J70" i="227"/>
  <c r="I70" i="227"/>
  <c r="H70" i="227"/>
  <c r="N69" i="227"/>
  <c r="K69" i="227" s="1"/>
  <c r="J69" i="227"/>
  <c r="I69" i="227"/>
  <c r="H69" i="227"/>
  <c r="N68" i="227"/>
  <c r="K68" i="227" s="1"/>
  <c r="J68" i="227"/>
  <c r="I68" i="227"/>
  <c r="H68" i="227"/>
  <c r="N67" i="227"/>
  <c r="K67" i="227" s="1"/>
  <c r="J67" i="227"/>
  <c r="I67" i="227"/>
  <c r="H67" i="227"/>
  <c r="N66" i="227"/>
  <c r="K66" i="227" s="1"/>
  <c r="J66" i="227"/>
  <c r="I66" i="227"/>
  <c r="H66" i="227"/>
  <c r="N65" i="227"/>
  <c r="K65" i="227"/>
  <c r="J65" i="227"/>
  <c r="I65" i="227"/>
  <c r="H65" i="227"/>
  <c r="N64" i="227"/>
  <c r="K64" i="227" s="1"/>
  <c r="J64" i="227"/>
  <c r="I64" i="227"/>
  <c r="H64" i="227"/>
  <c r="N63" i="227"/>
  <c r="K63" i="227" s="1"/>
  <c r="J63" i="227"/>
  <c r="I63" i="227"/>
  <c r="H63" i="227"/>
  <c r="N62" i="227"/>
  <c r="K62" i="227" s="1"/>
  <c r="J62" i="227"/>
  <c r="I62" i="227"/>
  <c r="H62" i="227"/>
  <c r="N61" i="227"/>
  <c r="K61" i="227" s="1"/>
  <c r="J61" i="227"/>
  <c r="I61" i="227"/>
  <c r="H61" i="227"/>
  <c r="N60" i="227"/>
  <c r="K60" i="227" s="1"/>
  <c r="J60" i="227"/>
  <c r="I60" i="227"/>
  <c r="H60" i="227"/>
  <c r="N59" i="227"/>
  <c r="K59" i="227" s="1"/>
  <c r="J59" i="227"/>
  <c r="I59" i="227"/>
  <c r="H59" i="227"/>
  <c r="N58" i="227"/>
  <c r="K58" i="227" s="1"/>
  <c r="J58" i="227"/>
  <c r="I58" i="227"/>
  <c r="H58" i="227"/>
  <c r="N57" i="227"/>
  <c r="K57" i="227" s="1"/>
  <c r="J57" i="227"/>
  <c r="I57" i="227"/>
  <c r="H57" i="227"/>
  <c r="N56" i="227"/>
  <c r="K56" i="227" s="1"/>
  <c r="J56" i="227"/>
  <c r="I56" i="227"/>
  <c r="H56" i="227"/>
  <c r="N55" i="227"/>
  <c r="K55" i="227" s="1"/>
  <c r="J55" i="227"/>
  <c r="I55" i="227"/>
  <c r="H55" i="227"/>
  <c r="N54" i="227"/>
  <c r="K54" i="227" s="1"/>
  <c r="J54" i="227"/>
  <c r="I54" i="227"/>
  <c r="H54" i="227"/>
  <c r="N53" i="227"/>
  <c r="K53" i="227" s="1"/>
  <c r="J53" i="227"/>
  <c r="I53" i="227"/>
  <c r="H53" i="227"/>
  <c r="N52" i="227"/>
  <c r="K52" i="227" s="1"/>
  <c r="J52" i="227"/>
  <c r="I52" i="227"/>
  <c r="H52" i="227"/>
  <c r="N51" i="227"/>
  <c r="K51" i="227" s="1"/>
  <c r="J51" i="227"/>
  <c r="I51" i="227"/>
  <c r="H51" i="227"/>
  <c r="N50" i="227"/>
  <c r="K50" i="227" s="1"/>
  <c r="J50" i="227"/>
  <c r="I50" i="227"/>
  <c r="H50" i="227"/>
  <c r="N49" i="227"/>
  <c r="K49" i="227"/>
  <c r="J49" i="227"/>
  <c r="I49" i="227"/>
  <c r="H49" i="227"/>
  <c r="N48" i="227"/>
  <c r="K48" i="227" s="1"/>
  <c r="J48" i="227"/>
  <c r="I48" i="227"/>
  <c r="H48" i="227"/>
  <c r="N47" i="227"/>
  <c r="K47" i="227" s="1"/>
  <c r="J47" i="227"/>
  <c r="I47" i="227"/>
  <c r="H47" i="227"/>
  <c r="N46" i="227"/>
  <c r="K46" i="227" s="1"/>
  <c r="J46" i="227"/>
  <c r="I46" i="227"/>
  <c r="H46" i="227"/>
  <c r="N45" i="227"/>
  <c r="K45" i="227" s="1"/>
  <c r="J45" i="227"/>
  <c r="I45" i="227"/>
  <c r="H45" i="227"/>
  <c r="N44" i="227"/>
  <c r="K44" i="227" s="1"/>
  <c r="J44" i="227"/>
  <c r="I44" i="227"/>
  <c r="H44" i="227"/>
  <c r="N43" i="227"/>
  <c r="K43" i="227" s="1"/>
  <c r="J43" i="227"/>
  <c r="I43" i="227"/>
  <c r="H43" i="227"/>
  <c r="N42" i="227"/>
  <c r="K42" i="227" s="1"/>
  <c r="J42" i="227"/>
  <c r="I42" i="227"/>
  <c r="H42" i="227"/>
  <c r="N41" i="227"/>
  <c r="K41" i="227"/>
  <c r="J41" i="227"/>
  <c r="I41" i="227"/>
  <c r="H41" i="227"/>
  <c r="N40" i="227"/>
  <c r="K40" i="227" s="1"/>
  <c r="J40" i="227"/>
  <c r="I40" i="227"/>
  <c r="H40" i="227"/>
  <c r="N39" i="227"/>
  <c r="K39" i="227" s="1"/>
  <c r="J39" i="227"/>
  <c r="I39" i="227"/>
  <c r="H39" i="227"/>
  <c r="N38" i="227"/>
  <c r="K38" i="227" s="1"/>
  <c r="J38" i="227"/>
  <c r="I38" i="227"/>
  <c r="H38" i="227"/>
  <c r="N37" i="227"/>
  <c r="K37" i="227" s="1"/>
  <c r="J37" i="227"/>
  <c r="I37" i="227"/>
  <c r="H37" i="227"/>
  <c r="N36" i="227"/>
  <c r="K36" i="227" s="1"/>
  <c r="J36" i="227"/>
  <c r="I36" i="227"/>
  <c r="H36" i="227"/>
  <c r="N35" i="227"/>
  <c r="K35" i="227" s="1"/>
  <c r="J35" i="227"/>
  <c r="I35" i="227"/>
  <c r="H35" i="227"/>
  <c r="N34" i="227"/>
  <c r="K34" i="227" s="1"/>
  <c r="J34" i="227"/>
  <c r="I34" i="227"/>
  <c r="H34" i="227"/>
  <c r="N33" i="227"/>
  <c r="K33" i="227"/>
  <c r="J33" i="227"/>
  <c r="I33" i="227"/>
  <c r="H33" i="227"/>
  <c r="N32" i="227"/>
  <c r="N31" i="227"/>
  <c r="N30" i="227"/>
  <c r="G5" i="227"/>
  <c r="D5" i="227"/>
  <c r="C5" i="227"/>
  <c r="A5" i="227"/>
  <c r="A1" i="227"/>
  <c r="C2" i="9"/>
  <c r="I9" i="10"/>
  <c r="L21" i="197"/>
  <c r="I21" i="197"/>
  <c r="G21" i="197"/>
  <c r="E21" i="197"/>
  <c r="B34" i="197" s="1"/>
  <c r="F43" i="197"/>
  <c r="D21" i="197"/>
  <c r="C21" i="197"/>
  <c r="R47" i="197"/>
  <c r="E47" i="197" s="1"/>
  <c r="L19" i="197"/>
  <c r="I19" i="197"/>
  <c r="G19" i="197"/>
  <c r="E19" i="197"/>
  <c r="D19" i="197"/>
  <c r="C19" i="197"/>
  <c r="L17" i="197"/>
  <c r="I17" i="197"/>
  <c r="G17" i="197"/>
  <c r="E17" i="197"/>
  <c r="F30" i="197" s="1"/>
  <c r="D17" i="197"/>
  <c r="C17" i="197"/>
  <c r="L15" i="197"/>
  <c r="I15" i="197"/>
  <c r="G15" i="197"/>
  <c r="E15" i="197"/>
  <c r="D15" i="197"/>
  <c r="C15" i="197"/>
  <c r="L13" i="197"/>
  <c r="I13" i="197"/>
  <c r="G13" i="197"/>
  <c r="E13" i="197"/>
  <c r="B28" i="197" s="1"/>
  <c r="D13" i="197"/>
  <c r="C13" i="197"/>
  <c r="L11" i="197"/>
  <c r="I11" i="197"/>
  <c r="G11" i="197"/>
  <c r="E11" i="197"/>
  <c r="D11" i="197"/>
  <c r="C11" i="197"/>
  <c r="L9" i="197"/>
  <c r="I9" i="197"/>
  <c r="G9" i="197"/>
  <c r="E9" i="197"/>
  <c r="B26" i="197" s="1"/>
  <c r="D9" i="197"/>
  <c r="C9" i="197"/>
  <c r="L7" i="197"/>
  <c r="I7" i="197"/>
  <c r="G7" i="197"/>
  <c r="E7" i="197"/>
  <c r="D24" i="197" s="1"/>
  <c r="D7" i="197"/>
  <c r="C7" i="197"/>
  <c r="Y5" i="197"/>
  <c r="AE1" i="197" s="1"/>
  <c r="L4" i="197"/>
  <c r="K53" i="197" s="1"/>
  <c r="E4" i="197"/>
  <c r="A4" i="197"/>
  <c r="Y3" i="197"/>
  <c r="E2" i="197"/>
  <c r="A1" i="197"/>
  <c r="E82" i="39"/>
  <c r="F82" i="39"/>
  <c r="G82" i="39"/>
  <c r="I82" i="39"/>
  <c r="E83" i="39"/>
  <c r="F83" i="39"/>
  <c r="G83" i="39"/>
  <c r="I83" i="39"/>
  <c r="K83" i="39"/>
  <c r="I143" i="39"/>
  <c r="G143" i="39"/>
  <c r="F143" i="39"/>
  <c r="E143" i="39"/>
  <c r="I142" i="39"/>
  <c r="G142" i="39"/>
  <c r="F142" i="39"/>
  <c r="E142" i="39"/>
  <c r="B142" i="39"/>
  <c r="I139" i="39"/>
  <c r="G139" i="39"/>
  <c r="F139" i="39"/>
  <c r="E139" i="39"/>
  <c r="I138" i="39"/>
  <c r="G138" i="39"/>
  <c r="F138" i="39"/>
  <c r="E138" i="39"/>
  <c r="B138" i="39"/>
  <c r="I135" i="39"/>
  <c r="G135" i="39"/>
  <c r="F135" i="39"/>
  <c r="E135" i="39"/>
  <c r="I134" i="39"/>
  <c r="G134" i="39"/>
  <c r="F134" i="39"/>
  <c r="E134" i="39"/>
  <c r="B134" i="39"/>
  <c r="I131" i="39"/>
  <c r="G131" i="39"/>
  <c r="F131" i="39"/>
  <c r="E131" i="39"/>
  <c r="I130" i="39"/>
  <c r="G130" i="39"/>
  <c r="F130" i="39"/>
  <c r="E130" i="39"/>
  <c r="B130" i="39"/>
  <c r="I127" i="39"/>
  <c r="G127" i="39"/>
  <c r="F127" i="39"/>
  <c r="E127" i="39"/>
  <c r="I126" i="39"/>
  <c r="G126" i="39"/>
  <c r="F126" i="39"/>
  <c r="E126" i="39"/>
  <c r="B126" i="39"/>
  <c r="I123" i="39"/>
  <c r="G123" i="39"/>
  <c r="F123" i="39"/>
  <c r="E123" i="39"/>
  <c r="I122" i="39"/>
  <c r="G122" i="39"/>
  <c r="F122" i="39"/>
  <c r="E122" i="39"/>
  <c r="B122" i="39"/>
  <c r="I119" i="39"/>
  <c r="G119" i="39"/>
  <c r="F119" i="39"/>
  <c r="E119" i="39"/>
  <c r="I118" i="39"/>
  <c r="G118" i="39"/>
  <c r="F118" i="39"/>
  <c r="E118" i="39"/>
  <c r="B118" i="39"/>
  <c r="I115" i="39"/>
  <c r="G115" i="39"/>
  <c r="F115" i="39"/>
  <c r="E115" i="39"/>
  <c r="I114" i="39"/>
  <c r="G114" i="39"/>
  <c r="F114" i="39"/>
  <c r="E114" i="39"/>
  <c r="B114" i="39"/>
  <c r="I111" i="39"/>
  <c r="G111" i="39"/>
  <c r="F111" i="39"/>
  <c r="E111" i="39"/>
  <c r="I110" i="39"/>
  <c r="G110" i="39"/>
  <c r="F110" i="39"/>
  <c r="E110" i="39"/>
  <c r="B110" i="39"/>
  <c r="I107" i="39"/>
  <c r="G107" i="39"/>
  <c r="F107" i="39"/>
  <c r="E107" i="39"/>
  <c r="I106" i="39"/>
  <c r="G106" i="39"/>
  <c r="F106" i="39"/>
  <c r="E106" i="39"/>
  <c r="B106" i="39"/>
  <c r="I103" i="39"/>
  <c r="G103" i="39"/>
  <c r="F103" i="39"/>
  <c r="E103" i="39"/>
  <c r="I102" i="39"/>
  <c r="G102" i="39"/>
  <c r="F102" i="39"/>
  <c r="E102" i="39"/>
  <c r="B102" i="39"/>
  <c r="I99" i="39"/>
  <c r="G99" i="39"/>
  <c r="F99" i="39"/>
  <c r="E99" i="39"/>
  <c r="I98" i="39"/>
  <c r="G98" i="39"/>
  <c r="F98" i="39"/>
  <c r="E98" i="39"/>
  <c r="B98" i="39"/>
  <c r="I95" i="39"/>
  <c r="G95" i="39"/>
  <c r="F95" i="39"/>
  <c r="E95" i="39"/>
  <c r="I94" i="39"/>
  <c r="G94" i="39"/>
  <c r="F94" i="39"/>
  <c r="E94" i="39"/>
  <c r="B94" i="39"/>
  <c r="I91" i="39"/>
  <c r="G91" i="39"/>
  <c r="F91" i="39"/>
  <c r="E91" i="39"/>
  <c r="I90" i="39"/>
  <c r="G90" i="39"/>
  <c r="F90" i="39"/>
  <c r="E90" i="39"/>
  <c r="B90" i="39"/>
  <c r="I87" i="39"/>
  <c r="G87" i="39"/>
  <c r="F87" i="39"/>
  <c r="E87" i="39"/>
  <c r="I86" i="39"/>
  <c r="G86" i="39"/>
  <c r="F86" i="39"/>
  <c r="E86" i="39"/>
  <c r="B86" i="39"/>
  <c r="I64" i="39"/>
  <c r="G64" i="39"/>
  <c r="F64" i="39"/>
  <c r="E64" i="39"/>
  <c r="I60" i="39"/>
  <c r="G60" i="39"/>
  <c r="F60" i="39"/>
  <c r="E60" i="39"/>
  <c r="I56" i="39"/>
  <c r="G56" i="39"/>
  <c r="F56" i="39"/>
  <c r="E56" i="39"/>
  <c r="I52" i="39"/>
  <c r="G52" i="39"/>
  <c r="F52" i="39"/>
  <c r="E52" i="39"/>
  <c r="I48" i="39"/>
  <c r="G48" i="39"/>
  <c r="F48" i="39"/>
  <c r="E48" i="39"/>
  <c r="I44" i="39"/>
  <c r="G44" i="39"/>
  <c r="F44" i="39"/>
  <c r="E44" i="39"/>
  <c r="I32" i="39"/>
  <c r="G32" i="39"/>
  <c r="F32" i="39"/>
  <c r="E32" i="39"/>
  <c r="I28" i="39"/>
  <c r="G28" i="39"/>
  <c r="F28" i="39"/>
  <c r="E28" i="39"/>
  <c r="I24" i="39"/>
  <c r="G24" i="39"/>
  <c r="F24" i="39"/>
  <c r="E24" i="39"/>
  <c r="I20" i="39"/>
  <c r="G20" i="39"/>
  <c r="F20" i="39"/>
  <c r="E20" i="39"/>
  <c r="I16" i="39"/>
  <c r="G16" i="39"/>
  <c r="F16" i="39"/>
  <c r="E16" i="39"/>
  <c r="I12" i="39"/>
  <c r="G12" i="39"/>
  <c r="F12" i="39"/>
  <c r="E12" i="39"/>
  <c r="E67" i="39"/>
  <c r="F67" i="39"/>
  <c r="G67" i="39"/>
  <c r="I67" i="39"/>
  <c r="I68" i="39"/>
  <c r="G68" i="39"/>
  <c r="F68" i="39"/>
  <c r="E68" i="39"/>
  <c r="I40" i="39"/>
  <c r="G40" i="39"/>
  <c r="F40" i="39"/>
  <c r="E40" i="39"/>
  <c r="I36" i="39"/>
  <c r="G36" i="39"/>
  <c r="F36" i="39"/>
  <c r="E36" i="39"/>
  <c r="I8" i="39"/>
  <c r="G8" i="39"/>
  <c r="F8" i="39"/>
  <c r="E8" i="39"/>
  <c r="B67" i="39"/>
  <c r="B63" i="39"/>
  <c r="B59" i="39"/>
  <c r="B55" i="39"/>
  <c r="B51" i="39"/>
  <c r="B47" i="39"/>
  <c r="B43" i="39"/>
  <c r="B39" i="39"/>
  <c r="B35" i="39"/>
  <c r="B31" i="39"/>
  <c r="B27" i="39"/>
  <c r="B23" i="39"/>
  <c r="B19" i="39"/>
  <c r="B15" i="39"/>
  <c r="B11" i="39"/>
  <c r="B7" i="39"/>
  <c r="I68" i="38"/>
  <c r="G68" i="38"/>
  <c r="F68" i="38"/>
  <c r="E68" i="38"/>
  <c r="I64" i="38"/>
  <c r="G64" i="38"/>
  <c r="F64" i="38"/>
  <c r="E64" i="38"/>
  <c r="I60" i="38"/>
  <c r="G60" i="38"/>
  <c r="F60" i="38"/>
  <c r="E60" i="38"/>
  <c r="I56" i="38"/>
  <c r="G56" i="38"/>
  <c r="F56" i="38"/>
  <c r="E56" i="38"/>
  <c r="I52" i="38"/>
  <c r="G52" i="38"/>
  <c r="F52" i="38"/>
  <c r="E52" i="38"/>
  <c r="I48" i="38"/>
  <c r="G48" i="38"/>
  <c r="F48" i="38"/>
  <c r="E48" i="38"/>
  <c r="I44" i="38"/>
  <c r="G44" i="38"/>
  <c r="F44" i="38"/>
  <c r="E44" i="38"/>
  <c r="I40" i="38"/>
  <c r="G40" i="38"/>
  <c r="F40" i="38"/>
  <c r="E40" i="38"/>
  <c r="I36" i="38"/>
  <c r="G36" i="38"/>
  <c r="F36" i="38"/>
  <c r="E36" i="38"/>
  <c r="I32" i="38"/>
  <c r="G32" i="38"/>
  <c r="F32" i="38"/>
  <c r="E32" i="38"/>
  <c r="I28" i="38"/>
  <c r="G28" i="38"/>
  <c r="F28" i="38"/>
  <c r="E28" i="38"/>
  <c r="I24" i="38"/>
  <c r="G24" i="38"/>
  <c r="F24" i="38"/>
  <c r="E24" i="38"/>
  <c r="I20" i="38"/>
  <c r="G20" i="38"/>
  <c r="F20" i="38"/>
  <c r="E20" i="38"/>
  <c r="I16" i="38"/>
  <c r="G16" i="38"/>
  <c r="F16" i="38"/>
  <c r="E16" i="38"/>
  <c r="I12" i="38"/>
  <c r="G12" i="38"/>
  <c r="F12" i="38"/>
  <c r="E12" i="38"/>
  <c r="I8" i="38"/>
  <c r="G8" i="38"/>
  <c r="F8" i="38"/>
  <c r="E8" i="38"/>
  <c r="B67" i="38"/>
  <c r="B63" i="38"/>
  <c r="B59" i="38"/>
  <c r="B55" i="38"/>
  <c r="B51" i="38"/>
  <c r="B47" i="38"/>
  <c r="B43" i="38"/>
  <c r="B39" i="38"/>
  <c r="B35" i="38"/>
  <c r="B31" i="38"/>
  <c r="B27" i="38"/>
  <c r="B23" i="38"/>
  <c r="B19" i="38"/>
  <c r="B15" i="38"/>
  <c r="B11" i="38"/>
  <c r="B7" i="38"/>
  <c r="B35" i="81"/>
  <c r="B31" i="81"/>
  <c r="B27" i="81"/>
  <c r="B23" i="81"/>
  <c r="B19" i="81"/>
  <c r="B15" i="81"/>
  <c r="B11" i="81"/>
  <c r="B7" i="81"/>
  <c r="I36" i="81"/>
  <c r="G36" i="81"/>
  <c r="F36" i="81"/>
  <c r="E36" i="81"/>
  <c r="I32" i="81"/>
  <c r="G32" i="81"/>
  <c r="F32" i="81"/>
  <c r="E32" i="81"/>
  <c r="I28" i="81"/>
  <c r="G28" i="81"/>
  <c r="F28" i="81"/>
  <c r="E28" i="81"/>
  <c r="I24" i="81"/>
  <c r="G24" i="81"/>
  <c r="F24" i="81"/>
  <c r="E24" i="81"/>
  <c r="I20" i="81"/>
  <c r="G20" i="81"/>
  <c r="F20" i="81"/>
  <c r="E20" i="81"/>
  <c r="I16" i="81"/>
  <c r="G16" i="81"/>
  <c r="F16" i="81"/>
  <c r="E16" i="81"/>
  <c r="I12" i="81"/>
  <c r="G12" i="81"/>
  <c r="F12" i="81"/>
  <c r="E12" i="81"/>
  <c r="I8" i="81"/>
  <c r="G8" i="81"/>
  <c r="F8" i="81"/>
  <c r="E8" i="81"/>
  <c r="C5" i="9"/>
  <c r="D5" i="9"/>
  <c r="F5" i="9"/>
  <c r="I63" i="39"/>
  <c r="G63" i="39"/>
  <c r="F63" i="39"/>
  <c r="E63" i="39"/>
  <c r="I59" i="39"/>
  <c r="G59" i="39"/>
  <c r="F59" i="39"/>
  <c r="E59" i="39"/>
  <c r="I55" i="39"/>
  <c r="G55" i="39"/>
  <c r="F55" i="39"/>
  <c r="E55" i="39"/>
  <c r="I51" i="39"/>
  <c r="G51" i="39"/>
  <c r="F51" i="39"/>
  <c r="E51" i="39"/>
  <c r="I47" i="39"/>
  <c r="G47" i="39"/>
  <c r="F47" i="39"/>
  <c r="E47" i="39"/>
  <c r="I43" i="39"/>
  <c r="G43" i="39"/>
  <c r="F43" i="39"/>
  <c r="E43" i="39"/>
  <c r="I39" i="39"/>
  <c r="G39" i="39"/>
  <c r="F39" i="39"/>
  <c r="E39" i="39"/>
  <c r="I35" i="39"/>
  <c r="G35" i="39"/>
  <c r="F35" i="39"/>
  <c r="E35" i="39"/>
  <c r="I31" i="39"/>
  <c r="G31" i="39"/>
  <c r="F31" i="39"/>
  <c r="E31" i="39"/>
  <c r="I27" i="39"/>
  <c r="G27" i="39"/>
  <c r="F27" i="39"/>
  <c r="E27" i="39"/>
  <c r="I23" i="39"/>
  <c r="G23" i="39"/>
  <c r="F23" i="39"/>
  <c r="E23" i="39"/>
  <c r="I19" i="39"/>
  <c r="G19" i="39"/>
  <c r="F19" i="39"/>
  <c r="E19" i="39"/>
  <c r="I15" i="39"/>
  <c r="G15" i="39"/>
  <c r="F15" i="39"/>
  <c r="E15" i="39"/>
  <c r="I11" i="39"/>
  <c r="G11" i="39"/>
  <c r="F11" i="39"/>
  <c r="E11" i="39"/>
  <c r="U8" i="85"/>
  <c r="U9" i="346"/>
  <c r="U10" i="335"/>
  <c r="U11" i="39"/>
  <c r="U13" i="311"/>
  <c r="U14" i="302"/>
  <c r="Y3" i="12"/>
  <c r="Q6" i="12" s="1"/>
  <c r="Y5" i="12"/>
  <c r="Y3" i="11"/>
  <c r="Q6" i="11" s="1"/>
  <c r="Y5" i="11"/>
  <c r="AH1" i="11"/>
  <c r="Y3" i="10"/>
  <c r="O6" i="10" s="1"/>
  <c r="Y5" i="10"/>
  <c r="AG1" i="10" s="1"/>
  <c r="Y3" i="85"/>
  <c r="F6" i="85" s="1"/>
  <c r="Y5" i="85"/>
  <c r="L11" i="89"/>
  <c r="L9" i="89"/>
  <c r="L7" i="89"/>
  <c r="L13" i="88"/>
  <c r="L11" i="88"/>
  <c r="L9" i="88"/>
  <c r="L7" i="88"/>
  <c r="L15" i="87"/>
  <c r="L13" i="87"/>
  <c r="L11" i="87"/>
  <c r="L9" i="87"/>
  <c r="L7" i="87"/>
  <c r="L17" i="90"/>
  <c r="L15" i="90"/>
  <c r="L13" i="90"/>
  <c r="L11" i="90"/>
  <c r="L9" i="90"/>
  <c r="L7" i="90"/>
  <c r="Y5" i="89"/>
  <c r="Y3" i="89"/>
  <c r="AI1" i="89" s="1"/>
  <c r="Y5" i="88"/>
  <c r="AG1" i="88" s="1"/>
  <c r="Y3" i="88"/>
  <c r="AH1" i="88" s="1"/>
  <c r="Y5" i="87"/>
  <c r="Y3" i="87"/>
  <c r="Y5" i="90"/>
  <c r="Y3" i="90"/>
  <c r="Y3" i="86"/>
  <c r="Y5" i="86"/>
  <c r="AF1" i="86" s="1"/>
  <c r="L19" i="86"/>
  <c r="L17" i="86"/>
  <c r="L15" i="86"/>
  <c r="L13" i="86"/>
  <c r="L11" i="86"/>
  <c r="L9" i="86"/>
  <c r="L7" i="86"/>
  <c r="C2" i="37"/>
  <c r="R44" i="86"/>
  <c r="E43" i="86" s="1"/>
  <c r="R47" i="90"/>
  <c r="P5" i="37"/>
  <c r="R79" i="81" s="1"/>
  <c r="F73" i="81" s="1"/>
  <c r="I19" i="86"/>
  <c r="G19" i="86"/>
  <c r="E19" i="86"/>
  <c r="B31" i="86" s="1"/>
  <c r="D19" i="86"/>
  <c r="C19" i="86"/>
  <c r="E15" i="86"/>
  <c r="F27" i="86" s="1"/>
  <c r="E13" i="86"/>
  <c r="E17" i="86"/>
  <c r="F38" i="86"/>
  <c r="F36" i="86"/>
  <c r="F34" i="86"/>
  <c r="L4" i="86"/>
  <c r="K49" i="86" s="1"/>
  <c r="E11" i="86"/>
  <c r="B25" i="86" s="1"/>
  <c r="C38" i="86"/>
  <c r="E9" i="86"/>
  <c r="B24" i="86" s="1"/>
  <c r="C36" i="86"/>
  <c r="E7" i="86"/>
  <c r="B23" i="86" s="1"/>
  <c r="C34" i="86"/>
  <c r="I17" i="86"/>
  <c r="G17" i="86"/>
  <c r="D17" i="86"/>
  <c r="C17" i="86"/>
  <c r="I15" i="86"/>
  <c r="G15" i="86"/>
  <c r="D15" i="86"/>
  <c r="C15" i="86"/>
  <c r="I13" i="86"/>
  <c r="G13" i="86"/>
  <c r="D13" i="86"/>
  <c r="C13" i="86"/>
  <c r="I11" i="86"/>
  <c r="G11" i="86"/>
  <c r="D11" i="86"/>
  <c r="C11" i="86"/>
  <c r="I9" i="86"/>
  <c r="G9" i="86"/>
  <c r="D9" i="86"/>
  <c r="C9" i="86"/>
  <c r="I7" i="86"/>
  <c r="G7" i="86"/>
  <c r="D7" i="86"/>
  <c r="C7" i="86"/>
  <c r="E4" i="86"/>
  <c r="A4" i="86"/>
  <c r="E2" i="86"/>
  <c r="A1" i="86"/>
  <c r="E17" i="90"/>
  <c r="E15" i="90"/>
  <c r="F27" i="90" s="1"/>
  <c r="E13" i="90"/>
  <c r="D27" i="90" s="1"/>
  <c r="F34" i="90"/>
  <c r="F36" i="90"/>
  <c r="F32" i="90"/>
  <c r="I17" i="90"/>
  <c r="G17" i="90"/>
  <c r="D17" i="90"/>
  <c r="C17" i="90"/>
  <c r="I15" i="90"/>
  <c r="G15" i="90"/>
  <c r="D15" i="90"/>
  <c r="C15" i="90"/>
  <c r="I13" i="90"/>
  <c r="G13" i="90"/>
  <c r="D13" i="90"/>
  <c r="C13" i="90"/>
  <c r="L4" i="90"/>
  <c r="K47" i="90" s="1"/>
  <c r="E11" i="90"/>
  <c r="B25" i="90" s="1"/>
  <c r="C36" i="90"/>
  <c r="E9" i="90"/>
  <c r="C34" i="90"/>
  <c r="E7" i="90"/>
  <c r="C32" i="90"/>
  <c r="I11" i="90"/>
  <c r="G11" i="90"/>
  <c r="D11" i="90"/>
  <c r="C11" i="90"/>
  <c r="I9" i="90"/>
  <c r="G9" i="90"/>
  <c r="D9" i="90"/>
  <c r="C9" i="90"/>
  <c r="I7" i="90"/>
  <c r="G7" i="90"/>
  <c r="D7" i="90"/>
  <c r="C7" i="90"/>
  <c r="E4" i="90"/>
  <c r="A4" i="90"/>
  <c r="E2" i="90"/>
  <c r="A1" i="90"/>
  <c r="E15" i="87"/>
  <c r="B23" i="87" s="1"/>
  <c r="I15" i="87"/>
  <c r="G15" i="87"/>
  <c r="D15" i="87"/>
  <c r="C15" i="87"/>
  <c r="L4" i="87"/>
  <c r="K41" i="87" s="1"/>
  <c r="E13" i="87"/>
  <c r="B22" i="87" s="1"/>
  <c r="E11" i="87"/>
  <c r="H18" i="87" s="1"/>
  <c r="E9" i="87"/>
  <c r="B20" i="87" s="1"/>
  <c r="E7" i="87"/>
  <c r="D18" i="87" s="1"/>
  <c r="I13" i="87"/>
  <c r="G13" i="87"/>
  <c r="D13" i="87"/>
  <c r="C13" i="87"/>
  <c r="I11" i="87"/>
  <c r="G11" i="87"/>
  <c r="D11" i="87"/>
  <c r="C11" i="87"/>
  <c r="I9" i="87"/>
  <c r="G9" i="87"/>
  <c r="D9" i="87"/>
  <c r="C9" i="87"/>
  <c r="I7" i="87"/>
  <c r="G7" i="87"/>
  <c r="D7" i="87"/>
  <c r="C7" i="87"/>
  <c r="E4" i="87"/>
  <c r="A4" i="87"/>
  <c r="E2" i="87"/>
  <c r="A1" i="87"/>
  <c r="E13" i="88"/>
  <c r="B22" i="88" s="1"/>
  <c r="I13" i="88"/>
  <c r="G13" i="88"/>
  <c r="D13" i="88"/>
  <c r="C13" i="88"/>
  <c r="M4" i="88"/>
  <c r="K41" i="88" s="1"/>
  <c r="E11" i="88"/>
  <c r="H18" i="88" s="1"/>
  <c r="E9" i="88"/>
  <c r="B20" i="88" s="1"/>
  <c r="E7" i="88"/>
  <c r="B19" i="88" s="1"/>
  <c r="I11" i="88"/>
  <c r="G11" i="88"/>
  <c r="D11" i="88"/>
  <c r="C11" i="88"/>
  <c r="I9" i="88"/>
  <c r="G9" i="88"/>
  <c r="D9" i="88"/>
  <c r="C9" i="88"/>
  <c r="I7" i="88"/>
  <c r="G7" i="88"/>
  <c r="D7" i="88"/>
  <c r="C7" i="88"/>
  <c r="E4" i="88"/>
  <c r="A4" i="88"/>
  <c r="E2" i="88"/>
  <c r="A1" i="88"/>
  <c r="L4" i="89"/>
  <c r="K41" i="89"/>
  <c r="E4" i="89"/>
  <c r="I11" i="89"/>
  <c r="G11" i="89"/>
  <c r="E11" i="89"/>
  <c r="H18" i="89" s="1"/>
  <c r="D11" i="89"/>
  <c r="C11" i="89"/>
  <c r="I9" i="89"/>
  <c r="G9" i="89"/>
  <c r="E9" i="89"/>
  <c r="F18" i="89" s="1"/>
  <c r="D9" i="89"/>
  <c r="C9" i="89"/>
  <c r="I7" i="89"/>
  <c r="G7" i="89"/>
  <c r="E7" i="89"/>
  <c r="D18" i="89" s="1"/>
  <c r="D7" i="89"/>
  <c r="C7" i="89"/>
  <c r="A4" i="89"/>
  <c r="E2" i="89"/>
  <c r="A1" i="89"/>
  <c r="I7" i="39"/>
  <c r="G7" i="39"/>
  <c r="F7" i="39"/>
  <c r="E7" i="39"/>
  <c r="I67" i="38"/>
  <c r="G67" i="38"/>
  <c r="F67" i="38"/>
  <c r="E67" i="38"/>
  <c r="I63" i="38"/>
  <c r="G63" i="38"/>
  <c r="F63" i="38"/>
  <c r="E63" i="38"/>
  <c r="I59" i="38"/>
  <c r="G59" i="38"/>
  <c r="F59" i="38"/>
  <c r="E59" i="38"/>
  <c r="I55" i="38"/>
  <c r="G55" i="38"/>
  <c r="F55" i="38"/>
  <c r="E55" i="38"/>
  <c r="I51" i="38"/>
  <c r="G51" i="38"/>
  <c r="F51" i="38"/>
  <c r="E51" i="38"/>
  <c r="I47" i="38"/>
  <c r="G47" i="38"/>
  <c r="F47" i="38"/>
  <c r="E47" i="38"/>
  <c r="I43" i="38"/>
  <c r="G43" i="38"/>
  <c r="F43" i="38"/>
  <c r="E43" i="38"/>
  <c r="I39" i="38"/>
  <c r="G39" i="38"/>
  <c r="F39" i="38"/>
  <c r="E39" i="38"/>
  <c r="I35" i="38"/>
  <c r="G35" i="38"/>
  <c r="F35" i="38"/>
  <c r="E35" i="38"/>
  <c r="I31" i="38"/>
  <c r="G31" i="38"/>
  <c r="F31" i="38"/>
  <c r="E31" i="38"/>
  <c r="I27" i="38"/>
  <c r="G27" i="38"/>
  <c r="F27" i="38"/>
  <c r="E27" i="38"/>
  <c r="I23" i="38"/>
  <c r="G23" i="38"/>
  <c r="F23" i="38"/>
  <c r="E23" i="38"/>
  <c r="I19" i="38"/>
  <c r="G19" i="38"/>
  <c r="F19" i="38"/>
  <c r="E19" i="38"/>
  <c r="I15" i="38"/>
  <c r="G15" i="38"/>
  <c r="F15" i="38"/>
  <c r="E15" i="38"/>
  <c r="I11" i="38"/>
  <c r="G11" i="38"/>
  <c r="F11" i="38"/>
  <c r="E11" i="38"/>
  <c r="I7" i="38"/>
  <c r="E7" i="38"/>
  <c r="I35" i="81"/>
  <c r="G35" i="81"/>
  <c r="F35" i="81"/>
  <c r="E35" i="81"/>
  <c r="I31" i="81"/>
  <c r="G31" i="81"/>
  <c r="F31" i="81"/>
  <c r="E31" i="81"/>
  <c r="I27" i="81"/>
  <c r="G27" i="81"/>
  <c r="F27" i="81"/>
  <c r="E27" i="81"/>
  <c r="I23" i="81"/>
  <c r="G23" i="81"/>
  <c r="F23" i="81"/>
  <c r="E23" i="81"/>
  <c r="I19" i="81"/>
  <c r="G19" i="81"/>
  <c r="F19" i="81"/>
  <c r="E19" i="81"/>
  <c r="I15" i="81"/>
  <c r="G15" i="81"/>
  <c r="F15" i="81"/>
  <c r="E15" i="81"/>
  <c r="I11" i="81"/>
  <c r="G11" i="81"/>
  <c r="F11" i="81"/>
  <c r="E11" i="81"/>
  <c r="I7" i="81"/>
  <c r="E7" i="81"/>
  <c r="R62" i="85"/>
  <c r="R4" i="85"/>
  <c r="O62" i="85" s="1"/>
  <c r="D21" i="85"/>
  <c r="C21" i="85"/>
  <c r="B21" i="85"/>
  <c r="D19" i="85"/>
  <c r="C19" i="85"/>
  <c r="B19" i="85"/>
  <c r="D17" i="85"/>
  <c r="C17" i="85"/>
  <c r="B17" i="85"/>
  <c r="U16" i="85"/>
  <c r="U15" i="85"/>
  <c r="D15" i="85"/>
  <c r="C15" i="85"/>
  <c r="B15" i="85"/>
  <c r="D13" i="85"/>
  <c r="C13" i="85"/>
  <c r="B13" i="85"/>
  <c r="U12" i="85"/>
  <c r="D11" i="85"/>
  <c r="C11" i="85"/>
  <c r="B11" i="85"/>
  <c r="U9" i="85"/>
  <c r="D9" i="85"/>
  <c r="C9" i="85"/>
  <c r="B9" i="85"/>
  <c r="U7" i="85"/>
  <c r="D7" i="85"/>
  <c r="C7" i="85"/>
  <c r="B7" i="85"/>
  <c r="G4" i="85"/>
  <c r="A4" i="85"/>
  <c r="E2" i="85"/>
  <c r="A1" i="85"/>
  <c r="H151" i="9"/>
  <c r="I151" i="9"/>
  <c r="J151" i="9"/>
  <c r="N151" i="9"/>
  <c r="K151" i="9" s="1"/>
  <c r="H152" i="9"/>
  <c r="I152" i="9"/>
  <c r="J152" i="9"/>
  <c r="N152" i="9"/>
  <c r="K152" i="9" s="1"/>
  <c r="H153" i="9"/>
  <c r="I153" i="9"/>
  <c r="J153" i="9"/>
  <c r="N153" i="9"/>
  <c r="K153" i="9" s="1"/>
  <c r="H154" i="9"/>
  <c r="I154" i="9"/>
  <c r="J154" i="9"/>
  <c r="N154" i="9"/>
  <c r="K154" i="9" s="1"/>
  <c r="H155" i="9"/>
  <c r="I155" i="9"/>
  <c r="J155" i="9"/>
  <c r="N155" i="9"/>
  <c r="K155" i="9"/>
  <c r="H156" i="9"/>
  <c r="I156" i="9"/>
  <c r="J156" i="9"/>
  <c r="N156" i="9"/>
  <c r="K156" i="9" s="1"/>
  <c r="H135" i="9"/>
  <c r="I135" i="9"/>
  <c r="J135" i="9"/>
  <c r="N135" i="9"/>
  <c r="K135" i="9" s="1"/>
  <c r="H136" i="9"/>
  <c r="I136" i="9"/>
  <c r="J136" i="9"/>
  <c r="N136" i="9"/>
  <c r="K136" i="9" s="1"/>
  <c r="H137" i="9"/>
  <c r="I137" i="9"/>
  <c r="J137" i="9"/>
  <c r="N137" i="9"/>
  <c r="K137" i="9" s="1"/>
  <c r="H138" i="9"/>
  <c r="I138" i="9"/>
  <c r="J138" i="9"/>
  <c r="N138" i="9"/>
  <c r="K138" i="9" s="1"/>
  <c r="H139" i="9"/>
  <c r="I139" i="9"/>
  <c r="J139" i="9"/>
  <c r="N139" i="9"/>
  <c r="K139" i="9" s="1"/>
  <c r="H140" i="9"/>
  <c r="I140" i="9"/>
  <c r="J140" i="9"/>
  <c r="N140" i="9"/>
  <c r="K140" i="9" s="1"/>
  <c r="H141" i="9"/>
  <c r="I141" i="9"/>
  <c r="J141" i="9"/>
  <c r="N141" i="9"/>
  <c r="K141" i="9" s="1"/>
  <c r="H142" i="9"/>
  <c r="I142" i="9"/>
  <c r="J142" i="9"/>
  <c r="N142" i="9"/>
  <c r="K142" i="9" s="1"/>
  <c r="H143" i="9"/>
  <c r="I143" i="9"/>
  <c r="J143" i="9"/>
  <c r="N143" i="9"/>
  <c r="K143" i="9" s="1"/>
  <c r="H144" i="9"/>
  <c r="I144" i="9"/>
  <c r="J144" i="9"/>
  <c r="N144" i="9"/>
  <c r="K144" i="9"/>
  <c r="H145" i="9"/>
  <c r="I145" i="9"/>
  <c r="J145" i="9"/>
  <c r="N145" i="9"/>
  <c r="K145" i="9" s="1"/>
  <c r="H146" i="9"/>
  <c r="I146" i="9"/>
  <c r="J146" i="9"/>
  <c r="N146" i="9"/>
  <c r="K146" i="9" s="1"/>
  <c r="H147" i="9"/>
  <c r="I147" i="9"/>
  <c r="J147" i="9"/>
  <c r="N147" i="9"/>
  <c r="K147" i="9" s="1"/>
  <c r="H148" i="9"/>
  <c r="I148" i="9"/>
  <c r="J148" i="9"/>
  <c r="N148" i="9"/>
  <c r="K148" i="9" s="1"/>
  <c r="H149" i="9"/>
  <c r="I149" i="9"/>
  <c r="J149" i="9"/>
  <c r="N149" i="9"/>
  <c r="K149" i="9" s="1"/>
  <c r="H150" i="9"/>
  <c r="I150" i="9"/>
  <c r="J150" i="9"/>
  <c r="N150" i="9"/>
  <c r="K150" i="9" s="1"/>
  <c r="I70" i="12"/>
  <c r="G70" i="12"/>
  <c r="F70" i="12"/>
  <c r="I69" i="12"/>
  <c r="G69" i="12"/>
  <c r="F69" i="12"/>
  <c r="I68" i="12"/>
  <c r="G68" i="12"/>
  <c r="F68" i="12"/>
  <c r="I67" i="12"/>
  <c r="G67" i="12"/>
  <c r="F67" i="12"/>
  <c r="I66" i="12"/>
  <c r="G66" i="12"/>
  <c r="F66" i="12"/>
  <c r="I65" i="12"/>
  <c r="G65" i="12"/>
  <c r="F65" i="12"/>
  <c r="I64" i="12"/>
  <c r="G64" i="12"/>
  <c r="F64" i="12"/>
  <c r="I63" i="12"/>
  <c r="G63" i="12"/>
  <c r="F63" i="12"/>
  <c r="I62" i="12"/>
  <c r="G62" i="12"/>
  <c r="F62" i="12"/>
  <c r="I61" i="12"/>
  <c r="G61" i="12"/>
  <c r="F61" i="12"/>
  <c r="I60" i="12"/>
  <c r="G60" i="12"/>
  <c r="F60" i="12"/>
  <c r="I59" i="12"/>
  <c r="G59" i="12"/>
  <c r="F59" i="12"/>
  <c r="I58" i="12"/>
  <c r="G58" i="12"/>
  <c r="F58" i="12"/>
  <c r="I57" i="12"/>
  <c r="G57" i="12"/>
  <c r="F57" i="12"/>
  <c r="I56" i="12"/>
  <c r="G56" i="12"/>
  <c r="F56" i="12"/>
  <c r="I55" i="12"/>
  <c r="G55" i="12"/>
  <c r="F55" i="12"/>
  <c r="I54" i="12"/>
  <c r="G54" i="12"/>
  <c r="F54" i="12"/>
  <c r="I53" i="12"/>
  <c r="G53" i="12"/>
  <c r="F53" i="12"/>
  <c r="I52" i="12"/>
  <c r="G52" i="12"/>
  <c r="F52" i="12"/>
  <c r="I51" i="12"/>
  <c r="G51" i="12"/>
  <c r="F51" i="12"/>
  <c r="I50" i="12"/>
  <c r="G50" i="12"/>
  <c r="F50" i="12"/>
  <c r="I49" i="12"/>
  <c r="G49" i="12"/>
  <c r="F49" i="12"/>
  <c r="I48" i="12"/>
  <c r="G48" i="12"/>
  <c r="F48" i="12"/>
  <c r="I47" i="12"/>
  <c r="G47" i="12"/>
  <c r="F47" i="12"/>
  <c r="I46" i="12"/>
  <c r="G46" i="12"/>
  <c r="F46" i="12"/>
  <c r="I45" i="12"/>
  <c r="G45" i="12"/>
  <c r="F45" i="12"/>
  <c r="I44" i="12"/>
  <c r="G44" i="12"/>
  <c r="F44" i="12"/>
  <c r="I43" i="12"/>
  <c r="G43" i="12"/>
  <c r="F43" i="12"/>
  <c r="I42" i="12"/>
  <c r="G42" i="12"/>
  <c r="F42" i="12"/>
  <c r="I41" i="12"/>
  <c r="G41" i="12"/>
  <c r="F41" i="12"/>
  <c r="I40" i="12"/>
  <c r="G40" i="12"/>
  <c r="F40" i="12"/>
  <c r="I39" i="12"/>
  <c r="G39" i="12"/>
  <c r="F39" i="12"/>
  <c r="I38" i="12"/>
  <c r="G38" i="12"/>
  <c r="F38" i="12"/>
  <c r="I37" i="12"/>
  <c r="G37" i="12"/>
  <c r="F37" i="12"/>
  <c r="I36" i="12"/>
  <c r="G36" i="12"/>
  <c r="F36" i="12"/>
  <c r="I35" i="12"/>
  <c r="G35" i="12"/>
  <c r="F35" i="12"/>
  <c r="I34" i="12"/>
  <c r="G34" i="12"/>
  <c r="F34" i="12"/>
  <c r="I33" i="12"/>
  <c r="G33" i="12"/>
  <c r="F33" i="12"/>
  <c r="I32" i="12"/>
  <c r="G32" i="12"/>
  <c r="F32" i="12"/>
  <c r="I31" i="12"/>
  <c r="G31" i="12"/>
  <c r="F31" i="12"/>
  <c r="I30" i="12"/>
  <c r="G30" i="12"/>
  <c r="F30" i="12"/>
  <c r="I29" i="12"/>
  <c r="G29" i="12"/>
  <c r="F29" i="12"/>
  <c r="I28" i="12"/>
  <c r="G28" i="12"/>
  <c r="F28" i="12"/>
  <c r="I27" i="12"/>
  <c r="G27" i="12"/>
  <c r="F27" i="12"/>
  <c r="I26" i="12"/>
  <c r="G26" i="12"/>
  <c r="F26" i="12"/>
  <c r="I25" i="12"/>
  <c r="G25" i="12"/>
  <c r="F25" i="12"/>
  <c r="I24" i="12"/>
  <c r="G24" i="12"/>
  <c r="F24" i="12"/>
  <c r="I23" i="12"/>
  <c r="G23" i="12"/>
  <c r="F23" i="12"/>
  <c r="I22" i="12"/>
  <c r="G22" i="12"/>
  <c r="F22" i="12"/>
  <c r="I21" i="12"/>
  <c r="G21" i="12"/>
  <c r="F21" i="12"/>
  <c r="I20" i="12"/>
  <c r="G20" i="12"/>
  <c r="F20" i="12"/>
  <c r="I19" i="12"/>
  <c r="G19" i="12"/>
  <c r="F19" i="12"/>
  <c r="I18" i="12"/>
  <c r="G18" i="12"/>
  <c r="F18" i="12"/>
  <c r="I17" i="12"/>
  <c r="G17" i="12"/>
  <c r="F17" i="12"/>
  <c r="I16" i="12"/>
  <c r="G16" i="12"/>
  <c r="F16" i="12"/>
  <c r="I15" i="12"/>
  <c r="G15" i="12"/>
  <c r="F15" i="12"/>
  <c r="I14" i="12"/>
  <c r="G14" i="12"/>
  <c r="F14" i="12"/>
  <c r="I13" i="12"/>
  <c r="G13" i="12"/>
  <c r="F13" i="12"/>
  <c r="I12" i="12"/>
  <c r="G12" i="12"/>
  <c r="F12" i="12"/>
  <c r="I11" i="12"/>
  <c r="G11" i="12"/>
  <c r="F11" i="12"/>
  <c r="I10" i="12"/>
  <c r="G10" i="12"/>
  <c r="F10" i="12"/>
  <c r="I9" i="12"/>
  <c r="G9" i="12"/>
  <c r="F9" i="12"/>
  <c r="I8" i="12"/>
  <c r="G8" i="12"/>
  <c r="F8" i="12"/>
  <c r="D70" i="12"/>
  <c r="C70" i="12"/>
  <c r="B70" i="12"/>
  <c r="D69" i="12"/>
  <c r="C69" i="12"/>
  <c r="B69" i="12"/>
  <c r="D68" i="12"/>
  <c r="C68" i="12"/>
  <c r="B68" i="12"/>
  <c r="D67" i="12"/>
  <c r="C67" i="12"/>
  <c r="B67" i="12"/>
  <c r="D66" i="12"/>
  <c r="C66" i="12"/>
  <c r="B66" i="12"/>
  <c r="D65" i="12"/>
  <c r="C65" i="12"/>
  <c r="B65" i="12"/>
  <c r="D64" i="12"/>
  <c r="C64" i="12"/>
  <c r="B64" i="12"/>
  <c r="D63" i="12"/>
  <c r="C63" i="12"/>
  <c r="B63" i="12"/>
  <c r="D62" i="12"/>
  <c r="C62" i="12"/>
  <c r="B62" i="12"/>
  <c r="D61" i="12"/>
  <c r="C61" i="12"/>
  <c r="B61" i="12"/>
  <c r="D60" i="12"/>
  <c r="C60" i="12"/>
  <c r="B60" i="12"/>
  <c r="D59" i="12"/>
  <c r="C59" i="12"/>
  <c r="B59" i="12"/>
  <c r="D58" i="12"/>
  <c r="C58" i="12"/>
  <c r="B58" i="12"/>
  <c r="D57" i="12"/>
  <c r="C57" i="12"/>
  <c r="B57" i="12"/>
  <c r="D56" i="12"/>
  <c r="C56" i="12"/>
  <c r="B56" i="12"/>
  <c r="D55" i="12"/>
  <c r="C55" i="12"/>
  <c r="B55" i="12"/>
  <c r="D54" i="12"/>
  <c r="C54" i="12"/>
  <c r="B54" i="12"/>
  <c r="D53" i="12"/>
  <c r="C53" i="12"/>
  <c r="B53" i="12"/>
  <c r="D52" i="12"/>
  <c r="C52" i="12"/>
  <c r="B52" i="12"/>
  <c r="D51" i="12"/>
  <c r="C51" i="12"/>
  <c r="B51" i="12"/>
  <c r="D50" i="12"/>
  <c r="C50" i="12"/>
  <c r="B50" i="12"/>
  <c r="D49" i="12"/>
  <c r="C49" i="12"/>
  <c r="B49" i="12"/>
  <c r="D48" i="12"/>
  <c r="C48" i="12"/>
  <c r="B48" i="12"/>
  <c r="D47" i="12"/>
  <c r="C47" i="12"/>
  <c r="B47" i="12"/>
  <c r="D46" i="12"/>
  <c r="C46" i="12"/>
  <c r="B46" i="12"/>
  <c r="D45" i="12"/>
  <c r="C45" i="12"/>
  <c r="B45" i="12"/>
  <c r="D44" i="12"/>
  <c r="C44" i="12"/>
  <c r="B44" i="12"/>
  <c r="D43" i="12"/>
  <c r="C43" i="12"/>
  <c r="B43" i="12"/>
  <c r="D42" i="12"/>
  <c r="C42" i="12"/>
  <c r="B42" i="12"/>
  <c r="D41" i="12"/>
  <c r="C41" i="12"/>
  <c r="B41" i="12"/>
  <c r="D40" i="12"/>
  <c r="C40" i="12"/>
  <c r="B40" i="12"/>
  <c r="D39" i="12"/>
  <c r="C39" i="12"/>
  <c r="B39" i="12"/>
  <c r="D38" i="12"/>
  <c r="C38" i="12"/>
  <c r="B38" i="12"/>
  <c r="D37" i="12"/>
  <c r="C37" i="12"/>
  <c r="B37" i="12"/>
  <c r="D36" i="12"/>
  <c r="C36" i="12"/>
  <c r="B36" i="12"/>
  <c r="D35" i="12"/>
  <c r="C35" i="12"/>
  <c r="B35" i="12"/>
  <c r="D34" i="12"/>
  <c r="C34" i="12"/>
  <c r="B34" i="12"/>
  <c r="D33" i="12"/>
  <c r="C33" i="12"/>
  <c r="B33" i="12"/>
  <c r="D32" i="12"/>
  <c r="C32" i="12"/>
  <c r="B32" i="12"/>
  <c r="D31" i="12"/>
  <c r="C31" i="12"/>
  <c r="B31" i="12"/>
  <c r="D30" i="12"/>
  <c r="C30" i="12"/>
  <c r="B30" i="12"/>
  <c r="D29" i="12"/>
  <c r="C29" i="12"/>
  <c r="B29" i="12"/>
  <c r="D28" i="12"/>
  <c r="C28" i="12"/>
  <c r="B28" i="12"/>
  <c r="D27" i="12"/>
  <c r="C27" i="12"/>
  <c r="B27" i="12"/>
  <c r="D26" i="12"/>
  <c r="C26" i="12"/>
  <c r="B26" i="12"/>
  <c r="D25" i="12"/>
  <c r="C25" i="12"/>
  <c r="B25" i="12"/>
  <c r="D24" i="12"/>
  <c r="C24" i="12"/>
  <c r="B24" i="12"/>
  <c r="D23" i="12"/>
  <c r="C23" i="12"/>
  <c r="B23" i="12"/>
  <c r="D22" i="12"/>
  <c r="C22" i="12"/>
  <c r="B22" i="12"/>
  <c r="D21" i="12"/>
  <c r="C21" i="12"/>
  <c r="B21" i="12"/>
  <c r="D20" i="12"/>
  <c r="C20" i="12"/>
  <c r="B20" i="12"/>
  <c r="D19" i="12"/>
  <c r="C19" i="12"/>
  <c r="B19" i="12"/>
  <c r="D18" i="12"/>
  <c r="C18" i="12"/>
  <c r="B18" i="12"/>
  <c r="D17" i="12"/>
  <c r="C17" i="12"/>
  <c r="B17" i="12"/>
  <c r="D16" i="12"/>
  <c r="C16" i="12"/>
  <c r="B16" i="12"/>
  <c r="D15" i="12"/>
  <c r="C15" i="12"/>
  <c r="B15" i="12"/>
  <c r="D14" i="12"/>
  <c r="C14" i="12"/>
  <c r="B14" i="12"/>
  <c r="D13" i="12"/>
  <c r="C13" i="12"/>
  <c r="B13" i="12"/>
  <c r="D12" i="12"/>
  <c r="C12" i="12"/>
  <c r="B12" i="12"/>
  <c r="D11" i="12"/>
  <c r="C11" i="12"/>
  <c r="B11" i="12"/>
  <c r="D10" i="12"/>
  <c r="C10" i="12"/>
  <c r="B10" i="12"/>
  <c r="D9" i="12"/>
  <c r="C9" i="12"/>
  <c r="B9" i="12"/>
  <c r="D8" i="12"/>
  <c r="C8" i="12"/>
  <c r="B8" i="12"/>
  <c r="I7" i="12"/>
  <c r="G7" i="12"/>
  <c r="F7" i="12"/>
  <c r="D7" i="12"/>
  <c r="C7" i="12"/>
  <c r="B7" i="12"/>
  <c r="I69" i="11"/>
  <c r="G69" i="11"/>
  <c r="F69" i="11"/>
  <c r="I67" i="11"/>
  <c r="G67" i="11"/>
  <c r="F67" i="11"/>
  <c r="I65" i="11"/>
  <c r="G65" i="11"/>
  <c r="F65" i="11"/>
  <c r="I63" i="11"/>
  <c r="G63" i="11"/>
  <c r="F63" i="11"/>
  <c r="I61" i="11"/>
  <c r="G61" i="11"/>
  <c r="F61" i="11"/>
  <c r="I59" i="11"/>
  <c r="G59" i="11"/>
  <c r="F59" i="11"/>
  <c r="I57" i="11"/>
  <c r="G57" i="11"/>
  <c r="F57" i="11"/>
  <c r="I55" i="11"/>
  <c r="G55" i="11"/>
  <c r="F55" i="11"/>
  <c r="I53" i="11"/>
  <c r="G53" i="11"/>
  <c r="F53" i="11"/>
  <c r="I51" i="11"/>
  <c r="G51" i="11"/>
  <c r="F51" i="11"/>
  <c r="I49" i="11"/>
  <c r="G49" i="11"/>
  <c r="F49" i="11"/>
  <c r="I47" i="11"/>
  <c r="G47" i="11"/>
  <c r="F47" i="11"/>
  <c r="I45" i="11"/>
  <c r="G45" i="11"/>
  <c r="F45" i="11"/>
  <c r="I43" i="11"/>
  <c r="G43" i="11"/>
  <c r="F43" i="11"/>
  <c r="I41" i="11"/>
  <c r="G41" i="11"/>
  <c r="F41" i="11"/>
  <c r="I39" i="11"/>
  <c r="G39" i="11"/>
  <c r="F39" i="11"/>
  <c r="I37" i="11"/>
  <c r="G37" i="11"/>
  <c r="F37" i="11"/>
  <c r="I35" i="11"/>
  <c r="G35" i="11"/>
  <c r="F35" i="11"/>
  <c r="I33" i="11"/>
  <c r="G33" i="11"/>
  <c r="F33" i="11"/>
  <c r="I31" i="11"/>
  <c r="G31" i="11"/>
  <c r="F31" i="11"/>
  <c r="I29" i="11"/>
  <c r="G29" i="11"/>
  <c r="F29" i="11"/>
  <c r="I27" i="11"/>
  <c r="G27" i="11"/>
  <c r="F27" i="11"/>
  <c r="I25" i="11"/>
  <c r="G25" i="11"/>
  <c r="F25" i="11"/>
  <c r="I23" i="11"/>
  <c r="G23" i="11"/>
  <c r="F23" i="11"/>
  <c r="I21" i="11"/>
  <c r="G21" i="11"/>
  <c r="F21" i="11"/>
  <c r="I19" i="11"/>
  <c r="G19" i="11"/>
  <c r="F19" i="11"/>
  <c r="I17" i="11"/>
  <c r="G17" i="11"/>
  <c r="F17" i="11"/>
  <c r="I15" i="11"/>
  <c r="G15" i="11"/>
  <c r="F15" i="11"/>
  <c r="I13" i="11"/>
  <c r="G13" i="11"/>
  <c r="F13" i="11"/>
  <c r="I11" i="11"/>
  <c r="G11" i="11"/>
  <c r="F11" i="11"/>
  <c r="I9" i="11"/>
  <c r="G9" i="11"/>
  <c r="F9" i="11"/>
  <c r="D69" i="11"/>
  <c r="C69" i="11"/>
  <c r="B69" i="11"/>
  <c r="D67" i="11"/>
  <c r="C67" i="11"/>
  <c r="B67" i="11"/>
  <c r="D65" i="11"/>
  <c r="C65" i="11"/>
  <c r="B65" i="11"/>
  <c r="D63" i="11"/>
  <c r="C63" i="11"/>
  <c r="B63" i="11"/>
  <c r="D61" i="11"/>
  <c r="C61" i="11"/>
  <c r="B61" i="11"/>
  <c r="D59" i="11"/>
  <c r="C59" i="11"/>
  <c r="B59" i="11"/>
  <c r="D57" i="11"/>
  <c r="C57" i="11"/>
  <c r="B57" i="11"/>
  <c r="D55" i="11"/>
  <c r="C55" i="11"/>
  <c r="B55" i="11"/>
  <c r="D53" i="11"/>
  <c r="C53" i="11"/>
  <c r="B53" i="11"/>
  <c r="D51" i="11"/>
  <c r="C51" i="11"/>
  <c r="B51" i="11"/>
  <c r="D49" i="11"/>
  <c r="C49" i="11"/>
  <c r="B49" i="11"/>
  <c r="D47" i="11"/>
  <c r="C47" i="11"/>
  <c r="B47" i="11"/>
  <c r="D45" i="11"/>
  <c r="C45" i="11"/>
  <c r="B45" i="11"/>
  <c r="D43" i="11"/>
  <c r="C43" i="11"/>
  <c r="B43" i="11"/>
  <c r="D41" i="11"/>
  <c r="C41" i="11"/>
  <c r="B41" i="11"/>
  <c r="D39" i="11"/>
  <c r="C39" i="11"/>
  <c r="B39" i="11"/>
  <c r="D37" i="11"/>
  <c r="C37" i="11"/>
  <c r="B37" i="11"/>
  <c r="D35" i="11"/>
  <c r="C35" i="11"/>
  <c r="B35" i="11"/>
  <c r="D33" i="11"/>
  <c r="C33" i="11"/>
  <c r="B33" i="11"/>
  <c r="D31" i="11"/>
  <c r="C31" i="11"/>
  <c r="B31" i="11"/>
  <c r="D29" i="11"/>
  <c r="C29" i="11"/>
  <c r="B29" i="11"/>
  <c r="D27" i="11"/>
  <c r="C27" i="11"/>
  <c r="B27" i="11"/>
  <c r="D25" i="11"/>
  <c r="C25" i="11"/>
  <c r="B25" i="11"/>
  <c r="D23" i="11"/>
  <c r="C23" i="11"/>
  <c r="B23" i="11"/>
  <c r="D21" i="11"/>
  <c r="C21" i="11"/>
  <c r="B21" i="11"/>
  <c r="D19" i="11"/>
  <c r="C19" i="11"/>
  <c r="B19" i="11"/>
  <c r="D17" i="11"/>
  <c r="C17" i="11"/>
  <c r="B17" i="11"/>
  <c r="D15" i="11"/>
  <c r="C15" i="11"/>
  <c r="B15" i="11"/>
  <c r="D13" i="11"/>
  <c r="C13" i="11"/>
  <c r="B13" i="11"/>
  <c r="D11" i="11"/>
  <c r="C11" i="11"/>
  <c r="B11" i="11"/>
  <c r="D9" i="11"/>
  <c r="C9" i="11"/>
  <c r="B9" i="11"/>
  <c r="I7" i="11"/>
  <c r="G7" i="11"/>
  <c r="F7" i="11"/>
  <c r="D7" i="11"/>
  <c r="C7" i="11"/>
  <c r="B7" i="11"/>
  <c r="G7" i="38"/>
  <c r="F7" i="38"/>
  <c r="C142" i="39"/>
  <c r="C110" i="39"/>
  <c r="C114" i="39"/>
  <c r="C11" i="39"/>
  <c r="C15" i="39"/>
  <c r="C19" i="39"/>
  <c r="C23" i="39"/>
  <c r="C102" i="39"/>
  <c r="C130" i="39"/>
  <c r="C134" i="39"/>
  <c r="C138" i="39"/>
  <c r="C118" i="39"/>
  <c r="C122" i="39"/>
  <c r="B9" i="10"/>
  <c r="C9" i="10"/>
  <c r="D9" i="10"/>
  <c r="B11" i="10"/>
  <c r="C11" i="10"/>
  <c r="D11" i="10"/>
  <c r="B13" i="10"/>
  <c r="C13" i="10"/>
  <c r="D13" i="10"/>
  <c r="B15" i="10"/>
  <c r="C15" i="10"/>
  <c r="D15" i="10"/>
  <c r="B17" i="10"/>
  <c r="C17" i="10"/>
  <c r="D17" i="10"/>
  <c r="B19" i="10"/>
  <c r="C19" i="10"/>
  <c r="D19" i="10"/>
  <c r="B21" i="10"/>
  <c r="C21" i="10"/>
  <c r="D21" i="10"/>
  <c r="B23" i="10"/>
  <c r="C23" i="10"/>
  <c r="D23" i="10"/>
  <c r="B25" i="10"/>
  <c r="C25" i="10"/>
  <c r="D25" i="10"/>
  <c r="B27" i="10"/>
  <c r="C27" i="10"/>
  <c r="D27" i="10"/>
  <c r="B29" i="10"/>
  <c r="C29" i="10"/>
  <c r="D29" i="10"/>
  <c r="B31" i="10"/>
  <c r="C31" i="10"/>
  <c r="D31" i="10"/>
  <c r="B33" i="10"/>
  <c r="C33" i="10"/>
  <c r="D33" i="10"/>
  <c r="B35" i="10"/>
  <c r="C35" i="10"/>
  <c r="D35" i="10"/>
  <c r="B37" i="10"/>
  <c r="C37" i="10"/>
  <c r="D37" i="10"/>
  <c r="D7" i="10"/>
  <c r="B7" i="10"/>
  <c r="C7" i="10"/>
  <c r="E2" i="10"/>
  <c r="R4" i="10"/>
  <c r="O57" i="10" s="1"/>
  <c r="I37" i="10"/>
  <c r="G37" i="10"/>
  <c r="F37" i="10"/>
  <c r="K36" i="10"/>
  <c r="I35" i="10"/>
  <c r="G35" i="10"/>
  <c r="F35" i="10"/>
  <c r="M34" i="10"/>
  <c r="I33" i="10"/>
  <c r="G33" i="10"/>
  <c r="F33" i="10"/>
  <c r="K32" i="10"/>
  <c r="I31" i="10"/>
  <c r="G31" i="10"/>
  <c r="F31" i="10"/>
  <c r="O30" i="10"/>
  <c r="I29" i="10"/>
  <c r="G29" i="10"/>
  <c r="F29" i="10"/>
  <c r="K28" i="10"/>
  <c r="I27" i="10"/>
  <c r="G27" i="10"/>
  <c r="F27" i="10"/>
  <c r="M26" i="10"/>
  <c r="I25" i="10"/>
  <c r="G25" i="10"/>
  <c r="F25" i="10"/>
  <c r="K24" i="10"/>
  <c r="I23" i="10"/>
  <c r="G23" i="10"/>
  <c r="F23" i="10"/>
  <c r="Q22" i="10"/>
  <c r="I21" i="10"/>
  <c r="G21" i="10"/>
  <c r="F21" i="10"/>
  <c r="K20" i="10"/>
  <c r="I19" i="10"/>
  <c r="G19" i="10"/>
  <c r="F19" i="10"/>
  <c r="M18" i="10"/>
  <c r="I17" i="10"/>
  <c r="G17" i="10"/>
  <c r="F17" i="10"/>
  <c r="U16" i="10"/>
  <c r="K16" i="10"/>
  <c r="I15" i="10"/>
  <c r="G15" i="10"/>
  <c r="F15" i="10"/>
  <c r="O14" i="10"/>
  <c r="I13" i="10"/>
  <c r="G13" i="10"/>
  <c r="F13" i="10"/>
  <c r="K12" i="10"/>
  <c r="I11" i="10"/>
  <c r="G11" i="10"/>
  <c r="F11" i="10"/>
  <c r="M10" i="10"/>
  <c r="G9" i="10"/>
  <c r="F9" i="10"/>
  <c r="K8" i="10"/>
  <c r="U7" i="10"/>
  <c r="I7" i="10"/>
  <c r="G7" i="10"/>
  <c r="F7" i="10"/>
  <c r="G4" i="10"/>
  <c r="A4" i="10"/>
  <c r="A1" i="10"/>
  <c r="U15" i="10"/>
  <c r="U12" i="10"/>
  <c r="U8" i="10"/>
  <c r="R57" i="10"/>
  <c r="R4" i="11"/>
  <c r="O79" i="11" s="1"/>
  <c r="K68" i="11"/>
  <c r="M66" i="11"/>
  <c r="K64" i="11"/>
  <c r="O62" i="11"/>
  <c r="K60" i="11"/>
  <c r="M58" i="11"/>
  <c r="K56" i="11"/>
  <c r="Q54" i="11"/>
  <c r="K52" i="11"/>
  <c r="M50" i="11"/>
  <c r="K48" i="11"/>
  <c r="O46" i="11"/>
  <c r="K44" i="11"/>
  <c r="M42" i="11"/>
  <c r="K40" i="11"/>
  <c r="Q38" i="11"/>
  <c r="K36" i="11"/>
  <c r="M34" i="11"/>
  <c r="K32" i="11"/>
  <c r="O30" i="11"/>
  <c r="K28" i="11"/>
  <c r="M26" i="11"/>
  <c r="K24" i="11"/>
  <c r="Q22" i="11"/>
  <c r="K20" i="11"/>
  <c r="M18" i="11"/>
  <c r="U16" i="11"/>
  <c r="K16" i="11"/>
  <c r="O14" i="11"/>
  <c r="K12" i="11"/>
  <c r="M10" i="11"/>
  <c r="K8" i="11"/>
  <c r="U7" i="11"/>
  <c r="G4" i="11"/>
  <c r="A4" i="11"/>
  <c r="E2" i="11"/>
  <c r="A1" i="11"/>
  <c r="U15" i="11"/>
  <c r="U12" i="11"/>
  <c r="U8" i="11"/>
  <c r="R79" i="11"/>
  <c r="F77" i="11" s="1"/>
  <c r="R4" i="12"/>
  <c r="O80" i="12" s="1"/>
  <c r="K69" i="12"/>
  <c r="M68" i="12"/>
  <c r="K67" i="12"/>
  <c r="O66" i="12"/>
  <c r="K65" i="12"/>
  <c r="M64" i="12"/>
  <c r="K63" i="12"/>
  <c r="Q62" i="12"/>
  <c r="K61" i="12"/>
  <c r="M60" i="12"/>
  <c r="K59" i="12"/>
  <c r="O58" i="12"/>
  <c r="K57" i="12"/>
  <c r="M56" i="12"/>
  <c r="K55" i="12"/>
  <c r="Q54" i="12"/>
  <c r="K53" i="12"/>
  <c r="M52" i="12"/>
  <c r="K51" i="12"/>
  <c r="O50" i="12"/>
  <c r="K49" i="12"/>
  <c r="M48" i="12"/>
  <c r="K47" i="12"/>
  <c r="Q46" i="12"/>
  <c r="K45" i="12"/>
  <c r="M44" i="12"/>
  <c r="K43" i="12"/>
  <c r="O42" i="12"/>
  <c r="K41" i="12"/>
  <c r="M40" i="12"/>
  <c r="O39" i="12"/>
  <c r="K39" i="12"/>
  <c r="Q38" i="12"/>
  <c r="O37" i="12"/>
  <c r="K37" i="12"/>
  <c r="M36" i="12"/>
  <c r="K35" i="12"/>
  <c r="O34" i="12"/>
  <c r="K33" i="12"/>
  <c r="M32" i="12"/>
  <c r="K31" i="12"/>
  <c r="Q30" i="12"/>
  <c r="K29" i="12"/>
  <c r="M28" i="12"/>
  <c r="K27" i="12"/>
  <c r="O26" i="12"/>
  <c r="K25" i="12"/>
  <c r="M24" i="12"/>
  <c r="K23" i="12"/>
  <c r="Q22" i="12"/>
  <c r="K21" i="12"/>
  <c r="M20" i="12"/>
  <c r="K19" i="12"/>
  <c r="O18" i="12"/>
  <c r="K17" i="12"/>
  <c r="U16" i="12"/>
  <c r="M16" i="12"/>
  <c r="K15" i="12"/>
  <c r="Q14" i="12"/>
  <c r="K13" i="12"/>
  <c r="M12" i="12"/>
  <c r="K11" i="12"/>
  <c r="O10" i="12"/>
  <c r="K9" i="12"/>
  <c r="M8" i="12"/>
  <c r="U7" i="12"/>
  <c r="K7" i="12"/>
  <c r="G4" i="12"/>
  <c r="A4" i="12"/>
  <c r="E2" i="12"/>
  <c r="A1" i="12"/>
  <c r="U15" i="12"/>
  <c r="U14" i="12"/>
  <c r="U13" i="12"/>
  <c r="U9" i="12"/>
  <c r="U8" i="12"/>
  <c r="R80" i="12"/>
  <c r="H80" i="12" s="1"/>
  <c r="A5" i="9"/>
  <c r="H40" i="9"/>
  <c r="I40" i="9"/>
  <c r="J40" i="9"/>
  <c r="N40" i="9"/>
  <c r="K40" i="9" s="1"/>
  <c r="H41" i="9"/>
  <c r="I41" i="9"/>
  <c r="J41" i="9"/>
  <c r="N41" i="9"/>
  <c r="K41" i="9" s="1"/>
  <c r="H42" i="9"/>
  <c r="I42" i="9"/>
  <c r="J42" i="9"/>
  <c r="N42" i="9"/>
  <c r="K42" i="9" s="1"/>
  <c r="H43" i="9"/>
  <c r="I43" i="9"/>
  <c r="J43" i="9"/>
  <c r="N43" i="9"/>
  <c r="K43" i="9" s="1"/>
  <c r="H44" i="9"/>
  <c r="I44" i="9"/>
  <c r="J44" i="9"/>
  <c r="N44" i="9"/>
  <c r="K44" i="9" s="1"/>
  <c r="H45" i="9"/>
  <c r="I45" i="9"/>
  <c r="J45" i="9"/>
  <c r="N45" i="9"/>
  <c r="K45" i="9" s="1"/>
  <c r="H46" i="9"/>
  <c r="I46" i="9"/>
  <c r="J46" i="9"/>
  <c r="N46" i="9"/>
  <c r="K46" i="9" s="1"/>
  <c r="H47" i="9"/>
  <c r="I47" i="9"/>
  <c r="J47" i="9"/>
  <c r="N47" i="9"/>
  <c r="K47" i="9" s="1"/>
  <c r="H48" i="9"/>
  <c r="I48" i="9"/>
  <c r="J48" i="9"/>
  <c r="N48" i="9"/>
  <c r="K48" i="9" s="1"/>
  <c r="H49" i="9"/>
  <c r="I49" i="9"/>
  <c r="J49" i="9"/>
  <c r="N49" i="9"/>
  <c r="K49" i="9" s="1"/>
  <c r="H50" i="9"/>
  <c r="I50" i="9"/>
  <c r="J50" i="9"/>
  <c r="N50" i="9"/>
  <c r="K50" i="9" s="1"/>
  <c r="H51" i="9"/>
  <c r="I51" i="9"/>
  <c r="J51" i="9"/>
  <c r="N51" i="9"/>
  <c r="K51" i="9" s="1"/>
  <c r="H52" i="9"/>
  <c r="I52" i="9"/>
  <c r="J52" i="9"/>
  <c r="N52" i="9"/>
  <c r="K52" i="9" s="1"/>
  <c r="H53" i="9"/>
  <c r="I53" i="9"/>
  <c r="J53" i="9"/>
  <c r="N53" i="9"/>
  <c r="K53" i="9" s="1"/>
  <c r="H54" i="9"/>
  <c r="I54" i="9"/>
  <c r="J54" i="9"/>
  <c r="N54" i="9"/>
  <c r="K54" i="9" s="1"/>
  <c r="H55" i="9"/>
  <c r="I55" i="9"/>
  <c r="J55" i="9"/>
  <c r="N55" i="9"/>
  <c r="K55" i="9" s="1"/>
  <c r="H56" i="9"/>
  <c r="I56" i="9"/>
  <c r="J56" i="9"/>
  <c r="N56" i="9"/>
  <c r="K56" i="9" s="1"/>
  <c r="H57" i="9"/>
  <c r="I57" i="9"/>
  <c r="J57" i="9"/>
  <c r="N57" i="9"/>
  <c r="K57" i="9" s="1"/>
  <c r="H58" i="9"/>
  <c r="I58" i="9"/>
  <c r="J58" i="9"/>
  <c r="N58" i="9"/>
  <c r="K58" i="9" s="1"/>
  <c r="H59" i="9"/>
  <c r="I59" i="9"/>
  <c r="J59" i="9"/>
  <c r="N59" i="9"/>
  <c r="K59" i="9" s="1"/>
  <c r="H60" i="9"/>
  <c r="I60" i="9"/>
  <c r="J60" i="9"/>
  <c r="N60" i="9"/>
  <c r="K60" i="9" s="1"/>
  <c r="H61" i="9"/>
  <c r="I61" i="9"/>
  <c r="J61" i="9"/>
  <c r="N61" i="9"/>
  <c r="K61" i="9" s="1"/>
  <c r="H62" i="9"/>
  <c r="I62" i="9"/>
  <c r="J62" i="9"/>
  <c r="N62" i="9"/>
  <c r="K62" i="9" s="1"/>
  <c r="H63" i="9"/>
  <c r="I63" i="9"/>
  <c r="J63" i="9"/>
  <c r="N63" i="9"/>
  <c r="K63" i="9" s="1"/>
  <c r="H64" i="9"/>
  <c r="I64" i="9"/>
  <c r="J64" i="9"/>
  <c r="N64" i="9"/>
  <c r="K64" i="9" s="1"/>
  <c r="H65" i="9"/>
  <c r="I65" i="9"/>
  <c r="J65" i="9"/>
  <c r="N65" i="9"/>
  <c r="K65" i="9" s="1"/>
  <c r="H66" i="9"/>
  <c r="I66" i="9"/>
  <c r="J66" i="9"/>
  <c r="N66" i="9"/>
  <c r="K66" i="9" s="1"/>
  <c r="H67" i="9"/>
  <c r="I67" i="9"/>
  <c r="J67" i="9"/>
  <c r="N67" i="9"/>
  <c r="K67" i="9" s="1"/>
  <c r="H68" i="9"/>
  <c r="I68" i="9"/>
  <c r="J68" i="9"/>
  <c r="N68" i="9"/>
  <c r="K68" i="9" s="1"/>
  <c r="H69" i="9"/>
  <c r="I69" i="9"/>
  <c r="J69" i="9"/>
  <c r="N69" i="9"/>
  <c r="K69" i="9" s="1"/>
  <c r="H70" i="9"/>
  <c r="I70" i="9"/>
  <c r="J70" i="9"/>
  <c r="N70" i="9"/>
  <c r="K70" i="9" s="1"/>
  <c r="H71" i="9"/>
  <c r="I71" i="9"/>
  <c r="J71" i="9"/>
  <c r="N71" i="9"/>
  <c r="K71" i="9" s="1"/>
  <c r="H72" i="9"/>
  <c r="I72" i="9"/>
  <c r="J72" i="9"/>
  <c r="N72" i="9"/>
  <c r="K72" i="9" s="1"/>
  <c r="H73" i="9"/>
  <c r="I73" i="9"/>
  <c r="J73" i="9"/>
  <c r="N73" i="9"/>
  <c r="K73" i="9" s="1"/>
  <c r="H74" i="9"/>
  <c r="I74" i="9"/>
  <c r="J74" i="9"/>
  <c r="N74" i="9"/>
  <c r="K74" i="9" s="1"/>
  <c r="H75" i="9"/>
  <c r="I75" i="9"/>
  <c r="J75" i="9"/>
  <c r="N75" i="9"/>
  <c r="K75" i="9" s="1"/>
  <c r="H76" i="9"/>
  <c r="I76" i="9"/>
  <c r="J76" i="9"/>
  <c r="N76" i="9"/>
  <c r="K76" i="9" s="1"/>
  <c r="H77" i="9"/>
  <c r="I77" i="9"/>
  <c r="J77" i="9"/>
  <c r="N77" i="9"/>
  <c r="K77" i="9" s="1"/>
  <c r="H78" i="9"/>
  <c r="I78" i="9"/>
  <c r="J78" i="9"/>
  <c r="N78" i="9"/>
  <c r="K78" i="9" s="1"/>
  <c r="H79" i="9"/>
  <c r="I79" i="9"/>
  <c r="J79" i="9"/>
  <c r="N79" i="9"/>
  <c r="K79" i="9" s="1"/>
  <c r="H80" i="9"/>
  <c r="I80" i="9"/>
  <c r="J80" i="9"/>
  <c r="N80" i="9"/>
  <c r="K80" i="9" s="1"/>
  <c r="H81" i="9"/>
  <c r="I81" i="9"/>
  <c r="J81" i="9"/>
  <c r="N81" i="9"/>
  <c r="K81" i="9" s="1"/>
  <c r="H82" i="9"/>
  <c r="I82" i="9"/>
  <c r="J82" i="9"/>
  <c r="N82" i="9"/>
  <c r="K82" i="9" s="1"/>
  <c r="H83" i="9"/>
  <c r="I83" i="9"/>
  <c r="J83" i="9"/>
  <c r="N83" i="9"/>
  <c r="K83" i="9" s="1"/>
  <c r="H84" i="9"/>
  <c r="I84" i="9"/>
  <c r="J84" i="9"/>
  <c r="N84" i="9"/>
  <c r="K84" i="9" s="1"/>
  <c r="H85" i="9"/>
  <c r="I85" i="9"/>
  <c r="J85" i="9"/>
  <c r="N85" i="9"/>
  <c r="K85" i="9" s="1"/>
  <c r="H86" i="9"/>
  <c r="I86" i="9"/>
  <c r="J86" i="9"/>
  <c r="N86" i="9"/>
  <c r="K86" i="9" s="1"/>
  <c r="H87" i="9"/>
  <c r="I87" i="9"/>
  <c r="J87" i="9"/>
  <c r="N87" i="9"/>
  <c r="K87" i="9" s="1"/>
  <c r="H88" i="9"/>
  <c r="I88" i="9"/>
  <c r="J88" i="9"/>
  <c r="N88" i="9"/>
  <c r="K88" i="9" s="1"/>
  <c r="H89" i="9"/>
  <c r="I89" i="9"/>
  <c r="J89" i="9"/>
  <c r="N89" i="9"/>
  <c r="K89" i="9" s="1"/>
  <c r="H90" i="9"/>
  <c r="I90" i="9"/>
  <c r="J90" i="9"/>
  <c r="N90" i="9"/>
  <c r="K90" i="9" s="1"/>
  <c r="H91" i="9"/>
  <c r="I91" i="9"/>
  <c r="J91" i="9"/>
  <c r="N91" i="9"/>
  <c r="K91" i="9" s="1"/>
  <c r="H92" i="9"/>
  <c r="I92" i="9"/>
  <c r="J92" i="9"/>
  <c r="N92" i="9"/>
  <c r="K92" i="9" s="1"/>
  <c r="H93" i="9"/>
  <c r="I93" i="9"/>
  <c r="J93" i="9"/>
  <c r="N93" i="9"/>
  <c r="K93" i="9" s="1"/>
  <c r="H94" i="9"/>
  <c r="I94" i="9"/>
  <c r="J94" i="9"/>
  <c r="N94" i="9"/>
  <c r="K94" i="9" s="1"/>
  <c r="H95" i="9"/>
  <c r="I95" i="9"/>
  <c r="J95" i="9"/>
  <c r="N95" i="9"/>
  <c r="K95" i="9" s="1"/>
  <c r="H96" i="9"/>
  <c r="I96" i="9"/>
  <c r="J96" i="9"/>
  <c r="N96" i="9"/>
  <c r="K96" i="9" s="1"/>
  <c r="H97" i="9"/>
  <c r="I97" i="9"/>
  <c r="J97" i="9"/>
  <c r="N97" i="9"/>
  <c r="K97" i="9" s="1"/>
  <c r="H98" i="9"/>
  <c r="I98" i="9"/>
  <c r="J98" i="9"/>
  <c r="N98" i="9"/>
  <c r="K98" i="9" s="1"/>
  <c r="H99" i="9"/>
  <c r="I99" i="9"/>
  <c r="J99" i="9"/>
  <c r="N99" i="9"/>
  <c r="K99" i="9" s="1"/>
  <c r="H100" i="9"/>
  <c r="I100" i="9"/>
  <c r="J100" i="9"/>
  <c r="N100" i="9"/>
  <c r="K100" i="9" s="1"/>
  <c r="H101" i="9"/>
  <c r="I101" i="9"/>
  <c r="J101" i="9"/>
  <c r="N101" i="9"/>
  <c r="K101" i="9" s="1"/>
  <c r="H102" i="9"/>
  <c r="I102" i="9"/>
  <c r="J102" i="9"/>
  <c r="N102" i="9"/>
  <c r="K102" i="9" s="1"/>
  <c r="H103" i="9"/>
  <c r="I103" i="9"/>
  <c r="J103" i="9"/>
  <c r="N103" i="9"/>
  <c r="K103" i="9" s="1"/>
  <c r="H104" i="9"/>
  <c r="I104" i="9"/>
  <c r="J104" i="9"/>
  <c r="N104" i="9"/>
  <c r="K104" i="9" s="1"/>
  <c r="H105" i="9"/>
  <c r="I105" i="9"/>
  <c r="J105" i="9"/>
  <c r="N105" i="9"/>
  <c r="K105" i="9" s="1"/>
  <c r="H106" i="9"/>
  <c r="I106" i="9"/>
  <c r="J106" i="9"/>
  <c r="N106" i="9"/>
  <c r="K106" i="9" s="1"/>
  <c r="H107" i="9"/>
  <c r="I107" i="9"/>
  <c r="J107" i="9"/>
  <c r="N107" i="9"/>
  <c r="K107" i="9" s="1"/>
  <c r="H108" i="9"/>
  <c r="I108" i="9"/>
  <c r="J108" i="9"/>
  <c r="N108" i="9"/>
  <c r="K108" i="9" s="1"/>
  <c r="H109" i="9"/>
  <c r="I109" i="9"/>
  <c r="J109" i="9"/>
  <c r="N109" i="9"/>
  <c r="K109" i="9"/>
  <c r="H110" i="9"/>
  <c r="I110" i="9"/>
  <c r="J110" i="9"/>
  <c r="N110" i="9"/>
  <c r="K110" i="9" s="1"/>
  <c r="H111" i="9"/>
  <c r="I111" i="9"/>
  <c r="J111" i="9"/>
  <c r="N111" i="9"/>
  <c r="K111" i="9" s="1"/>
  <c r="H112" i="9"/>
  <c r="I112" i="9"/>
  <c r="J112" i="9"/>
  <c r="N112" i="9"/>
  <c r="K112" i="9" s="1"/>
  <c r="H113" i="9"/>
  <c r="I113" i="9"/>
  <c r="J113" i="9"/>
  <c r="N113" i="9"/>
  <c r="K113" i="9" s="1"/>
  <c r="H114" i="9"/>
  <c r="I114" i="9"/>
  <c r="J114" i="9"/>
  <c r="N114" i="9"/>
  <c r="K114" i="9" s="1"/>
  <c r="H115" i="9"/>
  <c r="I115" i="9"/>
  <c r="J115" i="9"/>
  <c r="N115" i="9"/>
  <c r="K115" i="9" s="1"/>
  <c r="H116" i="9"/>
  <c r="I116" i="9"/>
  <c r="J116" i="9"/>
  <c r="N116" i="9"/>
  <c r="K116" i="9" s="1"/>
  <c r="H117" i="9"/>
  <c r="I117" i="9"/>
  <c r="J117" i="9"/>
  <c r="N117" i="9"/>
  <c r="K117" i="9" s="1"/>
  <c r="H118" i="9"/>
  <c r="I118" i="9"/>
  <c r="J118" i="9"/>
  <c r="N118" i="9"/>
  <c r="K118" i="9" s="1"/>
  <c r="H119" i="9"/>
  <c r="I119" i="9"/>
  <c r="J119" i="9"/>
  <c r="N119" i="9"/>
  <c r="K119" i="9" s="1"/>
  <c r="H120" i="9"/>
  <c r="I120" i="9"/>
  <c r="J120" i="9"/>
  <c r="N120" i="9"/>
  <c r="K120" i="9" s="1"/>
  <c r="H121" i="9"/>
  <c r="I121" i="9"/>
  <c r="J121" i="9"/>
  <c r="N121" i="9"/>
  <c r="K121" i="9" s="1"/>
  <c r="H122" i="9"/>
  <c r="I122" i="9"/>
  <c r="J122" i="9"/>
  <c r="N122" i="9"/>
  <c r="K122" i="9" s="1"/>
  <c r="H123" i="9"/>
  <c r="I123" i="9"/>
  <c r="J123" i="9"/>
  <c r="N123" i="9"/>
  <c r="K123" i="9" s="1"/>
  <c r="H124" i="9"/>
  <c r="I124" i="9"/>
  <c r="J124" i="9"/>
  <c r="N124" i="9"/>
  <c r="K124" i="9" s="1"/>
  <c r="H125" i="9"/>
  <c r="I125" i="9"/>
  <c r="J125" i="9"/>
  <c r="N125" i="9"/>
  <c r="K125" i="9" s="1"/>
  <c r="H126" i="9"/>
  <c r="I126" i="9"/>
  <c r="J126" i="9"/>
  <c r="N126" i="9"/>
  <c r="K126" i="9" s="1"/>
  <c r="H127" i="9"/>
  <c r="I127" i="9"/>
  <c r="J127" i="9"/>
  <c r="N127" i="9"/>
  <c r="K127" i="9" s="1"/>
  <c r="H128" i="9"/>
  <c r="I128" i="9"/>
  <c r="J128" i="9"/>
  <c r="N128" i="9"/>
  <c r="K128" i="9" s="1"/>
  <c r="H129" i="9"/>
  <c r="I129" i="9"/>
  <c r="J129" i="9"/>
  <c r="N129" i="9"/>
  <c r="K129" i="9" s="1"/>
  <c r="H130" i="9"/>
  <c r="I130" i="9"/>
  <c r="J130" i="9"/>
  <c r="N130" i="9"/>
  <c r="K130" i="9" s="1"/>
  <c r="H131" i="9"/>
  <c r="I131" i="9"/>
  <c r="J131" i="9"/>
  <c r="N131" i="9"/>
  <c r="K131" i="9" s="1"/>
  <c r="H132" i="9"/>
  <c r="I132" i="9"/>
  <c r="J132" i="9"/>
  <c r="N132" i="9"/>
  <c r="K132" i="9" s="1"/>
  <c r="H133" i="9"/>
  <c r="I133" i="9"/>
  <c r="J133" i="9"/>
  <c r="N133" i="9"/>
  <c r="K133" i="9" s="1"/>
  <c r="H134" i="9"/>
  <c r="I134" i="9"/>
  <c r="J134" i="9"/>
  <c r="N134" i="9"/>
  <c r="K134" i="9" s="1"/>
  <c r="A1" i="9"/>
  <c r="R4" i="38"/>
  <c r="O79" i="38"/>
  <c r="K66" i="38"/>
  <c r="K65" i="38"/>
  <c r="K64" i="38"/>
  <c r="M62" i="38"/>
  <c r="M61" i="38"/>
  <c r="K58" i="38"/>
  <c r="K57" i="38"/>
  <c r="K56" i="38"/>
  <c r="O54" i="38"/>
  <c r="O53" i="38"/>
  <c r="K50" i="38"/>
  <c r="K49" i="38"/>
  <c r="K48" i="38"/>
  <c r="M46" i="38"/>
  <c r="M45" i="38"/>
  <c r="K42" i="38"/>
  <c r="K41" i="38"/>
  <c r="K40" i="38"/>
  <c r="Q38" i="38"/>
  <c r="Q37" i="38"/>
  <c r="K34" i="38"/>
  <c r="K33" i="38"/>
  <c r="K32" i="38"/>
  <c r="M30" i="38"/>
  <c r="M29" i="38"/>
  <c r="K26" i="38"/>
  <c r="K25" i="38"/>
  <c r="K24" i="38"/>
  <c r="O22" i="38"/>
  <c r="O21" i="38"/>
  <c r="K18" i="38"/>
  <c r="K17" i="38"/>
  <c r="U16" i="38"/>
  <c r="K16" i="38"/>
  <c r="M14" i="38"/>
  <c r="M13" i="38"/>
  <c r="K10" i="38"/>
  <c r="K9" i="38"/>
  <c r="K8" i="38"/>
  <c r="U7" i="38"/>
  <c r="G4" i="38"/>
  <c r="A4" i="38"/>
  <c r="F2" i="38"/>
  <c r="A1" i="38"/>
  <c r="U15" i="38"/>
  <c r="U12" i="38"/>
  <c r="U11" i="38"/>
  <c r="U8" i="38"/>
  <c r="R4" i="39"/>
  <c r="O79" i="39" s="1"/>
  <c r="O154" i="39" s="1"/>
  <c r="M154" i="39"/>
  <c r="K154" i="39"/>
  <c r="G154" i="39"/>
  <c r="M153" i="39"/>
  <c r="K153" i="39"/>
  <c r="G153" i="39"/>
  <c r="M152" i="39"/>
  <c r="K152" i="39"/>
  <c r="G152" i="39"/>
  <c r="M151" i="39"/>
  <c r="K151" i="39"/>
  <c r="G151" i="39"/>
  <c r="M150" i="39"/>
  <c r="K150" i="39"/>
  <c r="G150" i="39"/>
  <c r="M149" i="39"/>
  <c r="K149" i="39"/>
  <c r="G149" i="39"/>
  <c r="M148" i="39"/>
  <c r="G148" i="39"/>
  <c r="M147" i="39"/>
  <c r="K147" i="39"/>
  <c r="G147" i="39"/>
  <c r="Q146" i="39"/>
  <c r="O69" i="39"/>
  <c r="O144" i="39" s="1"/>
  <c r="Q143" i="39"/>
  <c r="O68" i="39"/>
  <c r="O143" i="39" s="1"/>
  <c r="Q67" i="39"/>
  <c r="Q142" i="39" s="1"/>
  <c r="Q66" i="39"/>
  <c r="Q141" i="39" s="1"/>
  <c r="K141" i="39"/>
  <c r="O65" i="39"/>
  <c r="O140" i="39" s="1"/>
  <c r="K140" i="39"/>
  <c r="O64" i="39"/>
  <c r="O139" i="39" s="1"/>
  <c r="K139" i="39"/>
  <c r="Q138" i="39"/>
  <c r="O138" i="39"/>
  <c r="M137" i="39"/>
  <c r="M136" i="39"/>
  <c r="K133" i="39"/>
  <c r="K132" i="39"/>
  <c r="K131" i="39"/>
  <c r="O129" i="39"/>
  <c r="O128" i="39"/>
  <c r="K125" i="39"/>
  <c r="K124" i="39"/>
  <c r="K123" i="39"/>
  <c r="M121" i="39"/>
  <c r="M120" i="39"/>
  <c r="K117" i="39"/>
  <c r="K116" i="39"/>
  <c r="K115" i="39"/>
  <c r="Q113" i="39"/>
  <c r="Q112" i="39"/>
  <c r="K109" i="39"/>
  <c r="K108" i="39"/>
  <c r="K107" i="39"/>
  <c r="M105" i="39"/>
  <c r="M104" i="39"/>
  <c r="K101" i="39"/>
  <c r="K100" i="39"/>
  <c r="K99" i="39"/>
  <c r="O97" i="39"/>
  <c r="O96" i="39"/>
  <c r="K93" i="39"/>
  <c r="K92" i="39"/>
  <c r="U91" i="39"/>
  <c r="K91" i="39"/>
  <c r="U90" i="39"/>
  <c r="U89" i="39"/>
  <c r="M89" i="39"/>
  <c r="U88" i="39"/>
  <c r="M88" i="39"/>
  <c r="U87" i="39"/>
  <c r="U86" i="39"/>
  <c r="U85" i="39"/>
  <c r="K85" i="39"/>
  <c r="U84" i="39"/>
  <c r="K84" i="39"/>
  <c r="U83" i="39"/>
  <c r="U82" i="39"/>
  <c r="K66" i="39"/>
  <c r="K65" i="39"/>
  <c r="K64" i="39"/>
  <c r="M62" i="39"/>
  <c r="M61" i="39"/>
  <c r="K58" i="39"/>
  <c r="K57" i="39"/>
  <c r="K56" i="39"/>
  <c r="O54" i="39"/>
  <c r="O53" i="39"/>
  <c r="K50" i="39"/>
  <c r="K49" i="39"/>
  <c r="K48" i="39"/>
  <c r="M46" i="39"/>
  <c r="M45" i="39"/>
  <c r="K42" i="39"/>
  <c r="K41" i="39"/>
  <c r="K40" i="39"/>
  <c r="Q38" i="39"/>
  <c r="Q37" i="39"/>
  <c r="K34" i="39"/>
  <c r="K33" i="39"/>
  <c r="K32" i="39"/>
  <c r="M30" i="39"/>
  <c r="M29" i="39"/>
  <c r="K26" i="39"/>
  <c r="K25" i="39"/>
  <c r="K24" i="39"/>
  <c r="O22" i="39"/>
  <c r="O21" i="39"/>
  <c r="K18" i="39"/>
  <c r="K17" i="39"/>
  <c r="U16" i="39"/>
  <c r="K16" i="39"/>
  <c r="M14" i="39"/>
  <c r="M13" i="39"/>
  <c r="K10" i="39"/>
  <c r="K9" i="39"/>
  <c r="K8" i="39"/>
  <c r="U7" i="39"/>
  <c r="G4" i="39"/>
  <c r="A4" i="39"/>
  <c r="F2" i="39"/>
  <c r="A1" i="39"/>
  <c r="U15" i="39"/>
  <c r="U14" i="39"/>
  <c r="U8" i="39"/>
  <c r="R79" i="39"/>
  <c r="H79" i="39" s="1"/>
  <c r="H154" i="39" s="1"/>
  <c r="R4" i="81"/>
  <c r="O79" i="81" s="1"/>
  <c r="Q37" i="81"/>
  <c r="K34" i="81"/>
  <c r="K33" i="81"/>
  <c r="K32" i="81"/>
  <c r="M30" i="81"/>
  <c r="M29" i="81"/>
  <c r="K26" i="81"/>
  <c r="K25" i="81"/>
  <c r="K24" i="81"/>
  <c r="O22" i="81"/>
  <c r="O21" i="81"/>
  <c r="K18" i="81"/>
  <c r="K17" i="81"/>
  <c r="U16" i="81"/>
  <c r="K16" i="81"/>
  <c r="M14" i="81"/>
  <c r="M13" i="81"/>
  <c r="K10" i="81"/>
  <c r="K9" i="81"/>
  <c r="K8" i="81"/>
  <c r="U7" i="81"/>
  <c r="G7" i="81"/>
  <c r="F7" i="81"/>
  <c r="G4" i="81"/>
  <c r="A4" i="81"/>
  <c r="F2" i="81"/>
  <c r="A1" i="81"/>
  <c r="U15" i="81"/>
  <c r="U14" i="81"/>
  <c r="U13" i="81"/>
  <c r="U12" i="81"/>
  <c r="U9" i="81"/>
  <c r="U8" i="81"/>
  <c r="L5" i="37"/>
  <c r="C5" i="37"/>
  <c r="A5" i="37"/>
  <c r="A2" i="37"/>
  <c r="A1" i="37"/>
  <c r="C7" i="81"/>
  <c r="C7" i="38"/>
  <c r="C11" i="81"/>
  <c r="C15" i="81"/>
  <c r="C19" i="81"/>
  <c r="C23" i="81"/>
  <c r="C27" i="81"/>
  <c r="C31" i="81"/>
  <c r="C35" i="81"/>
  <c r="C11" i="38"/>
  <c r="C15" i="38"/>
  <c r="C19" i="38"/>
  <c r="C23" i="38"/>
  <c r="C27" i="38"/>
  <c r="C31" i="38"/>
  <c r="C35" i="38"/>
  <c r="C39" i="38"/>
  <c r="C43" i="38"/>
  <c r="C47" i="38"/>
  <c r="C51" i="38"/>
  <c r="C55" i="38"/>
  <c r="C59" i="38"/>
  <c r="C63" i="38"/>
  <c r="C67" i="38"/>
  <c r="C27" i="39"/>
  <c r="C31" i="39"/>
  <c r="C35" i="39"/>
  <c r="C39" i="39"/>
  <c r="C43" i="39"/>
  <c r="C47" i="39"/>
  <c r="C51" i="39"/>
  <c r="C55" i="39"/>
  <c r="C59" i="39"/>
  <c r="C63" i="39"/>
  <c r="C67" i="39"/>
  <c r="C86" i="39"/>
  <c r="C90" i="39"/>
  <c r="C94" i="39"/>
  <c r="C98" i="39"/>
  <c r="C106" i="39"/>
  <c r="F37" i="197"/>
  <c r="F41" i="197"/>
  <c r="F39" i="197"/>
  <c r="B25" i="197"/>
  <c r="C43" i="197"/>
  <c r="C41" i="197"/>
  <c r="C39" i="197"/>
  <c r="C37" i="197"/>
  <c r="B82" i="39"/>
  <c r="C82" i="39"/>
  <c r="C7" i="39"/>
  <c r="C126" i="39"/>
  <c r="B31" i="237"/>
  <c r="F37" i="237"/>
  <c r="D30" i="237"/>
  <c r="B32" i="237"/>
  <c r="F39" i="237"/>
  <c r="F30" i="237"/>
  <c r="B33" i="237"/>
  <c r="F41" i="237"/>
  <c r="H30" i="237"/>
  <c r="B34" i="237"/>
  <c r="F43" i="237"/>
  <c r="J30" i="237"/>
  <c r="H79" i="250"/>
  <c r="H154" i="250" s="1"/>
  <c r="F78" i="250"/>
  <c r="F153" i="250" s="1"/>
  <c r="F76" i="250"/>
  <c r="F151" i="250" s="1"/>
  <c r="H75" i="250"/>
  <c r="H150" i="250" s="1"/>
  <c r="F74" i="250"/>
  <c r="F149" i="250" s="1"/>
  <c r="H72" i="250"/>
  <c r="H147" i="250"/>
  <c r="F72" i="250"/>
  <c r="F147" i="250" s="1"/>
  <c r="D18" i="232"/>
  <c r="F18" i="232"/>
  <c r="H18" i="232"/>
  <c r="D18" i="233"/>
  <c r="F18" i="233"/>
  <c r="H18" i="233"/>
  <c r="J18" i="233"/>
  <c r="D18" i="234"/>
  <c r="H18" i="234"/>
  <c r="J18" i="234"/>
  <c r="L18" i="234"/>
  <c r="D22" i="235"/>
  <c r="F22" i="235"/>
  <c r="D27" i="235"/>
  <c r="F27" i="235"/>
  <c r="H27" i="235"/>
  <c r="F22" i="236"/>
  <c r="H22" i="236"/>
  <c r="D27" i="236"/>
  <c r="F27" i="236"/>
  <c r="H27" i="236"/>
  <c r="D24" i="237"/>
  <c r="H24" i="237"/>
  <c r="J24" i="237"/>
  <c r="F6" i="238"/>
  <c r="K6" i="238"/>
  <c r="M6" i="238"/>
  <c r="F6" i="239"/>
  <c r="K6" i="239"/>
  <c r="M6" i="239"/>
  <c r="O6" i="239"/>
  <c r="O6" i="240"/>
  <c r="F6" i="241"/>
  <c r="K6" i="241"/>
  <c r="M6" i="241"/>
  <c r="O6" i="241"/>
  <c r="Q6" i="241"/>
  <c r="Q25" i="241"/>
  <c r="Q41" i="241"/>
  <c r="C7" i="248"/>
  <c r="C11" i="248"/>
  <c r="C15" i="248"/>
  <c r="C19" i="248"/>
  <c r="C23" i="248"/>
  <c r="C27" i="248"/>
  <c r="C31" i="248"/>
  <c r="C35" i="248"/>
  <c r="R79" i="248"/>
  <c r="F75" i="248" s="1"/>
  <c r="C7" i="249"/>
  <c r="C11" i="249"/>
  <c r="C15" i="249"/>
  <c r="C19" i="249"/>
  <c r="C23" i="249"/>
  <c r="C27" i="249"/>
  <c r="C31" i="249"/>
  <c r="C35" i="249"/>
  <c r="C39" i="249"/>
  <c r="C43" i="249"/>
  <c r="C47" i="249"/>
  <c r="C51" i="249"/>
  <c r="C55" i="249"/>
  <c r="C59" i="249"/>
  <c r="C63" i="249"/>
  <c r="C67" i="249"/>
  <c r="R79" i="249"/>
  <c r="F79" i="249" s="1"/>
  <c r="C11" i="250"/>
  <c r="C27" i="250"/>
  <c r="C31" i="250"/>
  <c r="C35" i="250"/>
  <c r="C39" i="250"/>
  <c r="C43" i="250"/>
  <c r="C47" i="250"/>
  <c r="C51" i="250"/>
  <c r="C55" i="250"/>
  <c r="C59" i="250"/>
  <c r="C63" i="250"/>
  <c r="C67" i="250"/>
  <c r="C86" i="250"/>
  <c r="C90" i="250"/>
  <c r="C94" i="250"/>
  <c r="C98" i="250"/>
  <c r="C106" i="250"/>
  <c r="F72" i="248"/>
  <c r="U8" i="228"/>
  <c r="U9" i="228"/>
  <c r="U8" i="229"/>
  <c r="U9" i="229"/>
  <c r="U8" i="230"/>
  <c r="U9" i="230"/>
  <c r="U8" i="238"/>
  <c r="U9" i="238"/>
  <c r="U8" i="239"/>
  <c r="U9" i="239"/>
  <c r="U8" i="240"/>
  <c r="U9" i="240"/>
  <c r="U8" i="241"/>
  <c r="U9" i="241"/>
  <c r="U8" i="248"/>
  <c r="U9" i="248"/>
  <c r="U8" i="249"/>
  <c r="U9" i="249"/>
  <c r="U8" i="250"/>
  <c r="U9" i="250"/>
  <c r="U8" i="276"/>
  <c r="U9" i="276"/>
  <c r="U8" i="277"/>
  <c r="U9" i="277"/>
  <c r="U8" i="278"/>
  <c r="U9" i="278"/>
  <c r="U8" i="286"/>
  <c r="U9" i="286"/>
  <c r="U8" i="287"/>
  <c r="U9" i="287"/>
  <c r="U8" i="288"/>
  <c r="U9" i="288"/>
  <c r="U8" i="289"/>
  <c r="U9" i="289"/>
  <c r="U8" i="296"/>
  <c r="U9" i="296"/>
  <c r="U8" i="297"/>
  <c r="U9" i="297"/>
  <c r="U8" i="298"/>
  <c r="U9" i="298"/>
  <c r="U8" i="300"/>
  <c r="U9" i="300"/>
  <c r="U8" i="301"/>
  <c r="U9" i="301"/>
  <c r="U8" i="302"/>
  <c r="U9" i="302"/>
  <c r="U8" i="310"/>
  <c r="U9" i="310"/>
  <c r="U8" i="311"/>
  <c r="U9" i="311"/>
  <c r="U8" i="312"/>
  <c r="U9" i="312"/>
  <c r="U8" i="313"/>
  <c r="U9" i="313"/>
  <c r="U8" i="320"/>
  <c r="U9" i="320"/>
  <c r="U8" i="321"/>
  <c r="U9" i="321"/>
  <c r="U8" i="322"/>
  <c r="U9" i="322"/>
  <c r="U8" i="324"/>
  <c r="U9" i="324"/>
  <c r="U8" i="325"/>
  <c r="U9" i="325"/>
  <c r="U8" i="326"/>
  <c r="U9" i="326"/>
  <c r="U8" i="334"/>
  <c r="U9" i="334"/>
  <c r="U8" i="335"/>
  <c r="U9" i="335"/>
  <c r="U8" i="336"/>
  <c r="U9" i="336"/>
  <c r="U8" i="337"/>
  <c r="U9" i="337"/>
  <c r="U8" i="344"/>
  <c r="U9" i="344"/>
  <c r="U8" i="345"/>
  <c r="U9" i="345"/>
  <c r="F18" i="328"/>
  <c r="H18" i="328"/>
  <c r="D18" i="329"/>
  <c r="F18" i="329"/>
  <c r="H18" i="329"/>
  <c r="J18" i="329"/>
  <c r="F18" i="330"/>
  <c r="H18" i="330"/>
  <c r="J18" i="330"/>
  <c r="L18" i="330"/>
  <c r="D22" i="331"/>
  <c r="F22" i="331"/>
  <c r="H22" i="331"/>
  <c r="D27" i="331"/>
  <c r="F27" i="331"/>
  <c r="H27" i="331"/>
  <c r="D22" i="332"/>
  <c r="H22" i="332"/>
  <c r="D27" i="332"/>
  <c r="F27" i="332"/>
  <c r="H27" i="332"/>
  <c r="J27" i="332"/>
  <c r="H24" i="333"/>
  <c r="D30" i="333"/>
  <c r="F30" i="333"/>
  <c r="H30" i="333"/>
  <c r="J30" i="333"/>
  <c r="F6" i="334"/>
  <c r="K6" i="334"/>
  <c r="M6" i="334"/>
  <c r="F6" i="335"/>
  <c r="K6" i="335"/>
  <c r="M6" i="335"/>
  <c r="O6" i="335"/>
  <c r="F6" i="336"/>
  <c r="K6" i="336"/>
  <c r="M6" i="336"/>
  <c r="O6" i="336"/>
  <c r="Q6" i="336"/>
  <c r="F6" i="337"/>
  <c r="K6" i="337"/>
  <c r="M6" i="337"/>
  <c r="O6" i="337"/>
  <c r="Q6" i="337"/>
  <c r="Q25" i="337"/>
  <c r="Q41" i="337"/>
  <c r="R79" i="344"/>
  <c r="F75" i="344" s="1"/>
  <c r="R79" i="345"/>
  <c r="F78" i="345" s="1"/>
  <c r="H78" i="322"/>
  <c r="H153" i="322" s="1"/>
  <c r="F78" i="322"/>
  <c r="F153" i="322" s="1"/>
  <c r="H76" i="322"/>
  <c r="H151" i="322" s="1"/>
  <c r="H74" i="322"/>
  <c r="H149" i="322" s="1"/>
  <c r="F74" i="322"/>
  <c r="F149" i="322" s="1"/>
  <c r="F73" i="322"/>
  <c r="F148" i="322" s="1"/>
  <c r="D18" i="304"/>
  <c r="H18" i="304"/>
  <c r="D18" i="305"/>
  <c r="H18" i="305"/>
  <c r="D18" i="306"/>
  <c r="F18" i="306"/>
  <c r="H18" i="306"/>
  <c r="J18" i="306"/>
  <c r="L18" i="306"/>
  <c r="D22" i="307"/>
  <c r="F22" i="307"/>
  <c r="H22" i="307"/>
  <c r="D27" i="307"/>
  <c r="F27" i="307"/>
  <c r="H27" i="307"/>
  <c r="D22" i="308"/>
  <c r="H22" i="308"/>
  <c r="H27" i="308"/>
  <c r="D24" i="309"/>
  <c r="F24" i="309"/>
  <c r="H24" i="309"/>
  <c r="J24" i="309"/>
  <c r="F30" i="309"/>
  <c r="H30" i="309"/>
  <c r="J30" i="309"/>
  <c r="F6" i="310"/>
  <c r="M6" i="310"/>
  <c r="F6" i="311"/>
  <c r="K6" i="311"/>
  <c r="M6" i="311"/>
  <c r="O6" i="311"/>
  <c r="F6" i="312"/>
  <c r="K6" i="312"/>
  <c r="M6" i="312"/>
  <c r="O6" i="312"/>
  <c r="Q6" i="312"/>
  <c r="F6" i="313"/>
  <c r="K6" i="313"/>
  <c r="M6" i="313"/>
  <c r="O6" i="313"/>
  <c r="Q6" i="313"/>
  <c r="Q25" i="313"/>
  <c r="Q41" i="313"/>
  <c r="R79" i="320"/>
  <c r="F73" i="320" s="1"/>
  <c r="R79" i="321"/>
  <c r="F77" i="321" s="1"/>
  <c r="H79" i="298"/>
  <c r="H154" i="298" s="1"/>
  <c r="F79" i="298"/>
  <c r="F154" i="298"/>
  <c r="H78" i="298"/>
  <c r="H153" i="298" s="1"/>
  <c r="F78" i="298"/>
  <c r="F153" i="298"/>
  <c r="H77" i="298"/>
  <c r="H152" i="298" s="1"/>
  <c r="F77" i="298"/>
  <c r="F152" i="298" s="1"/>
  <c r="H76" i="298"/>
  <c r="H151" i="298" s="1"/>
  <c r="F76" i="298"/>
  <c r="F151" i="298" s="1"/>
  <c r="H75" i="298"/>
  <c r="H150" i="298" s="1"/>
  <c r="F75" i="298"/>
  <c r="F150" i="298" s="1"/>
  <c r="H74" i="298"/>
  <c r="H149" i="298" s="1"/>
  <c r="F74" i="298"/>
  <c r="F149" i="298"/>
  <c r="K73" i="298"/>
  <c r="K148" i="298" s="1"/>
  <c r="H73" i="298"/>
  <c r="H148" i="298" s="1"/>
  <c r="F73" i="298"/>
  <c r="F148" i="298" s="1"/>
  <c r="H72" i="298"/>
  <c r="H147" i="298" s="1"/>
  <c r="F72" i="298"/>
  <c r="F147" i="298" s="1"/>
  <c r="D18" i="280"/>
  <c r="F18" i="280"/>
  <c r="H18" i="280"/>
  <c r="D18" i="281"/>
  <c r="F18" i="281"/>
  <c r="J18" i="281"/>
  <c r="D18" i="282"/>
  <c r="F18" i="282"/>
  <c r="H18" i="282"/>
  <c r="J18" i="282"/>
  <c r="L18" i="282"/>
  <c r="D22" i="283"/>
  <c r="H22" i="283"/>
  <c r="F27" i="283"/>
  <c r="H27" i="283"/>
  <c r="D22" i="284"/>
  <c r="H22" i="284"/>
  <c r="D27" i="284"/>
  <c r="F27" i="284"/>
  <c r="H27" i="284"/>
  <c r="J27" i="284"/>
  <c r="D24" i="285"/>
  <c r="F24" i="285"/>
  <c r="H24" i="285"/>
  <c r="D30" i="285"/>
  <c r="H30" i="285"/>
  <c r="J30" i="285"/>
  <c r="F6" i="286"/>
  <c r="K6" i="286"/>
  <c r="M6" i="286"/>
  <c r="F6" i="287"/>
  <c r="K6" i="287"/>
  <c r="M6" i="287"/>
  <c r="O6" i="287"/>
  <c r="F6" i="288"/>
  <c r="K6" i="288"/>
  <c r="M6" i="288"/>
  <c r="O6" i="288"/>
  <c r="Q6" i="288"/>
  <c r="F6" i="289"/>
  <c r="M6" i="289"/>
  <c r="Q6" i="289"/>
  <c r="Q25" i="289"/>
  <c r="Q41" i="289"/>
  <c r="R79" i="296"/>
  <c r="F72" i="296"/>
  <c r="R79" i="297"/>
  <c r="F72" i="344"/>
  <c r="F74" i="321"/>
  <c r="F74" i="320"/>
  <c r="F75" i="296"/>
  <c r="F74" i="296"/>
  <c r="F73" i="296"/>
  <c r="E42" i="86"/>
  <c r="F73" i="39"/>
  <c r="F148" i="39" s="1"/>
  <c r="AF1" i="88"/>
  <c r="AC1" i="12"/>
  <c r="F72" i="321"/>
  <c r="F52" i="10"/>
  <c r="L18" i="87"/>
  <c r="AH1" i="87"/>
  <c r="AD1" i="87"/>
  <c r="AK1" i="87"/>
  <c r="AG1" i="87"/>
  <c r="AC1" i="87"/>
  <c r="O6" i="12"/>
  <c r="U12" i="346"/>
  <c r="U12" i="345"/>
  <c r="U12" i="337"/>
  <c r="U12" i="325"/>
  <c r="U12" i="322"/>
  <c r="U12" i="321"/>
  <c r="U12" i="320"/>
  <c r="U12" i="334"/>
  <c r="U12" i="326"/>
  <c r="U12" i="336"/>
  <c r="U12" i="313"/>
  <c r="U12" i="311"/>
  <c r="U12" i="310"/>
  <c r="U12" i="344"/>
  <c r="U12" i="324"/>
  <c r="U12" i="298"/>
  <c r="U12" i="297"/>
  <c r="U12" i="296"/>
  <c r="U12" i="287"/>
  <c r="U12" i="312"/>
  <c r="U12" i="289"/>
  <c r="U12" i="278"/>
  <c r="U12" i="241"/>
  <c r="U12" i="240"/>
  <c r="U12" i="238"/>
  <c r="U12" i="301"/>
  <c r="U12" i="300"/>
  <c r="U12" i="286"/>
  <c r="U12" i="277"/>
  <c r="U12" i="276"/>
  <c r="U12" i="250"/>
  <c r="U12" i="239"/>
  <c r="U12" i="229"/>
  <c r="U12" i="249"/>
  <c r="U12" i="228"/>
  <c r="U12" i="288"/>
  <c r="U12" i="230"/>
  <c r="U12" i="12"/>
  <c r="U12" i="335"/>
  <c r="U12" i="302"/>
  <c r="U12" i="248"/>
  <c r="U12" i="39"/>
  <c r="F75" i="39"/>
  <c r="F150" i="39" s="1"/>
  <c r="AJ1" i="86"/>
  <c r="F75" i="321"/>
  <c r="F6" i="11"/>
  <c r="Q41" i="11"/>
  <c r="AE1" i="12"/>
  <c r="F73" i="321"/>
  <c r="F79" i="39"/>
  <c r="F154" i="39" s="1"/>
  <c r="F6" i="10"/>
  <c r="M6" i="10"/>
  <c r="O6" i="11"/>
  <c r="U9" i="38"/>
  <c r="U13" i="38"/>
  <c r="U9" i="11"/>
  <c r="U13" i="11"/>
  <c r="U9" i="10"/>
  <c r="U13" i="10"/>
  <c r="O6" i="85"/>
  <c r="AC1" i="10"/>
  <c r="U15" i="337"/>
  <c r="U15" i="345"/>
  <c r="U15" i="336"/>
  <c r="U15" i="335"/>
  <c r="U15" i="326"/>
  <c r="U15" i="346"/>
  <c r="U15" i="334"/>
  <c r="U15" i="313"/>
  <c r="U15" i="311"/>
  <c r="U15" i="301"/>
  <c r="U15" i="325"/>
  <c r="U15" i="321"/>
  <c r="U15" i="312"/>
  <c r="U15" i="302"/>
  <c r="U15" i="287"/>
  <c r="U15" i="289"/>
  <c r="U15" i="288"/>
  <c r="U15" i="278"/>
  <c r="U15" i="241"/>
  <c r="U15" i="240"/>
  <c r="U15" i="238"/>
  <c r="U15" i="324"/>
  <c r="U15" i="322"/>
  <c r="U15" i="297"/>
  <c r="U11" i="335"/>
  <c r="U11" i="336"/>
  <c r="U11" i="334"/>
  <c r="U11" i="344"/>
  <c r="U11" i="337"/>
  <c r="U11" i="325"/>
  <c r="U11" i="311"/>
  <c r="U11" i="324"/>
  <c r="U11" i="322"/>
  <c r="U11" i="313"/>
  <c r="U11" i="302"/>
  <c r="U11" i="346"/>
  <c r="U11" i="345"/>
  <c r="U11" i="326"/>
  <c r="U11" i="320"/>
  <c r="U11" i="310"/>
  <c r="U11" i="301"/>
  <c r="U11" i="300"/>
  <c r="U11" i="298"/>
  <c r="U11" i="289"/>
  <c r="U11" i="286"/>
  <c r="U11" i="277"/>
  <c r="U11" i="250"/>
  <c r="U11" i="249"/>
  <c r="U11" i="248"/>
  <c r="U11" i="241"/>
  <c r="U11" i="312"/>
  <c r="U11" i="296"/>
  <c r="U11" i="287"/>
  <c r="U11" i="240"/>
  <c r="U11" i="238"/>
  <c r="U11" i="228"/>
  <c r="U15" i="228"/>
  <c r="U13" i="230"/>
  <c r="AH1" i="232"/>
  <c r="AK1" i="234"/>
  <c r="AC1" i="234"/>
  <c r="U13" i="240"/>
  <c r="U14" i="248"/>
  <c r="U13" i="249"/>
  <c r="U15" i="249"/>
  <c r="U15" i="276"/>
  <c r="U13" i="286"/>
  <c r="U15" i="286"/>
  <c r="U11" i="297"/>
  <c r="U15" i="320"/>
  <c r="AF1" i="335"/>
  <c r="AB1" i="335"/>
  <c r="AE1" i="335"/>
  <c r="AD1" i="335"/>
  <c r="AH1" i="335"/>
  <c r="AG1" i="335"/>
  <c r="AC1" i="335"/>
  <c r="U9" i="39"/>
  <c r="U13" i="39"/>
  <c r="U13" i="85"/>
  <c r="U14" i="346"/>
  <c r="U14" i="335"/>
  <c r="U14" i="344"/>
  <c r="U14" i="337"/>
  <c r="U14" i="325"/>
  <c r="U14" i="322"/>
  <c r="U14" i="321"/>
  <c r="U14" i="320"/>
  <c r="U14" i="334"/>
  <c r="U14" i="336"/>
  <c r="U14" i="313"/>
  <c r="U14" i="310"/>
  <c r="U14" i="298"/>
  <c r="U14" i="297"/>
  <c r="U14" i="296"/>
  <c r="U14" i="288"/>
  <c r="U14" i="286"/>
  <c r="U14" i="345"/>
  <c r="U14" i="312"/>
  <c r="U14" i="289"/>
  <c r="U14" i="287"/>
  <c r="U14" i="241"/>
  <c r="U14" i="326"/>
  <c r="U14" i="277"/>
  <c r="U14" i="239"/>
  <c r="U10" i="334"/>
  <c r="U10" i="345"/>
  <c r="U10" i="337"/>
  <c r="U10" i="321"/>
  <c r="U10" i="320"/>
  <c r="U10" i="324"/>
  <c r="U10" i="311"/>
  <c r="U10" i="300"/>
  <c r="U10" i="298"/>
  <c r="U10" i="344"/>
  <c r="U10" i="325"/>
  <c r="U10" i="302"/>
  <c r="U10" i="241"/>
  <c r="U10" i="278"/>
  <c r="U10" i="250"/>
  <c r="U10" i="228"/>
  <c r="U13" i="228"/>
  <c r="U11" i="229"/>
  <c r="F26" i="229"/>
  <c r="U15" i="230"/>
  <c r="AC1" i="233"/>
  <c r="AF1" i="235"/>
  <c r="U13" i="238"/>
  <c r="U11" i="239"/>
  <c r="U15" i="239"/>
  <c r="Q57" i="241"/>
  <c r="AE1" i="241"/>
  <c r="AG1" i="241"/>
  <c r="AC1" i="241"/>
  <c r="U13" i="250"/>
  <c r="U15" i="250"/>
  <c r="U11" i="276"/>
  <c r="U10" i="277"/>
  <c r="U14" i="278"/>
  <c r="U15" i="298"/>
  <c r="U15" i="300"/>
  <c r="U14" i="301"/>
  <c r="AJ1" i="308"/>
  <c r="AF1" i="308"/>
  <c r="AB1" i="308"/>
  <c r="AI1" i="308"/>
  <c r="AD1" i="308"/>
  <c r="AG1" i="308"/>
  <c r="AC1" i="308"/>
  <c r="AH1" i="308"/>
  <c r="AC1" i="309"/>
  <c r="AH1" i="309"/>
  <c r="AB1" i="309"/>
  <c r="AI1" i="309"/>
  <c r="O6" i="310"/>
  <c r="AH1" i="310"/>
  <c r="U15" i="310"/>
  <c r="AJ1" i="331"/>
  <c r="AF1" i="331"/>
  <c r="AB1" i="331"/>
  <c r="AI1" i="331"/>
  <c r="AE1" i="331"/>
  <c r="AK1" i="331"/>
  <c r="AC1" i="331"/>
  <c r="AG1" i="331"/>
  <c r="AH1" i="331"/>
  <c r="AD1" i="331"/>
  <c r="U13" i="345"/>
  <c r="U13" i="344"/>
  <c r="U13" i="336"/>
  <c r="U13" i="334"/>
  <c r="U13" i="337"/>
  <c r="U13" i="335"/>
  <c r="U13" i="324"/>
  <c r="U13" i="322"/>
  <c r="U13" i="321"/>
  <c r="U13" i="320"/>
  <c r="U13" i="312"/>
  <c r="U13" i="310"/>
  <c r="U13" i="302"/>
  <c r="U13" i="346"/>
  <c r="U13" i="313"/>
  <c r="U13" i="301"/>
  <c r="U13" i="300"/>
  <c r="U13" i="298"/>
  <c r="U13" i="297"/>
  <c r="U13" i="296"/>
  <c r="U13" i="326"/>
  <c r="U13" i="289"/>
  <c r="U13" i="288"/>
  <c r="U13" i="276"/>
  <c r="U13" i="241"/>
  <c r="U13" i="239"/>
  <c r="U13" i="325"/>
  <c r="U13" i="287"/>
  <c r="U13" i="229"/>
  <c r="U15" i="229"/>
  <c r="F27" i="229"/>
  <c r="U11" i="230"/>
  <c r="U14" i="230"/>
  <c r="AK1" i="232"/>
  <c r="AH1" i="235"/>
  <c r="AD1" i="237"/>
  <c r="AF1" i="237"/>
  <c r="AH1" i="240"/>
  <c r="AD1" i="240"/>
  <c r="U10" i="240"/>
  <c r="U14" i="240"/>
  <c r="U13" i="248"/>
  <c r="U15" i="248"/>
  <c r="U14" i="249"/>
  <c r="U15" i="277"/>
  <c r="F26" i="277"/>
  <c r="F28" i="277"/>
  <c r="U11" i="278"/>
  <c r="AK1" i="280"/>
  <c r="AH1" i="280"/>
  <c r="AB1" i="280"/>
  <c r="AJ1" i="280"/>
  <c r="AE1" i="286"/>
  <c r="AH1" i="286"/>
  <c r="AC1" i="286"/>
  <c r="AF1" i="286"/>
  <c r="U10" i="286"/>
  <c r="F75" i="288"/>
  <c r="U15" i="296"/>
  <c r="AG1" i="305"/>
  <c r="AC1" i="305"/>
  <c r="AH1" i="305"/>
  <c r="AI1" i="305"/>
  <c r="AH1" i="306"/>
  <c r="AC1" i="306"/>
  <c r="AD1" i="306"/>
  <c r="AI1" i="306"/>
  <c r="AK1" i="306"/>
  <c r="U11" i="321"/>
  <c r="AB1" i="197"/>
  <c r="U14" i="229"/>
  <c r="AH1" i="233"/>
  <c r="AD1" i="233"/>
  <c r="AJ1" i="233"/>
  <c r="AF1" i="233"/>
  <c r="AB1" i="233"/>
  <c r="AJ1" i="234"/>
  <c r="AK1" i="236"/>
  <c r="AG1" i="236"/>
  <c r="AC1" i="236"/>
  <c r="AI1" i="236"/>
  <c r="AE1" i="236"/>
  <c r="AH1" i="238"/>
  <c r="AD1" i="238"/>
  <c r="AF1" i="238"/>
  <c r="AB1" i="238"/>
  <c r="U14" i="238"/>
  <c r="AG1" i="239"/>
  <c r="AC1" i="239"/>
  <c r="Q6" i="239"/>
  <c r="AE1" i="239"/>
  <c r="AG1" i="240"/>
  <c r="F77" i="240"/>
  <c r="F73" i="240"/>
  <c r="F79" i="240"/>
  <c r="F75" i="240"/>
  <c r="U14" i="250"/>
  <c r="U13" i="277"/>
  <c r="U13" i="278"/>
  <c r="AI1" i="281"/>
  <c r="AK1" i="281"/>
  <c r="AF1" i="281"/>
  <c r="AI1" i="285"/>
  <c r="AE1" i="285"/>
  <c r="AK1" i="285"/>
  <c r="AB1" i="286"/>
  <c r="AD1" i="287"/>
  <c r="AG1" i="287"/>
  <c r="U10" i="287"/>
  <c r="U11" i="288"/>
  <c r="F77" i="288"/>
  <c r="U14" i="311"/>
  <c r="U15" i="344"/>
  <c r="AF1" i="282"/>
  <c r="AF1" i="283"/>
  <c r="F25" i="300"/>
  <c r="Q57" i="313"/>
  <c r="AC1" i="313"/>
  <c r="AF1" i="313"/>
  <c r="AH1" i="282"/>
  <c r="AD1" i="282"/>
  <c r="AH1" i="283"/>
  <c r="AD1" i="283"/>
  <c r="H80" i="289"/>
  <c r="H78" i="289"/>
  <c r="H76" i="289"/>
  <c r="H74" i="289"/>
  <c r="H79" i="289"/>
  <c r="H77" i="289"/>
  <c r="H75" i="289"/>
  <c r="H73" i="289"/>
  <c r="F43" i="302"/>
  <c r="F42" i="302"/>
  <c r="F40" i="302"/>
  <c r="AH1" i="307"/>
  <c r="AC1" i="307"/>
  <c r="AK1" i="307"/>
  <c r="E47" i="309"/>
  <c r="E46" i="309"/>
  <c r="F56" i="310"/>
  <c r="AJ1" i="332"/>
  <c r="AB1" i="332"/>
  <c r="AH1" i="332"/>
  <c r="F55" i="334"/>
  <c r="F56" i="334"/>
  <c r="AH1" i="337"/>
  <c r="AD1" i="337"/>
  <c r="AG1" i="337"/>
  <c r="AC1" i="337"/>
  <c r="Q57" i="337"/>
  <c r="AE1" i="337"/>
  <c r="AF1" i="337"/>
  <c r="AE1" i="306"/>
  <c r="AE1" i="307"/>
  <c r="AG1" i="312"/>
  <c r="AC1" i="312"/>
  <c r="AH1" i="313"/>
  <c r="AD1" i="313"/>
  <c r="F74" i="313"/>
  <c r="F77" i="313"/>
  <c r="F28" i="325"/>
  <c r="F26" i="325"/>
  <c r="AK1" i="329"/>
  <c r="AC1" i="329"/>
  <c r="AF1" i="329"/>
  <c r="AE1" i="329"/>
  <c r="AI1" i="329"/>
  <c r="AE1" i="304"/>
  <c r="AJ1" i="306"/>
  <c r="AF1" i="306"/>
  <c r="AB1" i="306"/>
  <c r="AJ1" i="307"/>
  <c r="AF1" i="307"/>
  <c r="AB1" i="307"/>
  <c r="AF1" i="311"/>
  <c r="AB1" i="311"/>
  <c r="H80" i="313"/>
  <c r="H78" i="313"/>
  <c r="H76" i="313"/>
  <c r="H74" i="313"/>
  <c r="E43" i="332"/>
  <c r="E42" i="332"/>
  <c r="AK1" i="333"/>
  <c r="AG1" i="333"/>
  <c r="AC1" i="333"/>
  <c r="AJ1" i="333"/>
  <c r="AF1" i="333"/>
  <c r="AB1" i="333"/>
  <c r="AI1" i="333"/>
  <c r="AE1" i="333"/>
  <c r="F53" i="335"/>
  <c r="F52" i="335"/>
  <c r="F51" i="335"/>
  <c r="E47" i="333"/>
  <c r="E46" i="333"/>
  <c r="F75" i="337"/>
  <c r="AJ1" i="330"/>
  <c r="AF1" i="330"/>
  <c r="AB1" i="330"/>
  <c r="AI1" i="330"/>
  <c r="AE1" i="330"/>
  <c r="H80" i="337"/>
  <c r="H78" i="337"/>
  <c r="H76" i="337"/>
  <c r="H74" i="337"/>
  <c r="F80" i="337"/>
  <c r="F78" i="337"/>
  <c r="F76" i="337"/>
  <c r="F74" i="337"/>
  <c r="AD1" i="328"/>
  <c r="AB1" i="334"/>
  <c r="AB1" i="336"/>
  <c r="F75" i="336"/>
  <c r="F74" i="81"/>
  <c r="F75" i="81"/>
  <c r="F72" i="81"/>
  <c r="AK1" i="86"/>
  <c r="AD1" i="85"/>
  <c r="AB1" i="85"/>
  <c r="AC1" i="85"/>
  <c r="AH1" i="85"/>
  <c r="AF1" i="85"/>
  <c r="AD1" i="10"/>
  <c r="AB1" i="10"/>
  <c r="AH1" i="236"/>
  <c r="AF1" i="236"/>
  <c r="AB1" i="236"/>
  <c r="AJ1" i="236"/>
  <c r="AF1" i="239"/>
  <c r="AD1" i="239"/>
  <c r="AH1" i="239"/>
  <c r="F18" i="88"/>
  <c r="AI1" i="87"/>
  <c r="AE1" i="87"/>
  <c r="AI1" i="88"/>
  <c r="AE1" i="88"/>
  <c r="AE1" i="85"/>
  <c r="AF1" i="10"/>
  <c r="K6" i="10"/>
  <c r="Q6" i="10"/>
  <c r="AJ1" i="197"/>
  <c r="AG1" i="197"/>
  <c r="AK1" i="233"/>
  <c r="AI1" i="233"/>
  <c r="AE1" i="233"/>
  <c r="AG1" i="233"/>
  <c r="AD1" i="236"/>
  <c r="F56" i="238"/>
  <c r="F55" i="238"/>
  <c r="AB1" i="239"/>
  <c r="F27" i="277"/>
  <c r="AE1" i="237"/>
  <c r="AC1" i="237"/>
  <c r="AG1" i="238"/>
  <c r="AC1" i="238"/>
  <c r="AF1" i="241"/>
  <c r="AB1" i="241"/>
  <c r="AK1" i="282"/>
  <c r="AJ1" i="282"/>
  <c r="AG1" i="282"/>
  <c r="AC1" i="282"/>
  <c r="AI1" i="284"/>
  <c r="AC1" i="284"/>
  <c r="Q41" i="288"/>
  <c r="AG1" i="288"/>
  <c r="F28" i="301"/>
  <c r="AG1" i="307"/>
  <c r="AD1" i="307"/>
  <c r="AI1" i="307"/>
  <c r="H79" i="313"/>
  <c r="F79" i="313"/>
  <c r="H77" i="313"/>
  <c r="H75" i="313"/>
  <c r="H73" i="313"/>
  <c r="F80" i="313"/>
  <c r="F76" i="313"/>
  <c r="F73" i="313"/>
  <c r="AI1" i="280"/>
  <c r="AF1" i="280"/>
  <c r="AJ1" i="281"/>
  <c r="AB1" i="281"/>
  <c r="AJ1" i="285"/>
  <c r="AB1" i="285"/>
  <c r="Q6" i="287"/>
  <c r="AC1" i="287"/>
  <c r="AH1" i="289"/>
  <c r="AH1" i="312"/>
  <c r="AE1" i="312"/>
  <c r="AB1" i="312"/>
  <c r="AF1" i="312"/>
  <c r="F79" i="312"/>
  <c r="F77" i="312"/>
  <c r="F75" i="312"/>
  <c r="F73" i="312"/>
  <c r="F78" i="312"/>
  <c r="F74" i="312"/>
  <c r="F78" i="313"/>
  <c r="AH1" i="328"/>
  <c r="AK1" i="328"/>
  <c r="AI1" i="328"/>
  <c r="AF1" i="328"/>
  <c r="AC1" i="328"/>
  <c r="AJ1" i="328"/>
  <c r="AE1" i="328"/>
  <c r="AJ1" i="304"/>
  <c r="AH1" i="304"/>
  <c r="AF1" i="304"/>
  <c r="AB1" i="304"/>
  <c r="AF1" i="305"/>
  <c r="F24" i="324"/>
  <c r="F43" i="326"/>
  <c r="F41" i="326"/>
  <c r="AG1" i="328"/>
  <c r="AK1" i="330"/>
  <c r="AD1" i="330"/>
  <c r="AD1" i="333"/>
  <c r="AH1" i="333"/>
  <c r="AF1" i="336"/>
  <c r="AG1" i="336"/>
  <c r="AD1" i="336"/>
  <c r="F73" i="337"/>
  <c r="H75" i="337"/>
  <c r="H77" i="337"/>
  <c r="F78" i="346" l="1"/>
  <c r="F153" i="346" s="1"/>
  <c r="F74" i="346"/>
  <c r="F149" i="346" s="1"/>
  <c r="F77" i="346"/>
  <c r="F152" i="346" s="1"/>
  <c r="H73" i="346"/>
  <c r="H148" i="346" s="1"/>
  <c r="F75" i="346"/>
  <c r="F150" i="346" s="1"/>
  <c r="H76" i="346"/>
  <c r="H151" i="346" s="1"/>
  <c r="F73" i="346"/>
  <c r="F148" i="346" s="1"/>
  <c r="K73" i="346"/>
  <c r="K148" i="346" s="1"/>
  <c r="F76" i="346"/>
  <c r="F151" i="346" s="1"/>
  <c r="H72" i="346"/>
  <c r="H147" i="346" s="1"/>
  <c r="H77" i="346"/>
  <c r="H152" i="346" s="1"/>
  <c r="H79" i="346"/>
  <c r="H154" i="346" s="1"/>
  <c r="H75" i="346"/>
  <c r="H150" i="346" s="1"/>
  <c r="F72" i="346"/>
  <c r="F147" i="346" s="1"/>
  <c r="F79" i="346"/>
  <c r="F154" i="346" s="1"/>
  <c r="H78" i="346"/>
  <c r="H153" i="346" s="1"/>
  <c r="H74" i="346"/>
  <c r="H149" i="346" s="1"/>
  <c r="Q57" i="12"/>
  <c r="F73" i="249"/>
  <c r="F77" i="241"/>
  <c r="AB1" i="363"/>
  <c r="AJ1" i="363"/>
  <c r="AI1" i="363"/>
  <c r="AE1" i="363"/>
  <c r="AD1" i="363"/>
  <c r="AH1" i="86"/>
  <c r="AD1" i="86"/>
  <c r="F26" i="301"/>
  <c r="AK1" i="284"/>
  <c r="AK1" i="197"/>
  <c r="AB1" i="234"/>
  <c r="L11" i="234" s="1"/>
  <c r="AH1" i="234"/>
  <c r="AD1" i="310"/>
  <c r="AI1" i="232"/>
  <c r="F79" i="12"/>
  <c r="AB1" i="232"/>
  <c r="AE1" i="10"/>
  <c r="M6" i="11"/>
  <c r="AG1" i="86"/>
  <c r="K6" i="12"/>
  <c r="K6" i="289"/>
  <c r="K6" i="310"/>
  <c r="F22" i="308"/>
  <c r="F75" i="249"/>
  <c r="H75" i="39"/>
  <c r="H150" i="39" s="1"/>
  <c r="F79" i="241"/>
  <c r="AC1" i="311"/>
  <c r="AC1" i="289"/>
  <c r="AH1" i="197"/>
  <c r="H79" i="12"/>
  <c r="AG1" i="332"/>
  <c r="AB1" i="289"/>
  <c r="AF1" i="310"/>
  <c r="H74" i="12"/>
  <c r="F76" i="288"/>
  <c r="AE1" i="235"/>
  <c r="AE1" i="89"/>
  <c r="AC1" i="88"/>
  <c r="H74" i="39"/>
  <c r="H149" i="39" s="1"/>
  <c r="Q25" i="12"/>
  <c r="F79" i="321"/>
  <c r="H18" i="281"/>
  <c r="F18" i="305"/>
  <c r="F78" i="249"/>
  <c r="F27" i="301"/>
  <c r="AG1" i="289"/>
  <c r="M6" i="12"/>
  <c r="F78" i="12"/>
  <c r="AC1" i="332"/>
  <c r="AD1" i="289"/>
  <c r="AF1" i="289"/>
  <c r="AC1" i="310"/>
  <c r="F73" i="288"/>
  <c r="AG1" i="235"/>
  <c r="AI1" i="86"/>
  <c r="AJ1" i="88"/>
  <c r="H77" i="39"/>
  <c r="H152" i="39" s="1"/>
  <c r="AD1" i="11"/>
  <c r="F72" i="249"/>
  <c r="AC1" i="89"/>
  <c r="F79" i="345"/>
  <c r="D24" i="333"/>
  <c r="F72" i="11"/>
  <c r="AK1" i="90"/>
  <c r="L13" i="234"/>
  <c r="AB1" i="358"/>
  <c r="F77" i="12"/>
  <c r="Q57" i="289"/>
  <c r="Q41" i="12"/>
  <c r="F76" i="12"/>
  <c r="AK1" i="332"/>
  <c r="AE1" i="288"/>
  <c r="AI1" i="237"/>
  <c r="AG1" i="310"/>
  <c r="F79" i="288"/>
  <c r="AK1" i="235"/>
  <c r="H76" i="12"/>
  <c r="AB1" i="88"/>
  <c r="AK1" i="88"/>
  <c r="H72" i="39"/>
  <c r="H147" i="39" s="1"/>
  <c r="AH1" i="10"/>
  <c r="F76" i="321"/>
  <c r="AG1" i="89"/>
  <c r="F30" i="285"/>
  <c r="F24" i="237"/>
  <c r="AG1" i="286"/>
  <c r="F52" i="358"/>
  <c r="AB1" i="288"/>
  <c r="F75" i="12"/>
  <c r="AE1" i="332"/>
  <c r="F74" i="288"/>
  <c r="AE1" i="234"/>
  <c r="AB1" i="86"/>
  <c r="AD1" i="88"/>
  <c r="AK1" i="89"/>
  <c r="F18" i="304"/>
  <c r="AC1" i="288"/>
  <c r="E42" i="308"/>
  <c r="AE1" i="311"/>
  <c r="Q41" i="336"/>
  <c r="AE1" i="355"/>
  <c r="AE1" i="371"/>
  <c r="AD1" i="288"/>
  <c r="H73" i="12"/>
  <c r="AI1" i="332"/>
  <c r="F78" i="241"/>
  <c r="AE1" i="232"/>
  <c r="AB1" i="237"/>
  <c r="AD1" i="197"/>
  <c r="F78" i="288"/>
  <c r="AI1" i="234"/>
  <c r="AE1" i="86"/>
  <c r="AJ1" i="89"/>
  <c r="AH1" i="12"/>
  <c r="AD1" i="89"/>
  <c r="F22" i="283"/>
  <c r="J27" i="236"/>
  <c r="AJ1" i="87"/>
  <c r="E46" i="237"/>
  <c r="AC1" i="240"/>
  <c r="AH1" i="311"/>
  <c r="AE1" i="361"/>
  <c r="L9" i="361"/>
  <c r="F77" i="249"/>
  <c r="F76" i="241"/>
  <c r="AB1" i="89"/>
  <c r="AF1" i="12"/>
  <c r="AH1" i="89"/>
  <c r="F73" i="12"/>
  <c r="E46" i="285"/>
  <c r="AF1" i="372"/>
  <c r="AG1" i="372"/>
  <c r="AI1" i="372"/>
  <c r="AH1" i="372"/>
  <c r="F74" i="241"/>
  <c r="AF1" i="197"/>
  <c r="AJ1" i="237"/>
  <c r="AG1" i="234"/>
  <c r="AF1" i="89"/>
  <c r="AD1" i="12"/>
  <c r="F76" i="249"/>
  <c r="F74" i="12"/>
  <c r="L15" i="234"/>
  <c r="H73" i="241"/>
  <c r="F6" i="358"/>
  <c r="L13" i="368"/>
  <c r="K6" i="358"/>
  <c r="AI1" i="197"/>
  <c r="H74" i="241"/>
  <c r="AK1" i="237"/>
  <c r="AC1" i="197"/>
  <c r="AC1" i="86"/>
  <c r="AB1" i="235"/>
  <c r="AH1" i="237"/>
  <c r="AF1" i="234"/>
  <c r="AG1" i="12"/>
  <c r="K6" i="11"/>
  <c r="D27" i="308"/>
  <c r="F75" i="241"/>
  <c r="AG1" i="283"/>
  <c r="AG1" i="306"/>
  <c r="F76" i="312"/>
  <c r="AC1" i="336"/>
  <c r="AC1" i="348"/>
  <c r="M6" i="358"/>
  <c r="AF1" i="361"/>
  <c r="AI1" i="361"/>
  <c r="AH1" i="361"/>
  <c r="AB1" i="361"/>
  <c r="L7" i="361" s="1"/>
  <c r="AC1" i="371"/>
  <c r="AE1" i="372"/>
  <c r="AB1" i="365"/>
  <c r="AD1" i="371"/>
  <c r="AD1" i="365"/>
  <c r="AB1" i="371"/>
  <c r="L9" i="371" s="1"/>
  <c r="AJ1" i="372"/>
  <c r="AK1" i="372"/>
  <c r="D18" i="372"/>
  <c r="AB1" i="372"/>
  <c r="H18" i="372"/>
  <c r="AC1" i="372"/>
  <c r="AD1" i="372"/>
  <c r="AF1" i="371"/>
  <c r="D18" i="371"/>
  <c r="AG1" i="371"/>
  <c r="AH1" i="371"/>
  <c r="H18" i="371"/>
  <c r="AI1" i="371"/>
  <c r="AJ1" i="371"/>
  <c r="AK1" i="371"/>
  <c r="AF1" i="368"/>
  <c r="AG1" i="368"/>
  <c r="F22" i="368"/>
  <c r="AH1" i="368"/>
  <c r="H22" i="368"/>
  <c r="AI1" i="368"/>
  <c r="AJ1" i="368"/>
  <c r="AK1" i="368"/>
  <c r="D27" i="368"/>
  <c r="AB1" i="368"/>
  <c r="AF1" i="365"/>
  <c r="AG1" i="365"/>
  <c r="AH1" i="365"/>
  <c r="H18" i="365"/>
  <c r="AI1" i="365"/>
  <c r="AJ1" i="365"/>
  <c r="AK1" i="365"/>
  <c r="AC1" i="363"/>
  <c r="AF1" i="363"/>
  <c r="AG1" i="363"/>
  <c r="AH1" i="363"/>
  <c r="AK1" i="363"/>
  <c r="AJ1" i="361"/>
  <c r="AK1" i="361"/>
  <c r="D18" i="361"/>
  <c r="F18" i="361"/>
  <c r="H18" i="361"/>
  <c r="AC1" i="361"/>
  <c r="AD1" i="361"/>
  <c r="AF1" i="358"/>
  <c r="O6" i="358"/>
  <c r="Q6" i="358"/>
  <c r="AH1" i="358"/>
  <c r="AK1" i="355"/>
  <c r="AB1" i="355"/>
  <c r="AC1" i="355"/>
  <c r="J18" i="355"/>
  <c r="AD1" i="355"/>
  <c r="AF1" i="355"/>
  <c r="AG1" i="355"/>
  <c r="AH1" i="355"/>
  <c r="AI1" i="355"/>
  <c r="AF1" i="348"/>
  <c r="AG1" i="348"/>
  <c r="AH1" i="348"/>
  <c r="H22" i="348"/>
  <c r="AI1" i="348"/>
  <c r="AJ1" i="348"/>
  <c r="AK1" i="348"/>
  <c r="AE1" i="348"/>
  <c r="AB1" i="348"/>
  <c r="L15" i="348" s="1"/>
  <c r="F73" i="11"/>
  <c r="F74" i="11"/>
  <c r="F78" i="11"/>
  <c r="F75" i="11"/>
  <c r="F79" i="11"/>
  <c r="B21" i="89"/>
  <c r="J18" i="88"/>
  <c r="J24" i="197"/>
  <c r="F24" i="197"/>
  <c r="B32" i="197"/>
  <c r="J30" i="197"/>
  <c r="B20" i="89"/>
  <c r="B28" i="90"/>
  <c r="F18" i="87"/>
  <c r="B29" i="86"/>
  <c r="B21" i="88"/>
  <c r="B29" i="90"/>
  <c r="D22" i="86"/>
  <c r="B21" i="87"/>
  <c r="D18" i="88"/>
  <c r="AD1" i="285"/>
  <c r="AF1" i="285"/>
  <c r="AH1" i="285"/>
  <c r="AC1" i="285"/>
  <c r="AG1" i="285"/>
  <c r="B31" i="309"/>
  <c r="D30" i="309"/>
  <c r="E40" i="90"/>
  <c r="E41" i="90"/>
  <c r="U10" i="38"/>
  <c r="U10" i="312"/>
  <c r="U10" i="289"/>
  <c r="U10" i="238"/>
  <c r="U10" i="39"/>
  <c r="U10" i="310"/>
  <c r="U10" i="288"/>
  <c r="U10" i="12"/>
  <c r="U10" i="81"/>
  <c r="U10" i="336"/>
  <c r="U10" i="313"/>
  <c r="U10" i="276"/>
  <c r="U10" i="229"/>
  <c r="U10" i="230"/>
  <c r="U10" i="346"/>
  <c r="U10" i="301"/>
  <c r="U10" i="239"/>
  <c r="U10" i="11"/>
  <c r="U10" i="326"/>
  <c r="U10" i="297"/>
  <c r="U10" i="249"/>
  <c r="U10" i="85"/>
  <c r="U10" i="10"/>
  <c r="U10" i="322"/>
  <c r="U10" i="296"/>
  <c r="U10" i="248"/>
  <c r="B28" i="285"/>
  <c r="J24" i="285"/>
  <c r="B23" i="236"/>
  <c r="D22" i="236"/>
  <c r="B29" i="308"/>
  <c r="F27" i="308"/>
  <c r="AG1" i="11"/>
  <c r="AB1" i="11"/>
  <c r="AE1" i="11"/>
  <c r="AF1" i="11"/>
  <c r="B20" i="234"/>
  <c r="F18" i="234"/>
  <c r="B25" i="235"/>
  <c r="H22" i="235"/>
  <c r="AJ1" i="309"/>
  <c r="AE1" i="309"/>
  <c r="AD1" i="309"/>
  <c r="AK1" i="309"/>
  <c r="AG1" i="309"/>
  <c r="B31" i="308"/>
  <c r="J27" i="308"/>
  <c r="AC1" i="90"/>
  <c r="AG1" i="90"/>
  <c r="B23" i="90"/>
  <c r="D22" i="90"/>
  <c r="AJ1" i="235"/>
  <c r="AC1" i="235"/>
  <c r="AI1" i="235"/>
  <c r="E41" i="235"/>
  <c r="E40" i="235"/>
  <c r="F79" i="250"/>
  <c r="F154" i="250" s="1"/>
  <c r="F75" i="250"/>
  <c r="F150" i="250" s="1"/>
  <c r="H78" i="250"/>
  <c r="H153" i="250" s="1"/>
  <c r="H74" i="250"/>
  <c r="H149" i="250" s="1"/>
  <c r="H77" i="250"/>
  <c r="H152" i="250" s="1"/>
  <c r="K73" i="250"/>
  <c r="K148" i="250" s="1"/>
  <c r="F77" i="250"/>
  <c r="F152" i="250" s="1"/>
  <c r="H73" i="250"/>
  <c r="H148" i="250" s="1"/>
  <c r="H76" i="250"/>
  <c r="H151" i="250" s="1"/>
  <c r="F73" i="250"/>
  <c r="F148" i="250" s="1"/>
  <c r="B28" i="283"/>
  <c r="D27" i="283"/>
  <c r="AG1" i="284"/>
  <c r="AE1" i="284"/>
  <c r="AH1" i="284"/>
  <c r="AD1" i="284"/>
  <c r="E40" i="307"/>
  <c r="E41" i="307"/>
  <c r="H77" i="322"/>
  <c r="H152" i="322" s="1"/>
  <c r="K73" i="322"/>
  <c r="K148" i="322" s="1"/>
  <c r="F77" i="322"/>
  <c r="F152" i="322" s="1"/>
  <c r="H73" i="322"/>
  <c r="H148" i="322" s="1"/>
  <c r="F76" i="322"/>
  <c r="F151" i="322" s="1"/>
  <c r="H72" i="322"/>
  <c r="H147" i="322" s="1"/>
  <c r="H79" i="322"/>
  <c r="H154" i="322" s="1"/>
  <c r="H75" i="322"/>
  <c r="H150" i="322" s="1"/>
  <c r="F72" i="322"/>
  <c r="F147" i="322" s="1"/>
  <c r="F79" i="322"/>
  <c r="F154" i="322" s="1"/>
  <c r="F75" i="322"/>
  <c r="F150" i="322" s="1"/>
  <c r="B26" i="333"/>
  <c r="F24" i="333"/>
  <c r="F22" i="86"/>
  <c r="B24" i="332"/>
  <c r="F22" i="332"/>
  <c r="AE1" i="280"/>
  <c r="AD1" i="280"/>
  <c r="AG1" i="280"/>
  <c r="AC1" i="280"/>
  <c r="AD1" i="281"/>
  <c r="AE1" i="281"/>
  <c r="AH1" i="281"/>
  <c r="AC1" i="281"/>
  <c r="B22" i="305"/>
  <c r="J18" i="305"/>
  <c r="F22" i="284"/>
  <c r="AH1" i="90"/>
  <c r="AD1" i="90"/>
  <c r="B27" i="197"/>
  <c r="H24" i="197"/>
  <c r="B31" i="197"/>
  <c r="D30" i="197"/>
  <c r="B33" i="197"/>
  <c r="H30" i="197"/>
  <c r="AG1" i="232"/>
  <c r="AJ1" i="232"/>
  <c r="AF1" i="232"/>
  <c r="AC1" i="232"/>
  <c r="B19" i="330"/>
  <c r="D18" i="330"/>
  <c r="F51" i="10"/>
  <c r="F53" i="10"/>
  <c r="B30" i="86"/>
  <c r="H27" i="86"/>
  <c r="AE1" i="240"/>
  <c r="Q41" i="240"/>
  <c r="F6" i="240"/>
  <c r="K6" i="240"/>
  <c r="M6" i="240"/>
  <c r="Q6" i="240"/>
  <c r="AF1" i="240"/>
  <c r="AB1" i="240"/>
  <c r="AF1" i="287"/>
  <c r="AH1" i="287"/>
  <c r="AB1" i="287"/>
  <c r="AE1" i="287"/>
  <c r="AH1" i="329"/>
  <c r="AG1" i="329"/>
  <c r="AJ1" i="329"/>
  <c r="AB1" i="329"/>
  <c r="AC1" i="11"/>
  <c r="F79" i="297"/>
  <c r="F76" i="297"/>
  <c r="F72" i="297"/>
  <c r="AC1" i="304"/>
  <c r="AD1" i="304"/>
  <c r="AI1" i="304"/>
  <c r="AB1" i="305"/>
  <c r="AJ1" i="305"/>
  <c r="AE1" i="305"/>
  <c r="AD1" i="305"/>
  <c r="AK1" i="305"/>
  <c r="K73" i="39"/>
  <c r="K148" i="39" s="1"/>
  <c r="U14" i="38"/>
  <c r="H77" i="12"/>
  <c r="AB1" i="87"/>
  <c r="F42" i="230"/>
  <c r="H75" i="241"/>
  <c r="E42" i="284"/>
  <c r="F76" i="39"/>
  <c r="F151" i="39" s="1"/>
  <c r="F72" i="39"/>
  <c r="F147" i="39" s="1"/>
  <c r="H78" i="12"/>
  <c r="U11" i="10"/>
  <c r="AF1" i="87"/>
  <c r="F6" i="12"/>
  <c r="U8" i="346"/>
  <c r="F43" i="230"/>
  <c r="H76" i="241"/>
  <c r="AK1" i="308"/>
  <c r="F80" i="12"/>
  <c r="B19" i="87"/>
  <c r="M6" i="85"/>
  <c r="AB1" i="12"/>
  <c r="U14" i="10"/>
  <c r="B19" i="89"/>
  <c r="K6" i="85"/>
  <c r="E46" i="197"/>
  <c r="F76" i="240"/>
  <c r="H77" i="241"/>
  <c r="AE1" i="283"/>
  <c r="F77" i="39"/>
  <c r="F152" i="39" s="1"/>
  <c r="H76" i="39"/>
  <c r="H151" i="39" s="1"/>
  <c r="F78" i="321"/>
  <c r="J24" i="333"/>
  <c r="U11" i="11"/>
  <c r="J27" i="86"/>
  <c r="AG1" i="85"/>
  <c r="H78" i="241"/>
  <c r="F50" i="287"/>
  <c r="AH1" i="288"/>
  <c r="AE1" i="289"/>
  <c r="F73" i="289"/>
  <c r="AF1" i="309"/>
  <c r="AE1" i="313"/>
  <c r="H78" i="39"/>
  <c r="H153" i="39" s="1"/>
  <c r="F72" i="345"/>
  <c r="F73" i="248"/>
  <c r="U14" i="11"/>
  <c r="H79" i="241"/>
  <c r="AB1" i="282"/>
  <c r="F53" i="287"/>
  <c r="E40" i="331"/>
  <c r="H73" i="39"/>
  <c r="H148" i="39" s="1"/>
  <c r="F78" i="39"/>
  <c r="F153" i="39" s="1"/>
  <c r="F75" i="345"/>
  <c r="F74" i="248"/>
  <c r="U11" i="81"/>
  <c r="R79" i="38"/>
  <c r="U11" i="12"/>
  <c r="U11" i="85"/>
  <c r="H80" i="241"/>
  <c r="AG1" i="281"/>
  <c r="F76" i="289"/>
  <c r="F74" i="39"/>
  <c r="F149" i="39" s="1"/>
  <c r="F76" i="345"/>
  <c r="D18" i="328"/>
  <c r="F73" i="241"/>
  <c r="AB1" i="328"/>
  <c r="F73" i="297"/>
  <c r="F77" i="297"/>
  <c r="F75" i="320"/>
  <c r="F73" i="344"/>
  <c r="F73" i="345"/>
  <c r="F77" i="345"/>
  <c r="D27" i="86"/>
  <c r="B28" i="86"/>
  <c r="AI1" i="90"/>
  <c r="AE1" i="90"/>
  <c r="AF1" i="90"/>
  <c r="AJ1" i="90"/>
  <c r="F72" i="320"/>
  <c r="F74" i="297"/>
  <c r="F78" i="297"/>
  <c r="F74" i="344"/>
  <c r="F74" i="345"/>
  <c r="F74" i="249"/>
  <c r="H75" i="12"/>
  <c r="F76" i="11"/>
  <c r="F50" i="10"/>
  <c r="J18" i="87"/>
  <c r="B24" i="90"/>
  <c r="F22" i="90"/>
  <c r="B30" i="90"/>
  <c r="H27" i="90"/>
  <c r="F75" i="297"/>
  <c r="AB1" i="90"/>
  <c r="F42" i="278"/>
  <c r="F51" i="311"/>
  <c r="F53" i="311"/>
  <c r="F52" i="311"/>
  <c r="F50" i="239"/>
  <c r="AI1" i="282"/>
  <c r="AE1" i="282"/>
  <c r="AH1" i="330"/>
  <c r="AG1" i="330"/>
  <c r="AC1" i="330"/>
  <c r="H22" i="90"/>
  <c r="F24" i="228"/>
  <c r="E43" i="236"/>
  <c r="AE1" i="238"/>
  <c r="F51" i="239"/>
  <c r="AD1" i="241"/>
  <c r="F24" i="276"/>
  <c r="F40" i="278"/>
  <c r="AJ1" i="283"/>
  <c r="AC1" i="283"/>
  <c r="AI1" i="283"/>
  <c r="AB1" i="283"/>
  <c r="AK1" i="283"/>
  <c r="E41" i="283"/>
  <c r="F56" i="286"/>
  <c r="F55" i="286"/>
  <c r="Q41" i="312"/>
  <c r="AD1" i="312"/>
  <c r="U14" i="85"/>
  <c r="H22" i="86"/>
  <c r="F52" i="239"/>
  <c r="F72" i="240"/>
  <c r="F41" i="278"/>
  <c r="AB1" i="284"/>
  <c r="AJ1" i="284"/>
  <c r="AG1" i="304"/>
  <c r="AK1" i="304"/>
  <c r="F50" i="311"/>
  <c r="AE1" i="308"/>
  <c r="AE1" i="310"/>
  <c r="F42" i="326"/>
  <c r="F40" i="326"/>
  <c r="AH1" i="334"/>
  <c r="AC1" i="334"/>
  <c r="AG1" i="334"/>
  <c r="AF1" i="334"/>
  <c r="AE1" i="334"/>
  <c r="F79" i="336"/>
  <c r="F74" i="336"/>
  <c r="F78" i="336"/>
  <c r="F73" i="336"/>
  <c r="F77" i="336"/>
  <c r="F76" i="336"/>
  <c r="F79" i="337"/>
  <c r="H79" i="337"/>
  <c r="H73" i="337"/>
  <c r="AD1" i="311"/>
  <c r="AG1" i="311"/>
  <c r="F27" i="325"/>
  <c r="AD1" i="329"/>
  <c r="AD1" i="332"/>
  <c r="L7" i="348" l="1"/>
  <c r="L11" i="348"/>
  <c r="L11" i="361"/>
  <c r="L13" i="348"/>
  <c r="L7" i="363"/>
  <c r="L11" i="363"/>
  <c r="L9" i="363"/>
  <c r="L11" i="371"/>
  <c r="L13" i="363"/>
  <c r="L7" i="371"/>
  <c r="L15" i="355"/>
  <c r="L9" i="355"/>
  <c r="L7" i="355"/>
  <c r="L13" i="371"/>
  <c r="L17" i="368"/>
  <c r="L9" i="368"/>
  <c r="L7" i="368"/>
  <c r="F73" i="38"/>
  <c r="F78" i="38"/>
  <c r="F76" i="38"/>
  <c r="F75" i="38"/>
  <c r="F74" i="38"/>
  <c r="F77" i="38"/>
  <c r="F79" i="38"/>
  <c r="F72" i="3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6AA918FB-D03A-4CF0-8367-9F49B1CF6B37}">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4B552156-034B-4403-928F-3CFA5E691A9D}">
      <text>
        <r>
          <rPr>
            <b/>
            <sz val="8"/>
            <color indexed="8"/>
            <rFont val="Tahoma"/>
            <family val="2"/>
            <charset val="238"/>
          </rPr>
          <t>Amikor kész a kiemelési lista töltsd ki a kiemeléseket 1,2,3,4,…
A ki nem emelteknél hagyd üresen!</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A285F8A2-EFBE-4BD1-B62E-62D9124F8292}">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586AC490-E70E-4543-8FEC-84D15BD8B27B}">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264B4777-4480-470C-990C-C605721AF2DC}">
      <text>
        <r>
          <rPr>
            <b/>
            <sz val="8"/>
            <color indexed="8"/>
            <rFont val="Tahoma"/>
            <family val="2"/>
            <charset val="238"/>
          </rPr>
          <t>Amikor kész a kiemelési lista töltsd ki a kiemeléseket 1,2,3,4,…
A ki nem emelteknél hagyd üresen!</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661DD3AB-9961-44F3-962F-27A687A9FE31}">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B9ED1CCD-778A-4D08-98FD-3518D04284C1}">
      <text>
        <r>
          <rPr>
            <b/>
            <sz val="8"/>
            <color indexed="8"/>
            <rFont val="Tahoma"/>
            <family val="2"/>
            <charset val="238"/>
          </rPr>
          <t>Amikor kész a kiemelési lista töltsd ki a kiemeléseket 1,2,3,4,…
A ki nem emelteknél hagyd üresen!</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2AB6B174-233D-42C8-B199-40011E32487D}">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873F8EAC-9298-459A-B1C8-1977F6843180}">
      <text>
        <r>
          <rPr>
            <b/>
            <sz val="8"/>
            <color indexed="8"/>
            <rFont val="Tahoma"/>
            <family val="2"/>
            <charset val="238"/>
          </rPr>
          <t>Amikor kész a kiemelési lista töltsd ki a kiemeléseket 1,2,3,4,…
A ki nem emelteknél hagyd üresen!</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9BA595E4-00FF-4AA8-8A9A-35123732E072}">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68DE1AAC-1127-48EF-80EC-C2DCD4040E2A}">
      <text>
        <r>
          <rPr>
            <b/>
            <sz val="8"/>
            <color indexed="8"/>
            <rFont val="Tahoma"/>
            <family val="2"/>
            <charset val="238"/>
          </rPr>
          <t>Amikor kész a kiemelési lista töltsd ki a kiemeléseket 1,2,3,4,…
A ki nem emelteknél hagyd üresen!</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C8711A0E-3020-403E-80D4-9E8CC1E75746}">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0DF3BC6E-013A-429B-A266-69F83BE4F24E}">
      <text>
        <r>
          <rPr>
            <b/>
            <sz val="8"/>
            <color indexed="8"/>
            <rFont val="Tahoma"/>
            <family val="2"/>
            <charset val="238"/>
          </rPr>
          <t>Amikor kész a kiemelési lista töltsd ki a kiemeléseket 1,2,3,4,…
A ki nem emelteknél hagyd üresen!</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B897A1A1-0A1E-4A32-943E-939AD171AA38}">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06D01B78-AE07-4367-8F89-E1FB5809B3A5}">
      <text>
        <r>
          <rPr>
            <b/>
            <sz val="8"/>
            <color indexed="8"/>
            <rFont val="Tahoma"/>
            <family val="2"/>
            <charset val="238"/>
          </rPr>
          <t>Amikor kész a kiemelési lista töltsd ki a kiemeléseket 1,2,3,4,…
A ki nem emelteknél hagyd üresen!</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B50EF435-4B60-46E0-B264-CEC28757B1F1}">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8C533552-23E7-4B58-AB52-EE81ADEA112E}">
      <text>
        <r>
          <rPr>
            <b/>
            <sz val="8"/>
            <color indexed="8"/>
            <rFont val="Tahoma"/>
            <family val="2"/>
            <charset val="238"/>
          </rPr>
          <t>Amikor kész a kiemelési lista töltsd ki a kiemeléseket 1,2,3,4,…
A ki nem emelteknél hagyd üresen!</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90A26A37-7480-4449-B671-1B7F2393E0CB}">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02F3A96E-4DBA-47BD-AC72-24207B8D6907}">
      <text>
        <r>
          <rPr>
            <b/>
            <sz val="8"/>
            <color indexed="8"/>
            <rFont val="Tahoma"/>
            <family val="2"/>
            <charset val="238"/>
          </rPr>
          <t>Amikor kész a kiemelési lista töltsd ki a kiemeléseket 1,2,3,4,…
A ki nem emelteknél hagyd üresen!</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E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0600-000001000000}">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00000000-0006-0000-0600-000002000000}">
      <text>
        <r>
          <rPr>
            <b/>
            <sz val="8"/>
            <color indexed="8"/>
            <rFont val="Tahoma"/>
            <family val="2"/>
            <charset val="238"/>
          </rPr>
          <t>Amikor kész a kiemelési lista töltsd ki a kiemeléseket 1,2,3,4,…
A ki nem emelteknél hagyd üresen!</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F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0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2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3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14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1500-000001000000}">
      <text>
        <r>
          <rPr>
            <b/>
            <sz val="8"/>
            <color indexed="8"/>
            <rFont val="Tahoma"/>
            <family val="2"/>
          </rPr>
          <t>A játékos végső elfogadási státusza:
QA= Direkt elfogadva
WC=Szabad kártyás
Üres=nincs a táblában</t>
        </r>
      </text>
    </comment>
    <comment ref="O6" authorId="0" shapeId="0" xr:uid="{00000000-0006-0000-1500-000002000000}">
      <text>
        <r>
          <rPr>
            <b/>
            <sz val="8"/>
            <color indexed="8"/>
            <rFont val="Tahoma"/>
            <family val="2"/>
            <charset val="238"/>
          </rPr>
          <t>Amikor kész a kiemelési lista töltsd ki a kiemeléseket 1,2,3,4,…
A ki nem emelteknél hagyd üresen!</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6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7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18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19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1900-000002000000}">
      <text>
        <r>
          <rPr>
            <b/>
            <sz val="8"/>
            <color indexed="8"/>
            <rFont val="Tahoma"/>
            <family val="2"/>
            <charset val="238"/>
          </rPr>
          <t>Amikor kész a kiemelési lista töltsd ki a kiemeléseket 1,2,3,4,…
A ki nem emelteknél hagyd üresen!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58CDAC9F-9368-4FC0-8AB8-262E47CE7390}">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A7E9BAAC-154B-4B1B-8BD7-B9CAE446A62C}">
      <text>
        <r>
          <rPr>
            <b/>
            <sz val="8"/>
            <color indexed="8"/>
            <rFont val="Tahoma"/>
            <family val="2"/>
            <charset val="238"/>
          </rPr>
          <t>Amikor kész a kiemelési lista töltsd ki a kiemeléseket 1,2,3,4,…
A ki nem emelteknél hagyd üresen!</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B3A16990-65A9-4557-8397-8903D19B9BD1}">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EC61212F-FDAC-43D0-AD8B-91857BEEA2E6}">
      <text>
        <r>
          <rPr>
            <b/>
            <sz val="8"/>
            <color indexed="8"/>
            <rFont val="Tahoma"/>
            <family val="2"/>
            <charset val="238"/>
          </rPr>
          <t>Amikor kész a kiemelési lista töltsd ki a kiemeléseket 1,2,3,4,…
A ki nem emelteknél hagyd üresen!</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0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1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2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3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5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6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27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2800-000001000000}">
      <text>
        <r>
          <rPr>
            <b/>
            <sz val="8"/>
            <color indexed="8"/>
            <rFont val="Tahoma"/>
            <family val="2"/>
          </rPr>
          <t>A játékos végső elfogadási státusza:
QA= Direkt elfogadva
WC=Szabad kártyás
Üres=nincs a táblában</t>
        </r>
      </text>
    </comment>
    <comment ref="O6" authorId="0" shapeId="0" xr:uid="{00000000-0006-0000-2800-000002000000}">
      <text>
        <r>
          <rPr>
            <b/>
            <sz val="8"/>
            <color indexed="8"/>
            <rFont val="Tahoma"/>
            <family val="2"/>
            <charset val="238"/>
          </rPr>
          <t>Amikor kész a kiemelési lista töltsd ki a kiemeléseket 1,2,3,4,…
A ki nem emelteknél hagyd üresen!</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9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543DF973-3DD5-4C3D-8488-743C5C870DA9}">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A75B2476-39F4-44A9-A31B-1DCDE41D0402}">
      <text>
        <r>
          <rPr>
            <b/>
            <sz val="8"/>
            <color indexed="8"/>
            <rFont val="Tahoma"/>
            <family val="2"/>
            <charset val="238"/>
          </rPr>
          <t>Amikor kész a kiemelési lista töltsd ki a kiemeléseket 1,2,3,4,…
A ki nem emelteknél hagyd üresen!</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A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2B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2C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2C00-000002000000}">
      <text>
        <r>
          <rPr>
            <b/>
            <sz val="8"/>
            <color indexed="8"/>
            <rFont val="Tahoma"/>
            <family val="2"/>
            <charset val="238"/>
          </rPr>
          <t>Amikor kész a kiemelési lista töltsd ki a kiemeléseket 1,2,3,4,…
A ki nem emelteknél hagyd üresen!</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3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4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5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6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8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9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3A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52523D6F-8590-495F-B4DA-BA8B045DA332}">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2BFFEC3F-72BF-4950-B49E-09F7FF7716C8}">
      <text>
        <r>
          <rPr>
            <b/>
            <sz val="8"/>
            <color indexed="8"/>
            <rFont val="Tahoma"/>
            <family val="2"/>
            <charset val="238"/>
          </rPr>
          <t>Amikor kész a kiemelési lista töltsd ki a kiemeléseket 1,2,3,4,…
A ki nem emelteknél hagyd üresen!</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3B00-000001000000}">
      <text>
        <r>
          <rPr>
            <b/>
            <sz val="8"/>
            <color indexed="8"/>
            <rFont val="Tahoma"/>
            <family val="2"/>
          </rPr>
          <t>A játékos végső elfogadási státusza:
QA= Direkt elfogadva
WC=Szabad kártyás
Üres=nincs a táblában</t>
        </r>
      </text>
    </comment>
    <comment ref="O6" authorId="0" shapeId="0" xr:uid="{00000000-0006-0000-3B00-000002000000}">
      <text>
        <r>
          <rPr>
            <b/>
            <sz val="8"/>
            <color indexed="8"/>
            <rFont val="Tahoma"/>
            <family val="2"/>
            <charset val="238"/>
          </rPr>
          <t>Amikor kész a kiemelési lista töltsd ki a kiemeléseket 1,2,3,4,…
A ki nem emelteknél hagyd üresen!</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C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D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3E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3F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3F00-000002000000}">
      <text>
        <r>
          <rPr>
            <b/>
            <sz val="8"/>
            <color indexed="8"/>
            <rFont val="Tahoma"/>
            <family val="2"/>
            <charset val="238"/>
          </rPr>
          <t>Amikor kész a kiemelési lista töltsd ki a kiemeléseket 1,2,3,4,…
A ki nem emelteknél hagyd üresen!</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6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7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8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9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B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79AF9C4C-9068-4036-9DB6-AEEC7895911D}">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A8290A84-64B3-464E-8600-509003BBC81D}">
      <text>
        <r>
          <rPr>
            <b/>
            <sz val="8"/>
            <color indexed="8"/>
            <rFont val="Tahoma"/>
            <family val="2"/>
            <charset val="238"/>
          </rPr>
          <t>Amikor kész a kiemelési lista töltsd ki a kiemeléseket 1,2,3,4,…
A ki nem emelteknél hagyd üresen!</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C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4D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0000000-0006-0000-4E00-000001000000}">
      <text>
        <r>
          <rPr>
            <b/>
            <sz val="8"/>
            <color indexed="8"/>
            <rFont val="Tahoma"/>
            <family val="2"/>
          </rPr>
          <t>A játékos végső elfogadási státusza:
QA= Direkt elfogadva
WC=Szabad kártyás
Üres=nincs a táblában</t>
        </r>
      </text>
    </comment>
    <comment ref="O6" authorId="0" shapeId="0" xr:uid="{00000000-0006-0000-4E00-000002000000}">
      <text>
        <r>
          <rPr>
            <b/>
            <sz val="8"/>
            <color indexed="8"/>
            <rFont val="Tahoma"/>
            <family val="2"/>
            <charset val="238"/>
          </rPr>
          <t>Amikor kész a kiemelési lista töltsd ki a kiemeléseket 1,2,3,4,…
A ki nem emelteknél hagyd üresen!</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4F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0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100-000001000000}">
      <text>
        <r>
          <rPr>
            <b/>
            <sz val="8"/>
            <color indexed="8"/>
            <rFont val="Tahoma"/>
            <family val="2"/>
            <charset val="238"/>
          </rPr>
          <t>A tábla elkészítése előtt:
A "Selejtező előkészítés" táblán
- kitöltötted a QA, WC-ket ?
- kitöltötted a kiemelteket?
Ha igen: csinálhatod a táblát.
Ha nem: menj vissza és töltsd ki!</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N6" authorId="0" shapeId="0" xr:uid="{00000000-0006-0000-5200-000001000000}">
      <text>
        <r>
          <rPr>
            <b/>
            <sz val="8"/>
            <color indexed="8"/>
            <rFont val="Tahoma"/>
            <family val="2"/>
          </rPr>
          <t>Játékos végső elfogadási státusza:
DA= Főtáblára elfogadva
WC=Szabadkártyás
SE=Különleges státusz
Q=Selejtezőből
LL=Szerencsés vesztes
Üres=Nincs a táblán</t>
        </r>
      </text>
    </comment>
    <comment ref="Q6" authorId="0" shapeId="0" xr:uid="{00000000-0006-0000-5200-000002000000}">
      <text>
        <r>
          <rPr>
            <b/>
            <sz val="8"/>
            <color indexed="8"/>
            <rFont val="Tahoma"/>
            <family val="2"/>
            <charset val="238"/>
          </rPr>
          <t>Amikor kész a kiemelési lista töltsd ki a kiemeléseket 1,2,3,4,…
A ki nem emelteknél hagyd üresen!</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9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A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B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0D00-000001000000}">
      <text>
        <r>
          <rPr>
            <b/>
            <sz val="8"/>
            <color indexed="8"/>
            <rFont val="Tahoma"/>
            <family val="2"/>
            <charset val="238"/>
          </rPr>
          <t>Táblakészítés előtt:
Főtábla élőkészitésnél
- kitöltötted a DA, WC, LL, SE, Q-kat?
- kitöltötted a kiemeléseket?
Ha igen: csinálhatod a táblát.
Ha nem: menj vissza és töltsd ki!</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E7" authorId="0" shapeId="0" xr:uid="{00000000-0006-0000-5C00-000001000000}">
      <text>
        <r>
          <rPr>
            <b/>
            <sz val="8"/>
            <color indexed="8"/>
            <rFont val="Tahoma"/>
            <family val="2"/>
            <charset val="238"/>
          </rPr>
          <t xml:space="preserve">Táblakészítés előtt:
Főtábla élőkészitésnél
- kitöltötted a DA, WC, LL, SE, Q-kat?
- kitöltötted a kiemeléseket?
Ha igen: csinálhatod a táblát.
Ha nem: menj vissza és töltsd ki!
</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E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5F00-000001000000}">
      <text>
        <r>
          <rPr>
            <b/>
            <sz val="8"/>
            <color indexed="8"/>
            <rFont val="Tahoma"/>
            <family val="2"/>
            <charset val="238"/>
          </rPr>
          <t xml:space="preserve">Before making the draw:
On the Boys Do Draw Prep-sheet did you:
- fill in DA, WC's?
- Sort?
If YES: continue making the draw
Otherwise: return to finish preparations
</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D7" authorId="0" shapeId="0" xr:uid="{00000000-0006-0000-6000-000001000000}">
      <text>
        <r>
          <rPr>
            <b/>
            <sz val="8"/>
            <color indexed="8"/>
            <rFont val="Tahoma"/>
            <family val="2"/>
            <charset val="238"/>
          </rPr>
          <t xml:space="preserve">TÁBLAKÉSZÍTÉS ELŐTT:
A D ELO táblán:
- kitöltötted a DA, WC, LL, Q értékeket?
- Sorbarendeztél?
Ha IGEN: folytasd a táblakészítést.
Ha NEM: menj vissza és fejezd be az előkészítést!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37182275-47CF-4A7C-BA7C-EB691848BE11}">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14E5FEA5-9CBD-463F-AB19-274B5583D648}">
      <text>
        <r>
          <rPr>
            <b/>
            <sz val="8"/>
            <color indexed="8"/>
            <rFont val="Tahoma"/>
            <family val="2"/>
            <charset val="238"/>
          </rPr>
          <t>Amikor kész a kiemelési lista töltsd ki a kiemeléseket 1,2,3,4,…
A ki nem emelteknél hagyd üresen!</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Anders Wennberg</author>
  </authors>
  <commentList>
    <comment ref="L6" authorId="0" shapeId="0" xr:uid="{0746EE29-2FCD-435F-9BA6-94C327D3880A}">
      <text>
        <r>
          <rPr>
            <b/>
            <sz val="8"/>
            <color indexed="8"/>
            <rFont val="Tahoma"/>
            <family val="2"/>
          </rPr>
          <t>Játékos végső elfogadási státusza:
DA= Főtáblára elfogadva
WC=Szabadkártyás
SE=Különleges státusz
Q=Selejtezőből
LL=Szerencsés vesztes
Üres=Nincs a táblán</t>
        </r>
      </text>
    </comment>
    <comment ref="O6" authorId="0" shapeId="0" xr:uid="{9224EC36-AE5A-4FB2-93AD-A1471554B0BA}">
      <text>
        <r>
          <rPr>
            <b/>
            <sz val="8"/>
            <color indexed="8"/>
            <rFont val="Tahoma"/>
            <family val="2"/>
            <charset val="238"/>
          </rPr>
          <t>Amikor kész a kiemelési lista töltsd ki a kiemeléseket 1,2,3,4,…
A ki nem emelteknél hagyd üresen!</t>
        </r>
      </text>
    </comment>
  </commentList>
</comments>
</file>

<file path=xl/sharedStrings.xml><?xml version="1.0" encoding="utf-8"?>
<sst xmlns="http://schemas.openxmlformats.org/spreadsheetml/2006/main" count="8992" uniqueCount="661">
  <si>
    <t>Umpire</t>
  </si>
  <si>
    <t>Seed Sort</t>
  </si>
  <si>
    <t>AccSort</t>
  </si>
  <si>
    <t>CU</t>
  </si>
  <si>
    <t>St.</t>
  </si>
  <si>
    <t>Seed</t>
  </si>
  <si>
    <t>#</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</si>
  <si>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</si>
  <si>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</si>
  <si>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</si>
  <si>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</si>
  <si>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</si>
  <si>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</si>
  <si>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</si>
  <si>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</si>
  <si>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</si>
  <si>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</si>
  <si>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</si>
  <si>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</si>
  <si>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</si>
  <si>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</si>
  <si>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</si>
  <si>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</si>
  <si>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</si>
  <si>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</si>
  <si>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</si>
  <si>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</si>
  <si>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</si>
  <si>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</si>
  <si>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</si>
  <si>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</si>
  <si>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</si>
  <si>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</si>
  <si>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</si>
  <si>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</si>
  <si>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</si>
  <si>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</si>
  <si>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</si>
  <si>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</si>
  <si>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</si>
  <si>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</si>
  <si>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</si>
  <si>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</si>
  <si>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</si>
  <si>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</si>
  <si>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</si>
  <si>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</si>
  <si>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</si>
  <si>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</si>
  <si>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</si>
  <si>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</si>
  <si>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</si>
  <si>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</si>
  <si>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</si>
  <si>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</si>
  <si>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</si>
  <si>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</si>
  <si>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</si>
  <si>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</si>
  <si>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</si>
  <si>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</si>
  <si>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</si>
  <si>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</si>
  <si>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</si>
  <si>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</si>
  <si>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</si>
  <si>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</si>
  <si>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</si>
  <si>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</si>
  <si>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</si>
  <si>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</si>
  <si>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
  </si>
  <si>
    <t>NatSort</t>
  </si>
  <si>
    <t>AccBasic</t>
  </si>
  <si>
    <t>NatSort
if not 
Seed</t>
  </si>
  <si>
    <t>Ezt az oldalt soha ne töröld le !!!</t>
  </si>
  <si>
    <t>Töltsd ki a zöld mezőket!</t>
  </si>
  <si>
    <t>A verseny neve:</t>
  </si>
  <si>
    <t>A verseny dátuma (éééé.hh.nn)</t>
  </si>
  <si>
    <t>Város</t>
  </si>
  <si>
    <t>Versenybíró:</t>
  </si>
  <si>
    <t>Dátum</t>
  </si>
  <si>
    <t>Családi név</t>
  </si>
  <si>
    <t>Keresztnév</t>
  </si>
  <si>
    <t>Kategória</t>
  </si>
  <si>
    <t>Versenybíró</t>
  </si>
  <si>
    <t>Ssz.</t>
  </si>
  <si>
    <t>Egyesület</t>
  </si>
  <si>
    <t>Kódszám</t>
  </si>
  <si>
    <t>Versenybíró aláírása</t>
  </si>
  <si>
    <t>Egyéni selejtezőtábla</t>
  </si>
  <si>
    <t>ELŐKÉSZÍTŐ LISTA</t>
  </si>
  <si>
    <t>Sor</t>
  </si>
  <si>
    <t>Nevezett Igen</t>
  </si>
  <si>
    <t>Nevezési rangsor</t>
  </si>
  <si>
    <t>Elfogadási státusz QA/WC</t>
  </si>
  <si>
    <t>Sorsolási rangsor</t>
  </si>
  <si>
    <t>Kiemelés</t>
  </si>
  <si>
    <t>Kiem</t>
  </si>
  <si>
    <t>2. forduló</t>
  </si>
  <si>
    <t>Feljutók</t>
  </si>
  <si>
    <t>kód</t>
  </si>
  <si>
    <t>Rangsor</t>
  </si>
  <si>
    <t>Dátuma</t>
  </si>
  <si>
    <t>Kiemeltek</t>
  </si>
  <si>
    <t>Alternatívok</t>
  </si>
  <si>
    <t>Helyettesítik</t>
  </si>
  <si>
    <t>Sorsolás ideje:</t>
  </si>
  <si>
    <t>Utolsó elfogadott játékos</t>
  </si>
  <si>
    <t>Sorsoló játékosok</t>
  </si>
  <si>
    <t>Egyéni</t>
  </si>
  <si>
    <t>SELEJTEZŐ TÁBLA</t>
  </si>
  <si>
    <t>EGYÉNI</t>
  </si>
  <si>
    <t>3. forduló</t>
  </si>
  <si>
    <t>Elfogadási státusz</t>
  </si>
  <si>
    <t>kiem</t>
  </si>
  <si>
    <t>Utolsó QA</t>
  </si>
  <si>
    <t>Kiem.</t>
  </si>
  <si>
    <t xml:space="preserve">NE TÖRÖLD KI EZT AZ OLDALT!     </t>
  </si>
  <si>
    <t>Versenyszám:</t>
  </si>
  <si>
    <t>Egyéni főtábla</t>
  </si>
  <si>
    <t>Utolsó DA</t>
  </si>
  <si>
    <t>Szerencés Vesztes</t>
  </si>
  <si>
    <t>Helyettesíti</t>
  </si>
  <si>
    <t>Sorsolás időpontja</t>
  </si>
  <si>
    <t>Győztes</t>
  </si>
  <si>
    <t>Döntő</t>
  </si>
  <si>
    <t>Elődöntők</t>
  </si>
  <si>
    <t>Negyeddöntők</t>
  </si>
  <si>
    <t>Győztes:</t>
  </si>
  <si>
    <t>Döntős 1.</t>
  </si>
  <si>
    <t>Döntős 2.</t>
  </si>
  <si>
    <t>PÁROS FŐTÁBLA</t>
  </si>
  <si>
    <t>ELŐKÉSZÍTÉS</t>
  </si>
  <si>
    <t>1. JÁTÉKOS</t>
  </si>
  <si>
    <t>2. JÁTÉKOS</t>
  </si>
  <si>
    <t>Páros</t>
  </si>
  <si>
    <t>Elfogadási státusz
DA,WC, A</t>
  </si>
  <si>
    <t>Páros egyesített rangsora</t>
  </si>
  <si>
    <t>NE TÖRÖLD LE EZT AZ OLDALT!  A helyes NÉVSORRA FIGYELJ oda!</t>
  </si>
  <si>
    <t>Páros főtábla</t>
  </si>
  <si>
    <t>Győztesek</t>
  </si>
  <si>
    <t>Orvos neve:</t>
  </si>
  <si>
    <t>Rangs.</t>
  </si>
  <si>
    <t>Nyertes</t>
  </si>
  <si>
    <t>Döntős</t>
  </si>
  <si>
    <t>Elődöntő</t>
  </si>
  <si>
    <t>Rangs</t>
  </si>
  <si>
    <t>1.(2) oldal</t>
  </si>
  <si>
    <t>2. (2) oldal</t>
  </si>
  <si>
    <t>Kiemelt párosok</t>
  </si>
  <si>
    <t>Sorsolás időpontja:</t>
  </si>
  <si>
    <t>Utolsónak elfogadott páros</t>
  </si>
  <si>
    <t>dátuma:</t>
  </si>
  <si>
    <t>Utolsó DA:</t>
  </si>
  <si>
    <t>dátuma</t>
  </si>
  <si>
    <t>Utolsó elfogadott páros</t>
  </si>
  <si>
    <t>kódszám</t>
  </si>
  <si>
    <t xml:space="preserve">  </t>
  </si>
  <si>
    <t>A</t>
  </si>
  <si>
    <t>B</t>
  </si>
  <si>
    <t>C</t>
  </si>
  <si>
    <t>Vezetéknév</t>
  </si>
  <si>
    <t>Helyezés</t>
  </si>
  <si>
    <t>Pontszám</t>
  </si>
  <si>
    <t>Bónusz</t>
  </si>
  <si>
    <t>D</t>
  </si>
  <si>
    <t>E</t>
  </si>
  <si>
    <t>F</t>
  </si>
  <si>
    <t>3. hely</t>
  </si>
  <si>
    <t>vs.</t>
  </si>
  <si>
    <t>5. hely</t>
  </si>
  <si>
    <t>G</t>
  </si>
  <si>
    <t>1 FORDULÓ</t>
  </si>
  <si>
    <t>A -D</t>
  </si>
  <si>
    <t>C - A</t>
  </si>
  <si>
    <t>D - B</t>
  </si>
  <si>
    <t>A - B</t>
  </si>
  <si>
    <t>C - D</t>
  </si>
  <si>
    <t>B - C</t>
  </si>
  <si>
    <t>2 FORDULÓ</t>
  </si>
  <si>
    <t>3 FORDULÓ</t>
  </si>
  <si>
    <t>B - E</t>
  </si>
  <si>
    <t>E - A</t>
  </si>
  <si>
    <t>A - D</t>
  </si>
  <si>
    <t>D - E</t>
  </si>
  <si>
    <t>E - C</t>
  </si>
  <si>
    <t>4 FORDULÓ</t>
  </si>
  <si>
    <t>5 FORDULÓ</t>
  </si>
  <si>
    <t>I</t>
  </si>
  <si>
    <t>II</t>
  </si>
  <si>
    <t>III</t>
  </si>
  <si>
    <t>IV</t>
  </si>
  <si>
    <t>V</t>
  </si>
  <si>
    <t>VI</t>
  </si>
  <si>
    <t>VII</t>
  </si>
  <si>
    <t>VIII</t>
  </si>
  <si>
    <t>X</t>
  </si>
  <si>
    <t>XI</t>
  </si>
  <si>
    <t>Verseny rendezője:</t>
  </si>
  <si>
    <t>Versenyigazgató</t>
  </si>
  <si>
    <t>W</t>
  </si>
  <si>
    <t>Magyar verseny táblakészítő</t>
  </si>
  <si>
    <t>Versenyszám 1</t>
  </si>
  <si>
    <t>Versenyszám 2</t>
  </si>
  <si>
    <t>Versenyszám 3</t>
  </si>
  <si>
    <t>Versenyszám 4</t>
  </si>
  <si>
    <t>Versenyszám 5</t>
  </si>
  <si>
    <t>Aláírás</t>
  </si>
  <si>
    <t>1. játékos ranglista</t>
  </si>
  <si>
    <t>2. játékos ranglista</t>
  </si>
  <si>
    <t>H</t>
  </si>
  <si>
    <t>7. hely</t>
  </si>
  <si>
    <t>E - F</t>
  </si>
  <si>
    <t>F - D</t>
  </si>
  <si>
    <t>D - G</t>
  </si>
  <si>
    <t>G - E</t>
  </si>
  <si>
    <t>F - E</t>
  </si>
  <si>
    <t>F - G</t>
  </si>
  <si>
    <t>E - H</t>
  </si>
  <si>
    <t>H - F</t>
  </si>
  <si>
    <t>G - H</t>
  </si>
  <si>
    <t>SELEJTEZŐ TÁBLA (8--&gt;2)</t>
  </si>
  <si>
    <t>SELEJTEZŐTÁBLA (8--&gt;4)</t>
  </si>
  <si>
    <t xml:space="preserve">SELEJTEZŐ TÁBLA (8--&gt;2) </t>
  </si>
  <si>
    <t xml:space="preserve">Szántó </t>
  </si>
  <si>
    <t>Kristóf Béla</t>
  </si>
  <si>
    <t>Balogh</t>
  </si>
  <si>
    <t>Gábor</t>
  </si>
  <si>
    <t xml:space="preserve">Szegedi </t>
  </si>
  <si>
    <t>Máté Zsolt</t>
  </si>
  <si>
    <t xml:space="preserve">Csuka </t>
  </si>
  <si>
    <t>Zoltán</t>
  </si>
  <si>
    <t>Németh</t>
  </si>
  <si>
    <t>Tamás</t>
  </si>
  <si>
    <t>Iskola</t>
  </si>
  <si>
    <t xml:space="preserve"> Petőfi Sándor Katolikus Általános Iskola és Óvoda</t>
  </si>
  <si>
    <t>Kecskeméti Kodály Zoltán Ének-zenei Általános Iskola, Gimnázium, Szakgimnázium és Alapfokú Művészeti Iskola</t>
  </si>
  <si>
    <t>Kecskeméti Corvin Mátyás Általános Iskola</t>
  </si>
  <si>
    <t>Kecskeméti Református Általános Iskola</t>
  </si>
  <si>
    <t xml:space="preserve"> </t>
  </si>
  <si>
    <t>Szántó</t>
  </si>
  <si>
    <t>Szegedi</t>
  </si>
  <si>
    <t>Csuka</t>
  </si>
  <si>
    <t>Nagy Arina</t>
  </si>
  <si>
    <t>Szent László Általános Művelődési Központ</t>
  </si>
  <si>
    <t>Kecskeméti Széchenyivárosi Arany János Általános Iskola</t>
  </si>
  <si>
    <t>Molnár</t>
  </si>
  <si>
    <t>Viktória</t>
  </si>
  <si>
    <t>Farkas</t>
  </si>
  <si>
    <t>Esma</t>
  </si>
  <si>
    <t>Walter</t>
  </si>
  <si>
    <t>Nóra</t>
  </si>
  <si>
    <t>Nagy</t>
  </si>
  <si>
    <t>Arina</t>
  </si>
  <si>
    <t>Kiss</t>
  </si>
  <si>
    <t>Gréta</t>
  </si>
  <si>
    <t>Gömöri</t>
  </si>
  <si>
    <t>Gréta Sára</t>
  </si>
  <si>
    <t>Kovács</t>
  </si>
  <si>
    <t>Léna</t>
  </si>
  <si>
    <t xml:space="preserve">Kiss </t>
  </si>
  <si>
    <t>Dorka Kerubina</t>
  </si>
  <si>
    <t>Szent Imre Katolikus Óvoda és Általános Iskola</t>
  </si>
  <si>
    <t>I. helyezett</t>
  </si>
  <si>
    <t>II. helyezett</t>
  </si>
  <si>
    <t>Rekedt-Nagy</t>
  </si>
  <si>
    <t xml:space="preserve">Molnár </t>
  </si>
  <si>
    <t>Domán</t>
  </si>
  <si>
    <t>Kiskunfélegyházi József Attila Sportiskolai Általános Iskola</t>
  </si>
  <si>
    <t>Kecskeméti Lánchíd Utcai Sport Általános Iskola</t>
  </si>
  <si>
    <t xml:space="preserve">Nagy </t>
  </si>
  <si>
    <t>Máté</t>
  </si>
  <si>
    <t xml:space="preserve">Földvári </t>
  </si>
  <si>
    <t>Ákos</t>
  </si>
  <si>
    <t>Jakab</t>
  </si>
  <si>
    <t>Levente</t>
  </si>
  <si>
    <t xml:space="preserve">Kaszanitzky </t>
  </si>
  <si>
    <t>Gergő</t>
  </si>
  <si>
    <t>Levente Sándor</t>
  </si>
  <si>
    <t>Kiskunfélegyházi Batthyány Lajos Általános Iskola</t>
  </si>
  <si>
    <t>Kecskeméti Vásárhelyi Pál Általános Iskola és Alapfokú Művészeti Iskola</t>
  </si>
  <si>
    <t>Kecskeméti Bányai Júlia Gimnázium</t>
  </si>
  <si>
    <t>Réci</t>
  </si>
  <si>
    <t>Földvári</t>
  </si>
  <si>
    <t>Kaszanitzky</t>
  </si>
  <si>
    <t>Téglás</t>
  </si>
  <si>
    <t>Keresztesi</t>
  </si>
  <si>
    <t xml:space="preserve">Erdősi </t>
  </si>
  <si>
    <t>Zóra</t>
  </si>
  <si>
    <t>Hanna</t>
  </si>
  <si>
    <t xml:space="preserve">Trifont </t>
  </si>
  <si>
    <t>Tünde Kamilla</t>
  </si>
  <si>
    <t xml:space="preserve">Trungel </t>
  </si>
  <si>
    <t>Amira</t>
  </si>
  <si>
    <t xml:space="preserve">Radványi-Nagy </t>
  </si>
  <si>
    <t>Diána</t>
  </si>
  <si>
    <t>Petra</t>
  </si>
  <si>
    <t>Zsófia</t>
  </si>
  <si>
    <t>Sára</t>
  </si>
  <si>
    <t>Constantinum Katolikus Óvoda, Általános Iskola, Gimnázium, Technikum, Kollégium</t>
  </si>
  <si>
    <t>Erdősi</t>
  </si>
  <si>
    <t>Trifont</t>
  </si>
  <si>
    <t xml:space="preserve">Walter </t>
  </si>
  <si>
    <t>Trungel</t>
  </si>
  <si>
    <t>Radványi-Nagy</t>
  </si>
  <si>
    <t xml:space="preserve">Szilágyi </t>
  </si>
  <si>
    <t>András</t>
  </si>
  <si>
    <t xml:space="preserve">Bencsik </t>
  </si>
  <si>
    <t>József Benedek</t>
  </si>
  <si>
    <t>Kecskeméti Katona József Gimnázium</t>
  </si>
  <si>
    <t>Magyarországi Német Általános Művelődési Központ</t>
  </si>
  <si>
    <t>Bajai III. Béla Gimnázium</t>
  </si>
  <si>
    <t>Kiskunfélegyházi Móra Ferenc Gimnázium</t>
  </si>
  <si>
    <t>Piarista Gimnázium, Kollégium, Általános Iskola és Óvoda</t>
  </si>
  <si>
    <t>Katedra Általános Iskola, Gimnázium, Informatikai és Művészeti Technikum, Szakgimnázium és Kollégium</t>
  </si>
  <si>
    <t>Dániel</t>
  </si>
  <si>
    <t xml:space="preserve">Dorogi </t>
  </si>
  <si>
    <t>Márk Zsolt</t>
  </si>
  <si>
    <t xml:space="preserve">Hóman </t>
  </si>
  <si>
    <t xml:space="preserve">Rádi </t>
  </si>
  <si>
    <t>Zénó</t>
  </si>
  <si>
    <t xml:space="preserve">Gróf </t>
  </si>
  <si>
    <t>Bertalan</t>
  </si>
  <si>
    <t xml:space="preserve">László </t>
  </si>
  <si>
    <t>Kolos</t>
  </si>
  <si>
    <t xml:space="preserve">Erdélyi </t>
  </si>
  <si>
    <t>Balázs</t>
  </si>
  <si>
    <t xml:space="preserve">Kovács </t>
  </si>
  <si>
    <t>Viktor</t>
  </si>
  <si>
    <t xml:space="preserve">Csontos </t>
  </si>
  <si>
    <t>Bálint Miklós</t>
  </si>
  <si>
    <t>Csontos</t>
  </si>
  <si>
    <t>Hóman</t>
  </si>
  <si>
    <t>Erdélyi</t>
  </si>
  <si>
    <t>Dorogi</t>
  </si>
  <si>
    <t>László</t>
  </si>
  <si>
    <t xml:space="preserve">Répánszki </t>
  </si>
  <si>
    <t xml:space="preserve">Kárpáti </t>
  </si>
  <si>
    <t>Anna</t>
  </si>
  <si>
    <t xml:space="preserve">Horváth </t>
  </si>
  <si>
    <t>Zsófi Lili</t>
  </si>
  <si>
    <t>Répánszki</t>
  </si>
  <si>
    <t>Kárpáti</t>
  </si>
  <si>
    <t>Horváth</t>
  </si>
  <si>
    <t xml:space="preserve">Kazy </t>
  </si>
  <si>
    <t>Levente Mór</t>
  </si>
  <si>
    <t>Döme</t>
  </si>
  <si>
    <t xml:space="preserve">Domján </t>
  </si>
  <si>
    <t>Gergely Zsolt</t>
  </si>
  <si>
    <t xml:space="preserve">Gáyer </t>
  </si>
  <si>
    <t>Zsombor</t>
  </si>
  <si>
    <t xml:space="preserve">Gályer </t>
  </si>
  <si>
    <t xml:space="preserve">Rekedt-Nagy </t>
  </si>
  <si>
    <t>Panni</t>
  </si>
  <si>
    <t>Fanni</t>
  </si>
  <si>
    <t xml:space="preserve">Ábrahám </t>
  </si>
  <si>
    <t xml:space="preserve">Ferenczi </t>
  </si>
  <si>
    <t>Zalán</t>
  </si>
  <si>
    <t xml:space="preserve">Rubus </t>
  </si>
  <si>
    <t>Áron</t>
  </si>
  <si>
    <t xml:space="preserve">Szabó </t>
  </si>
  <si>
    <t>Vencel</t>
  </si>
  <si>
    <t xml:space="preserve">Büksi </t>
  </si>
  <si>
    <t>Milán János</t>
  </si>
  <si>
    <t>Ferenczi</t>
  </si>
  <si>
    <t>Rubus</t>
  </si>
  <si>
    <t>Szabó</t>
  </si>
  <si>
    <t>Büksi</t>
  </si>
  <si>
    <t>Kecskeméti SZC Kada Elek Technikum</t>
  </si>
  <si>
    <t>Kecskeméti Bolyai János Gimnázium</t>
  </si>
  <si>
    <t xml:space="preserve">Kardos </t>
  </si>
  <si>
    <t>Jázmin</t>
  </si>
  <si>
    <t xml:space="preserve">Réczi </t>
  </si>
  <si>
    <t xml:space="preserve">Sikár </t>
  </si>
  <si>
    <t>Mária</t>
  </si>
  <si>
    <t>Salacz</t>
  </si>
  <si>
    <t>Milán Anna</t>
  </si>
  <si>
    <t xml:space="preserve">Gallyas </t>
  </si>
  <si>
    <t>Georgina Csenge</t>
  </si>
  <si>
    <t xml:space="preserve">Balogh </t>
  </si>
  <si>
    <t>Gerda Anita</t>
  </si>
  <si>
    <t xml:space="preserve">Piarista Gimnázium, Kollégium, Általános Iskola és Óvoda </t>
  </si>
  <si>
    <t>Kardos</t>
  </si>
  <si>
    <t>Sikár</t>
  </si>
  <si>
    <t>Gallyas</t>
  </si>
  <si>
    <t>Gerda</t>
  </si>
  <si>
    <t>Kiskunhalasi SZC Kiskunfélegyházi Közgazdasági Technikum</t>
  </si>
  <si>
    <t xml:space="preserve">Halász </t>
  </si>
  <si>
    <t>István</t>
  </si>
  <si>
    <t xml:space="preserve">Fazekas </t>
  </si>
  <si>
    <t xml:space="preserve">Koch </t>
  </si>
  <si>
    <t>Dávid</t>
  </si>
  <si>
    <t>Halász</t>
  </si>
  <si>
    <t>Fazekas</t>
  </si>
  <si>
    <t>Koch</t>
  </si>
  <si>
    <t>Bajai SZC Türr István Technikum</t>
  </si>
  <si>
    <t xml:space="preserve">Matos </t>
  </si>
  <si>
    <t xml:space="preserve">Rittgasszer </t>
  </si>
  <si>
    <t>Ábel</t>
  </si>
  <si>
    <t xml:space="preserve">Kalmár </t>
  </si>
  <si>
    <t>Zétény</t>
  </si>
  <si>
    <t>Matos</t>
  </si>
  <si>
    <t>Rittagasszer</t>
  </si>
  <si>
    <t>Kalmár</t>
  </si>
  <si>
    <t xml:space="preserve">Kiss-Fekete </t>
  </si>
  <si>
    <t>Lili</t>
  </si>
  <si>
    <t xml:space="preserve">Téglás Tamara </t>
  </si>
  <si>
    <t>Éva</t>
  </si>
  <si>
    <t>Bács-Kiskun megyei Tenisz Diákolimpia</t>
  </si>
  <si>
    <t>2025.05.08-09</t>
  </si>
  <si>
    <t>Kecskemét</t>
  </si>
  <si>
    <t>Csávás István</t>
  </si>
  <si>
    <t>Kecskemét Tennis Club</t>
  </si>
  <si>
    <t xml:space="preserve">Gömöri </t>
  </si>
  <si>
    <t xml:space="preserve">Jakab </t>
  </si>
  <si>
    <t>Kecskeméti Református Gimnázium</t>
  </si>
  <si>
    <t>2025.05.08 - csütörtök</t>
  </si>
  <si>
    <t>pálya</t>
  </si>
  <si>
    <t>korcsoport 9.00h</t>
  </si>
  <si>
    <t>korcsoport 11.00h</t>
  </si>
  <si>
    <t>korcsoport 15.00h</t>
  </si>
  <si>
    <t xml:space="preserve">Narancs 1 </t>
  </si>
  <si>
    <t>II. L.B.</t>
  </si>
  <si>
    <t>1--2</t>
  </si>
  <si>
    <t>III. F. B.</t>
  </si>
  <si>
    <t>3--4</t>
  </si>
  <si>
    <t>III. L. B.</t>
  </si>
  <si>
    <t>IV. F.A.</t>
  </si>
  <si>
    <t>5--6</t>
  </si>
  <si>
    <t>V. F. B.</t>
  </si>
  <si>
    <t>VI. L. A.</t>
  </si>
  <si>
    <t>7--8</t>
  </si>
  <si>
    <t>V. L. B.</t>
  </si>
  <si>
    <t>V. F.A.</t>
  </si>
  <si>
    <t>2025.05.09 - péntek</t>
  </si>
  <si>
    <t>VI. F. B.</t>
  </si>
  <si>
    <t>VII. F. A.</t>
  </si>
  <si>
    <t>VI. L. B.</t>
  </si>
  <si>
    <t>VI. F. A.</t>
  </si>
  <si>
    <t>VII. L. B.</t>
  </si>
  <si>
    <t>VIII. L.B.</t>
  </si>
  <si>
    <t>Megyei szervezet</t>
  </si>
  <si>
    <t>DSB szervezet</t>
  </si>
  <si>
    <t>Versenykiírás</t>
  </si>
  <si>
    <t>Sportág</t>
  </si>
  <si>
    <t>Korcsoport</t>
  </si>
  <si>
    <t>Nem</t>
  </si>
  <si>
    <t>Település</t>
  </si>
  <si>
    <t>Nevező</t>
  </si>
  <si>
    <t>Testnevelő</t>
  </si>
  <si>
    <t>Felkészítő</t>
  </si>
  <si>
    <t>Bács-Kiskun Vármegyei Diák- és Szabadidősport Egyesület</t>
  </si>
  <si>
    <t>Kecskemét Városi DSE</t>
  </si>
  <si>
    <t>Tenisz Diákolimpia</t>
  </si>
  <si>
    <t>Tenisz</t>
  </si>
  <si>
    <t>I.kcs Tenisz U8 piros labdával, P+S szabály</t>
  </si>
  <si>
    <t>L</t>
  </si>
  <si>
    <t>Szilvási Emili</t>
  </si>
  <si>
    <t>Seremet Attila</t>
  </si>
  <si>
    <t>Csávás CSilla</t>
  </si>
  <si>
    <t>II.kcs Tenisz U9 narancs labdával, P+S szabály</t>
  </si>
  <si>
    <t>Szántó Hunor Tamás</t>
  </si>
  <si>
    <t>Radics Anna</t>
  </si>
  <si>
    <t>Kovács Léna</t>
  </si>
  <si>
    <t>Kiss Dorka Kerubina</t>
  </si>
  <si>
    <t>Boller Péter</t>
  </si>
  <si>
    <t xml:space="preserve">III.kcs Tenisz U11 zöld labdával, P+S szabály </t>
  </si>
  <si>
    <t>Szántó Kristóf Béla</t>
  </si>
  <si>
    <t>Balogh Gábor</t>
  </si>
  <si>
    <t>Gerebenné Bresák Zita</t>
  </si>
  <si>
    <t>Szegedi Máté Zsolt</t>
  </si>
  <si>
    <t>Csuka Zoltán</t>
  </si>
  <si>
    <t>Daczi Sándor</t>
  </si>
  <si>
    <t>Németh Tamás</t>
  </si>
  <si>
    <t>Telekes Tamás</t>
  </si>
  <si>
    <t>Baja és körzete DSB</t>
  </si>
  <si>
    <t>Baja</t>
  </si>
  <si>
    <t>Molnár Viktória</t>
  </si>
  <si>
    <t>Borbély Miklós</t>
  </si>
  <si>
    <t>Farkas Esma</t>
  </si>
  <si>
    <t>Juhász Anita</t>
  </si>
  <si>
    <t>Walter Nóra</t>
  </si>
  <si>
    <t>Kiss Gréta</t>
  </si>
  <si>
    <t>Gömöri Gréta Sára</t>
  </si>
  <si>
    <t>Bokor György</t>
  </si>
  <si>
    <t>IV.kcs Tenisz U12</t>
  </si>
  <si>
    <t>Varga Nándor</t>
  </si>
  <si>
    <t>Kerekegyházi Móra Ferenc Általános Iskola és Alapfokú Művészeti Iskola</t>
  </si>
  <si>
    <t>Kerekegyháza</t>
  </si>
  <si>
    <t>Baranyi Petra Réka</t>
  </si>
  <si>
    <t>Kohút Attila</t>
  </si>
  <si>
    <t>Kiskunfélegyháza és körzete DSB</t>
  </si>
  <si>
    <t>Kiskunfélegyháza</t>
  </si>
  <si>
    <t>Rekedt-Nagy Zoltán</t>
  </si>
  <si>
    <t>Rekedt-Nagy Zoltán Attila</t>
  </si>
  <si>
    <t>Molnár Domán</t>
  </si>
  <si>
    <t>Sántha Erika</t>
  </si>
  <si>
    <t>Farkas Dorka Lívia</t>
  </si>
  <si>
    <t>V.kcs Tenisz U14</t>
  </si>
  <si>
    <t>Réczi Levente Sándor</t>
  </si>
  <si>
    <t>Kis Barbara</t>
  </si>
  <si>
    <t>Horváth István</t>
  </si>
  <si>
    <t>Nagy Máté</t>
  </si>
  <si>
    <t>Földvári Ákos</t>
  </si>
  <si>
    <t>Jakab Levente</t>
  </si>
  <si>
    <t>Csomák Soma</t>
  </si>
  <si>
    <t>Kaszanitzky Gergő</t>
  </si>
  <si>
    <t>Gedainé Szabó Gabriella</t>
  </si>
  <si>
    <t>Téglás Sára</t>
  </si>
  <si>
    <t>Rádi Dezső</t>
  </si>
  <si>
    <t>Keresztesi Zsófia</t>
  </si>
  <si>
    <t>Erdősi Zóra</t>
  </si>
  <si>
    <t>Faragó Boglárka Ildikó</t>
  </si>
  <si>
    <t>Molnár Hanna</t>
  </si>
  <si>
    <t>Nagy Gabriella</t>
  </si>
  <si>
    <t>Csomak Soma</t>
  </si>
  <si>
    <t>Trifont Tünde Kamilla</t>
  </si>
  <si>
    <t>Budai Adrienn Mária</t>
  </si>
  <si>
    <t>Walter Petra</t>
  </si>
  <si>
    <t>Trungel Amira</t>
  </si>
  <si>
    <t>Végh József</t>
  </si>
  <si>
    <t>Radványi-Nagy Diána</t>
  </si>
  <si>
    <t>Szilágyi András</t>
  </si>
  <si>
    <t>Tóth-Varga Vera</t>
  </si>
  <si>
    <t>Bencsik József Benedek</t>
  </si>
  <si>
    <t>Horváth Olívia</t>
  </si>
  <si>
    <t>Bácsalmási Hunyadi János Gimnázium</t>
  </si>
  <si>
    <t>Bácsalmás</t>
  </si>
  <si>
    <t>Blum Hanna</t>
  </si>
  <si>
    <t>Merkovics Károly</t>
  </si>
  <si>
    <t>VI.kcs Tenisz U16</t>
  </si>
  <si>
    <t>Hóman Dániel</t>
  </si>
  <si>
    <t>Molnár Péter</t>
  </si>
  <si>
    <t>Dorogi Márk Zsolt</t>
  </si>
  <si>
    <t>Kis-Czakó Annamária</t>
  </si>
  <si>
    <t>Rádi Zénó</t>
  </si>
  <si>
    <t>Gróf Bertalan</t>
  </si>
  <si>
    <t>Halasi Bernadett</t>
  </si>
  <si>
    <t>László Kolos</t>
  </si>
  <si>
    <t>Keserü Szilvia</t>
  </si>
  <si>
    <t>Erdélyi Balázs</t>
  </si>
  <si>
    <t>Martalics Bence</t>
  </si>
  <si>
    <t>Kovács András</t>
  </si>
  <si>
    <t>Bodnár István Aurél</t>
  </si>
  <si>
    <t>Nagy Viktor</t>
  </si>
  <si>
    <t>Dunszt Ferenc</t>
  </si>
  <si>
    <t>Csontos Bálint Miklós</t>
  </si>
  <si>
    <t>Kőrös Henriett Katalin</t>
  </si>
  <si>
    <t>Répánszki Hanna</t>
  </si>
  <si>
    <t>Kárpáti Anna</t>
  </si>
  <si>
    <t>Kónya Ákos</t>
  </si>
  <si>
    <t>Horváth Zsófi Lili</t>
  </si>
  <si>
    <t>Kazy Levente Mór</t>
  </si>
  <si>
    <t>Horváth Döme</t>
  </si>
  <si>
    <t>Domján Gergely Zsolt</t>
  </si>
  <si>
    <t>Gáyer Zsombor</t>
  </si>
  <si>
    <t>Kissné Sipos Dorottya</t>
  </si>
  <si>
    <t>Rekedt-Nagy Panni</t>
  </si>
  <si>
    <t>Ábrahám Fanni</t>
  </si>
  <si>
    <t>VII.kcs Tenisz U18</t>
  </si>
  <si>
    <t>Ferenczi Zalán</t>
  </si>
  <si>
    <t>Nagy Előd</t>
  </si>
  <si>
    <t>Rubus Áron</t>
  </si>
  <si>
    <t>Szabó Vencel</t>
  </si>
  <si>
    <t>Büksi Milán János</t>
  </si>
  <si>
    <t>Kardos Jázmin</t>
  </si>
  <si>
    <t>Réczi Anna</t>
  </si>
  <si>
    <t>Sikár Mária</t>
  </si>
  <si>
    <t>Gyurgyik Tímea</t>
  </si>
  <si>
    <t>Salacz Anna</t>
  </si>
  <si>
    <t>Nyilas Beáta Gabriella</t>
  </si>
  <si>
    <t>Gallyas Georgina Csenge</t>
  </si>
  <si>
    <t>Szappanos Tibor</t>
  </si>
  <si>
    <t>Balogh Gerda Anita</t>
  </si>
  <si>
    <t>Halász István</t>
  </si>
  <si>
    <t>Ujhidy Zoltán</t>
  </si>
  <si>
    <t>Fazekas Gábor</t>
  </si>
  <si>
    <t>Koch Dávid</t>
  </si>
  <si>
    <t>Kovács Péter</t>
  </si>
  <si>
    <t>Szabó Zalán</t>
  </si>
  <si>
    <t>Erdősné Kurucz Kornélia</t>
  </si>
  <si>
    <t>VIII.kcs Tenisz U18+</t>
  </si>
  <si>
    <t>Matos Máté</t>
  </si>
  <si>
    <t>Rittgasszer Ábel</t>
  </si>
  <si>
    <t>Kalmár Zétény</t>
  </si>
  <si>
    <t>Drobina Otília</t>
  </si>
  <si>
    <t>Kiss-Fekete Lili</t>
  </si>
  <si>
    <t>Téglás Tamara Éva</t>
  </si>
  <si>
    <t>Kovács Léna 7:5 7:4</t>
  </si>
  <si>
    <t>Kiss Dorka 5:7 4:7</t>
  </si>
  <si>
    <t>4:1/4:1</t>
  </si>
  <si>
    <t>4:5/2:4</t>
  </si>
  <si>
    <t>0:4/1:4</t>
  </si>
  <si>
    <t>1:4/1:4</t>
  </si>
  <si>
    <t>2:4/1:4</t>
  </si>
  <si>
    <t>0:4/0:4</t>
  </si>
  <si>
    <t>5:4/8:6/4:2</t>
  </si>
  <si>
    <t>4:2/4:1</t>
  </si>
  <si>
    <t>2:4/4:1/5:10</t>
  </si>
  <si>
    <t>2:4/4:1/10:12</t>
  </si>
  <si>
    <t>4:0/4:1</t>
  </si>
  <si>
    <t>4:0/4:0</t>
  </si>
  <si>
    <t>4:2/1:4/10:5</t>
  </si>
  <si>
    <t>4:2/4:0</t>
  </si>
  <si>
    <t>4:0/2:4/12:10</t>
  </si>
  <si>
    <t>2:4/0:4</t>
  </si>
  <si>
    <t>4:1/4:0</t>
  </si>
  <si>
    <t>1:4/0:4</t>
  </si>
  <si>
    <t>2:4/2:4</t>
  </si>
  <si>
    <t>4:2/4:2</t>
  </si>
  <si>
    <t>wo</t>
  </si>
  <si>
    <t>4:2/2:4/8:10</t>
  </si>
  <si>
    <t>1:4/2:4</t>
  </si>
  <si>
    <t>2:4/4:2/10:8</t>
  </si>
  <si>
    <t>4:1/4:2</t>
  </si>
  <si>
    <t>0 0</t>
  </si>
  <si>
    <t>4 4</t>
  </si>
  <si>
    <t>2 3</t>
  </si>
  <si>
    <t>4 5</t>
  </si>
  <si>
    <t>1 1</t>
  </si>
  <si>
    <t>Erdősi 4 4</t>
  </si>
  <si>
    <t>Trungel 0 0</t>
  </si>
  <si>
    <t>Keresztesi 1 2</t>
  </si>
  <si>
    <t>Walter 4 4</t>
  </si>
  <si>
    <t>Walter 0 0</t>
  </si>
  <si>
    <t>III. Keresztesi 4 4</t>
  </si>
  <si>
    <t>IV.</t>
  </si>
  <si>
    <t xml:space="preserve">0 0 </t>
  </si>
  <si>
    <t>Csontos 2 4 8</t>
  </si>
  <si>
    <t xml:space="preserve"> Dorogi 4 1 10</t>
  </si>
  <si>
    <t>Kovács 0 0</t>
  </si>
  <si>
    <t>Hóman 4 4</t>
  </si>
  <si>
    <t>Erdélyi 4 4</t>
  </si>
  <si>
    <t>László 1 1</t>
  </si>
  <si>
    <t>Rádi 0 0</t>
  </si>
  <si>
    <t>Nagy 4 4</t>
  </si>
  <si>
    <t>Dorogi 0 1</t>
  </si>
  <si>
    <t xml:space="preserve">Hóman 4 4 </t>
  </si>
  <si>
    <t>Erdélyi 4 1 10</t>
  </si>
  <si>
    <t>Nagy 0 4 2</t>
  </si>
  <si>
    <t>Erdélyi 2 2</t>
  </si>
  <si>
    <t>5 2 10</t>
  </si>
  <si>
    <t>3 4 8</t>
  </si>
  <si>
    <t>Iv</t>
  </si>
  <si>
    <t>Bencsik József</t>
  </si>
  <si>
    <t>Szilácgyi András wo</t>
  </si>
  <si>
    <t>4:0/5:3</t>
  </si>
  <si>
    <t>0:4/3:5</t>
  </si>
  <si>
    <t>Ábrahám Fanni wo</t>
  </si>
  <si>
    <t>Kiss-Fekete Éva wo</t>
  </si>
  <si>
    <t>2:4/4:0/10:5</t>
  </si>
  <si>
    <t>4:2/4:5/7:10</t>
  </si>
  <si>
    <t>4:2/0:4/5:10</t>
  </si>
  <si>
    <t>4:2/2:4/10:8</t>
  </si>
  <si>
    <t>2:4/5:4/10:7</t>
  </si>
  <si>
    <t>2:4/4:2/8:10</t>
  </si>
  <si>
    <t>1:4/4:1/8:10</t>
  </si>
  <si>
    <t>1:4/4:1/10:5</t>
  </si>
  <si>
    <t>4:1/1:4/10:8</t>
  </si>
  <si>
    <t>4:1/1:4/5:10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</si>
</sst>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mmm\-yy"/>
  </numFmts>
  <fonts count="114" x14ac:knownFonts="1">
    <font>
      <sz val="10"/>
      <name val="Arial"/>
    </font>
    <font>
      <sz val="11"/>
      <color theme="1"/>
      <name val="Calibri"/>
      <family val="2"/>
      <charset val="238"/>
      <scheme val="minor"/>
    </font>
    <font>
      <sz val="10"/>
      <name val="Arial"/>
      <family val="2"/>
      <charset val="238"/>
    </font>
    <font>
      <sz val="10"/>
      <name val="Arial"/>
      <family val="2"/>
      <charset val="238"/>
    </font>
    <font>
      <u/>
      <sz val="10"/>
      <color indexed="12"/>
      <name val="Arial"/>
      <family val="2"/>
      <charset val="238"/>
    </font>
    <font>
      <b/>
      <sz val="32"/>
      <name val="Arial"/>
      <family val="2"/>
    </font>
    <font>
      <sz val="20"/>
      <name val="Arial"/>
      <family val="2"/>
    </font>
    <font>
      <b/>
      <sz val="20"/>
      <color indexed="10"/>
      <name val="Arial"/>
      <family val="2"/>
    </font>
    <font>
      <sz val="9"/>
      <name val="Arial"/>
      <family val="2"/>
    </font>
    <font>
      <b/>
      <sz val="14"/>
      <color indexed="8"/>
      <name val="Arial"/>
      <family val="2"/>
    </font>
    <font>
      <sz val="7"/>
      <name val="Arial"/>
      <family val="2"/>
    </font>
    <font>
      <sz val="6"/>
      <name val="Arial"/>
      <family val="2"/>
    </font>
    <font>
      <b/>
      <sz val="20"/>
      <name val="Arial"/>
      <family val="2"/>
      <charset val="238"/>
    </font>
    <font>
      <b/>
      <sz val="20"/>
      <name val="Arial"/>
      <family val="2"/>
    </font>
    <font>
      <b/>
      <sz val="11"/>
      <name val="Arial"/>
      <family val="2"/>
    </font>
    <font>
      <b/>
      <i/>
      <sz val="10"/>
      <name val="Arial"/>
      <family val="2"/>
    </font>
    <font>
      <b/>
      <sz val="10"/>
      <name val="Arial"/>
      <family val="2"/>
    </font>
    <font>
      <sz val="10"/>
      <color indexed="9"/>
      <name val="Arial"/>
      <family val="2"/>
    </font>
    <font>
      <sz val="6"/>
      <color indexed="8"/>
      <name val="Arial"/>
      <family val="2"/>
    </font>
    <font>
      <b/>
      <sz val="8"/>
      <name val="Arial"/>
      <family val="2"/>
    </font>
    <font>
      <b/>
      <sz val="8"/>
      <color indexed="8"/>
      <name val="Arial"/>
      <family val="2"/>
    </font>
    <font>
      <sz val="10"/>
      <name val="Arial"/>
      <family val="2"/>
    </font>
    <font>
      <u/>
      <sz val="7"/>
      <color indexed="12"/>
      <name val="Arial"/>
      <family val="2"/>
    </font>
    <font>
      <b/>
      <sz val="16"/>
      <name val="Arial"/>
      <family val="2"/>
    </font>
    <font>
      <b/>
      <sz val="14"/>
      <name val="Arial"/>
      <family val="2"/>
      <charset val="238"/>
    </font>
    <font>
      <b/>
      <sz val="7"/>
      <name val="Arial"/>
      <family val="2"/>
      <charset val="238"/>
    </font>
    <font>
      <b/>
      <sz val="7"/>
      <color indexed="8"/>
      <name val="Arial"/>
      <family val="2"/>
      <charset val="238"/>
    </font>
    <font>
      <sz val="10"/>
      <color indexed="8"/>
      <name val="Arial"/>
      <family val="2"/>
    </font>
    <font>
      <b/>
      <sz val="7"/>
      <name val="Arial"/>
      <family val="2"/>
    </font>
    <font>
      <sz val="8"/>
      <name val="Arial"/>
      <family val="2"/>
    </font>
    <font>
      <sz val="20"/>
      <color indexed="9"/>
      <name val="Arial"/>
      <family val="2"/>
    </font>
    <font>
      <b/>
      <i/>
      <sz val="10"/>
      <name val="Arial"/>
      <family val="2"/>
      <charset val="238"/>
    </font>
    <font>
      <i/>
      <sz val="7"/>
      <name val="Arial"/>
      <family val="2"/>
    </font>
    <font>
      <b/>
      <sz val="10"/>
      <name val="Arial"/>
      <family val="2"/>
      <charset val="238"/>
    </font>
    <font>
      <sz val="11"/>
      <name val="Arial"/>
      <family val="2"/>
    </font>
    <font>
      <b/>
      <sz val="7"/>
      <color indexed="9"/>
      <name val="Arial"/>
      <family val="2"/>
      <charset val="238"/>
    </font>
    <font>
      <sz val="7"/>
      <color indexed="8"/>
      <name val="Arial"/>
      <family val="2"/>
    </font>
    <font>
      <b/>
      <sz val="9"/>
      <name val="Arial"/>
      <family val="2"/>
    </font>
    <font>
      <b/>
      <sz val="8"/>
      <color indexed="8"/>
      <name val="Tahoma"/>
      <family val="2"/>
    </font>
    <font>
      <sz val="6"/>
      <color indexed="10"/>
      <name val="Arial"/>
      <family val="2"/>
    </font>
    <font>
      <sz val="6"/>
      <color indexed="9"/>
      <name val="Arial"/>
      <family val="2"/>
    </font>
    <font>
      <b/>
      <sz val="8"/>
      <color indexed="23"/>
      <name val="Arial"/>
      <family val="2"/>
    </font>
    <font>
      <b/>
      <sz val="8"/>
      <color indexed="8"/>
      <name val="Tahoma"/>
      <family val="2"/>
      <charset val="238"/>
    </font>
    <font>
      <sz val="7"/>
      <color indexed="9"/>
      <name val="Arial"/>
      <family val="2"/>
    </font>
    <font>
      <b/>
      <sz val="8"/>
      <color indexed="9"/>
      <name val="Arial"/>
      <family val="2"/>
    </font>
    <font>
      <b/>
      <sz val="8.5"/>
      <name val="Arial"/>
      <family val="2"/>
    </font>
    <font>
      <sz val="8.5"/>
      <name val="Arial"/>
      <family val="2"/>
      <charset val="238"/>
    </font>
    <font>
      <sz val="8.5"/>
      <color indexed="42"/>
      <name val="Arial"/>
      <family val="2"/>
    </font>
    <font>
      <sz val="8.5"/>
      <color indexed="8"/>
      <name val="Arial"/>
      <family val="2"/>
    </font>
    <font>
      <sz val="8.5"/>
      <name val="Arial"/>
      <family val="2"/>
    </font>
    <font>
      <sz val="8.5"/>
      <color indexed="9"/>
      <name val="Arial"/>
      <family val="2"/>
    </font>
    <font>
      <sz val="8.5"/>
      <color indexed="8"/>
      <name val="Arial"/>
      <family val="2"/>
      <charset val="238"/>
    </font>
    <font>
      <sz val="10"/>
      <color indexed="8"/>
      <name val="Arial"/>
      <family val="2"/>
      <charset val="238"/>
    </font>
    <font>
      <i/>
      <sz val="6"/>
      <color indexed="9"/>
      <name val="Arial"/>
      <family val="2"/>
    </font>
    <font>
      <b/>
      <sz val="8.5"/>
      <color indexed="8"/>
      <name val="Arial"/>
      <family val="2"/>
    </font>
    <font>
      <b/>
      <sz val="8.5"/>
      <color indexed="8"/>
      <name val="Arial"/>
      <family val="2"/>
      <charset val="238"/>
    </font>
    <font>
      <b/>
      <sz val="10"/>
      <color indexed="8"/>
      <name val="Arial"/>
      <family val="2"/>
      <charset val="238"/>
    </font>
    <font>
      <b/>
      <sz val="8.5"/>
      <name val="Arial"/>
      <family val="2"/>
      <charset val="238"/>
    </font>
    <font>
      <sz val="14"/>
      <name val="Arial"/>
      <family val="2"/>
    </font>
    <font>
      <sz val="14"/>
      <color indexed="9"/>
      <name val="Arial"/>
      <family val="2"/>
    </font>
    <font>
      <b/>
      <sz val="7"/>
      <color indexed="8"/>
      <name val="Arial"/>
      <family val="2"/>
    </font>
    <font>
      <b/>
      <sz val="7"/>
      <color indexed="9"/>
      <name val="Arial"/>
      <family val="2"/>
    </font>
    <font>
      <i/>
      <sz val="8.5"/>
      <name val="Arial"/>
      <family val="2"/>
    </font>
    <font>
      <i/>
      <sz val="8.5"/>
      <color indexed="9"/>
      <name val="Arial"/>
      <family val="2"/>
    </font>
    <font>
      <i/>
      <sz val="8.5"/>
      <color indexed="8"/>
      <name val="Arial"/>
      <family val="2"/>
    </font>
    <font>
      <b/>
      <i/>
      <sz val="8.5"/>
      <color indexed="8"/>
      <name val="Arial"/>
      <family val="2"/>
    </font>
    <font>
      <sz val="8.5"/>
      <color indexed="14"/>
      <name val="Arial"/>
      <family val="2"/>
    </font>
    <font>
      <b/>
      <sz val="8.5"/>
      <color indexed="9"/>
      <name val="Arial"/>
      <family val="2"/>
      <charset val="238"/>
    </font>
    <font>
      <sz val="7"/>
      <color indexed="23"/>
      <name val="Arial"/>
      <family val="2"/>
    </font>
    <font>
      <sz val="8"/>
      <name val="Arial"/>
      <family val="2"/>
      <charset val="238"/>
    </font>
    <font>
      <b/>
      <sz val="28"/>
      <name val="Arial"/>
      <family val="2"/>
    </font>
    <font>
      <b/>
      <sz val="18"/>
      <name val="Arial"/>
      <family val="2"/>
    </font>
    <font>
      <sz val="8"/>
      <name val="Arial"/>
      <family val="2"/>
      <charset val="238"/>
    </font>
    <font>
      <sz val="8"/>
      <color indexed="8"/>
      <name val="Arial"/>
      <family val="2"/>
      <charset val="238"/>
    </font>
    <font>
      <sz val="8"/>
      <color indexed="10"/>
      <name val="Arial"/>
      <family val="2"/>
      <charset val="238"/>
    </font>
    <font>
      <b/>
      <sz val="8"/>
      <color indexed="8"/>
      <name val="Arial"/>
      <family val="2"/>
      <charset val="238"/>
    </font>
    <font>
      <b/>
      <i/>
      <sz val="10"/>
      <name val="Arial"/>
      <family val="2"/>
      <charset val="238"/>
    </font>
    <font>
      <b/>
      <i/>
      <sz val="8.5"/>
      <name val="Arial"/>
      <family val="2"/>
      <charset val="238"/>
    </font>
    <font>
      <sz val="7"/>
      <color indexed="8"/>
      <name val="Arial"/>
      <family val="2"/>
      <charset val="238"/>
    </font>
    <font>
      <b/>
      <sz val="10"/>
      <name val="Arial"/>
      <family val="2"/>
      <charset val="238"/>
    </font>
    <font>
      <sz val="8.5"/>
      <name val="Arial"/>
      <family val="2"/>
      <charset val="238"/>
    </font>
    <font>
      <sz val="8.5"/>
      <color indexed="8"/>
      <name val="Arial"/>
      <family val="2"/>
      <charset val="238"/>
    </font>
    <font>
      <sz val="10"/>
      <color indexed="8"/>
      <name val="Arial"/>
      <family val="2"/>
      <charset val="238"/>
    </font>
    <font>
      <sz val="7"/>
      <color indexed="9"/>
      <name val="Arial"/>
      <family val="2"/>
      <charset val="238"/>
    </font>
    <font>
      <sz val="10"/>
      <name val="Arial"/>
      <family val="2"/>
      <charset val="238"/>
    </font>
    <font>
      <sz val="8.5"/>
      <color indexed="42"/>
      <name val="Arial"/>
      <family val="2"/>
      <charset val="238"/>
    </font>
    <font>
      <b/>
      <sz val="8.5"/>
      <name val="Arial"/>
      <family val="2"/>
      <charset val="238"/>
    </font>
    <font>
      <sz val="9"/>
      <name val="Arial"/>
      <family val="2"/>
      <charset val="238"/>
    </font>
    <font>
      <sz val="10"/>
      <color indexed="41"/>
      <name val="Arial"/>
      <family val="2"/>
      <charset val="238"/>
    </font>
    <font>
      <b/>
      <sz val="10"/>
      <color indexed="41"/>
      <name val="Arial"/>
      <family val="2"/>
      <charset val="238"/>
    </font>
    <font>
      <sz val="10"/>
      <color indexed="9"/>
      <name val="Arial"/>
      <family val="2"/>
      <charset val="238"/>
    </font>
    <font>
      <b/>
      <sz val="10"/>
      <color indexed="10"/>
      <name val="Arial"/>
      <family val="2"/>
      <charset val="238"/>
    </font>
    <font>
      <sz val="7"/>
      <name val="Arial"/>
      <family val="2"/>
      <charset val="238"/>
    </font>
    <font>
      <sz val="10"/>
      <name val="Arial"/>
      <family val="2"/>
      <charset val="238"/>
    </font>
    <font>
      <b/>
      <sz val="7"/>
      <color indexed="8"/>
      <name val="Arial"/>
      <family val="2"/>
      <charset val="238"/>
    </font>
    <font>
      <b/>
      <sz val="8.5"/>
      <color indexed="8"/>
      <name val="Arial"/>
      <family val="2"/>
      <charset val="238"/>
    </font>
    <font>
      <sz val="9"/>
      <color indexed="9"/>
      <name val="Arial"/>
      <family val="2"/>
      <charset val="238"/>
    </font>
    <font>
      <b/>
      <sz val="9"/>
      <name val="Arial"/>
      <family val="2"/>
      <charset val="238"/>
    </font>
    <font>
      <b/>
      <sz val="9"/>
      <color indexed="9"/>
      <name val="Arial"/>
      <family val="2"/>
      <charset val="238"/>
    </font>
    <font>
      <sz val="7"/>
      <color rgb="FFFF0000"/>
      <name val="Arial"/>
      <family val="2"/>
    </font>
    <font>
      <sz val="7"/>
      <color rgb="FFFF0000"/>
      <name val="Arial"/>
      <family val="2"/>
      <charset val="238"/>
    </font>
    <font>
      <b/>
      <sz val="10"/>
      <color theme="1"/>
      <name val="Arial"/>
      <family val="2"/>
      <charset val="238"/>
    </font>
    <font>
      <sz val="10"/>
      <color theme="0"/>
      <name val="Arial"/>
      <family val="2"/>
      <charset val="238"/>
    </font>
    <font>
      <b/>
      <sz val="10"/>
      <color rgb="FF000000"/>
      <name val="Arial"/>
      <family val="2"/>
      <charset val="238"/>
    </font>
    <font>
      <b/>
      <sz val="11"/>
      <color theme="1"/>
      <name val="Calibri"/>
      <family val="2"/>
      <scheme val="minor"/>
    </font>
    <font>
      <b/>
      <sz val="11"/>
      <name val="Calibri"/>
      <family val="2"/>
      <charset val="238"/>
    </font>
    <font>
      <b/>
      <sz val="8.5"/>
      <color rgb="FFFF0000"/>
      <name val="Arial"/>
      <family val="2"/>
      <charset val="238"/>
    </font>
    <font>
      <b/>
      <sz val="10"/>
      <color rgb="FFFF0000"/>
      <name val="Arial"/>
      <family val="2"/>
      <charset val="238"/>
    </font>
    <font>
      <sz val="10"/>
      <color rgb="FFFF0000"/>
      <name val="Arial"/>
      <family val="2"/>
    </font>
    <font>
      <sz val="10"/>
      <color rgb="FFFF0000"/>
      <name val="Arial"/>
      <family val="2"/>
      <charset val="238"/>
    </font>
    <font>
      <sz val="8.5"/>
      <color rgb="FFFF0000"/>
      <name val="Arial"/>
      <family val="2"/>
      <charset val="238"/>
    </font>
    <font>
      <sz val="7"/>
      <color rgb="FF000000"/>
      <name val="Arial"/>
      <family val="2"/>
      <charset val="238"/>
    </font>
    <font>
      <i/>
      <sz val="8"/>
      <color rgb="FFFF0000"/>
      <name val="Arial"/>
      <family val="2"/>
      <charset val="238"/>
    </font>
    <font>
      <sz val="10"/>
      <color rgb="FF000000"/>
      <name val="Arial"/>
      <family val="2"/>
      <charset val="238"/>
    </font>
  </fonts>
  <fills count="21">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indexed="11"/>
        <bgColor indexed="64"/>
      </patternFill>
    </fill>
    <fill>
      <patternFill patternType="solid">
        <fgColor indexed="14"/>
        <bgColor indexed="64"/>
      </patternFill>
    </fill>
    <fill>
      <patternFill patternType="solid">
        <fgColor indexed="9"/>
        <bgColor indexed="64"/>
      </patternFill>
    </fill>
    <fill>
      <patternFill patternType="solid">
        <fgColor indexed="23"/>
        <bgColor indexed="64"/>
      </patternFill>
    </fill>
    <fill>
      <patternFill patternType="solid">
        <fgColor indexed="42"/>
        <bgColor indexed="64"/>
      </patternFill>
    </fill>
    <fill>
      <patternFill patternType="solid">
        <fgColor indexed="9"/>
        <bgColor indexed="8"/>
      </patternFill>
    </fill>
    <fill>
      <patternFill patternType="solid">
        <fgColor indexed="43"/>
        <bgColor indexed="64"/>
      </patternFill>
    </fill>
    <fill>
      <patternFill patternType="solid">
        <fgColor indexed="43"/>
        <bgColor indexed="8"/>
      </patternFill>
    </fill>
    <fill>
      <patternFill patternType="solid">
        <fgColor indexed="41"/>
        <bgColor indexed="64"/>
      </patternFill>
    </fill>
    <fill>
      <patternFill patternType="solid">
        <fgColor indexed="40"/>
        <bgColor indexed="64"/>
      </patternFill>
    </fill>
    <fill>
      <patternFill patternType="solid">
        <fgColor indexed="53"/>
        <bgColor indexed="64"/>
      </patternFill>
    </fill>
    <fill>
      <patternFill patternType="solid">
        <fgColor indexed="10"/>
        <bgColor indexed="64"/>
      </patternFill>
    </fill>
    <fill>
      <patternFill patternType="solid">
        <fgColor indexed="17"/>
        <bgColor indexed="64"/>
      </patternFill>
    </fill>
    <fill>
      <patternFill patternType="solid">
        <fgColor indexed="8"/>
        <bgColor indexed="64"/>
      </patternFill>
    </fill>
    <fill>
      <patternFill patternType="solid">
        <fgColor theme="0"/>
        <bgColor indexed="8"/>
      </patternFill>
    </fill>
    <fill>
      <patternFill patternType="solid">
        <fgColor theme="0"/>
        <bgColor indexed="64"/>
      </patternFill>
    </fill>
    <fill>
      <patternFill patternType="solid">
        <fgColor theme="2"/>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bottom style="thin">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bottom style="medium">
        <color indexed="64"/>
      </bottom>
      <diagonal/>
    </border>
    <border>
      <left style="medium">
        <color indexed="64"/>
      </left>
      <right/>
      <top/>
      <bottom style="medium">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8"/>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medium">
        <color indexed="64"/>
      </top>
      <bottom/>
      <diagonal/>
    </border>
  </borders>
  <cellStyleXfs count="4">
    <xf numFmtId="0" fontId="0" fillId="0" borderId="0"/>
    <xf numFmtId="0" fontId="4" fillId="0" borderId="0" applyNumberFormat="0" applyFill="0" applyBorder="0" applyAlignment="0" applyProtection="0"/>
    <xf numFmtId="164" fontId="3" fillId="0" borderId="0" applyFont="0" applyFill="0" applyBorder="0" applyAlignment="0" applyProtection="0"/>
    <xf numFmtId="0" fontId="1" fillId="0" borderId="0"/>
  </cellStyleXfs>
  <cellXfs count="773">
    <xf numFmtId="0" fontId="0" fillId="0" borderId="0" xfId="0"/>
    <xf numFmtId="0" fontId="0" fillId="0" borderId="0" xfId="0" applyAlignment="1">
      <alignment horizontal="left"/>
    </xf>
    <xf numFmtId="0" fontId="0" fillId="0" borderId="0" xfId="0" applyAlignment="1">
      <alignment vertical="center"/>
    </xf>
    <xf numFmtId="0" fontId="5" fillId="2" borderId="0" xfId="0" applyFont="1" applyFill="1" applyAlignment="1">
      <alignment vertical="center"/>
    </xf>
    <xf numFmtId="0" fontId="0" fillId="2" borderId="0" xfId="0" applyFill="1" applyAlignment="1">
      <alignment horizontal="left" vertical="center"/>
    </xf>
    <xf numFmtId="0" fontId="0" fillId="2" borderId="0" xfId="0" applyFill="1" applyAlignment="1">
      <alignment vertical="center"/>
    </xf>
    <xf numFmtId="0" fontId="6" fillId="0" borderId="0" xfId="0" applyFont="1" applyAlignment="1">
      <alignment vertical="center"/>
    </xf>
    <xf numFmtId="0" fontId="7" fillId="3" borderId="1" xfId="0" applyFont="1" applyFill="1" applyBorder="1" applyAlignment="1">
      <alignment horizontal="centerContinuous" vertical="center"/>
    </xf>
    <xf numFmtId="0" fontId="7" fillId="3" borderId="2" xfId="0" applyFont="1" applyFill="1" applyBorder="1" applyAlignment="1">
      <alignment horizontal="centerContinuous" vertical="center"/>
    </xf>
    <xf numFmtId="0" fontId="7" fillId="3" borderId="3" xfId="0" applyFont="1" applyFill="1" applyBorder="1" applyAlignment="1">
      <alignment horizontal="centerContinuous" vertical="center"/>
    </xf>
    <xf numFmtId="0" fontId="6" fillId="2" borderId="0" xfId="0" applyFont="1" applyFill="1" applyAlignment="1">
      <alignment vertical="center"/>
    </xf>
    <xf numFmtId="0" fontId="8" fillId="0" borderId="0" xfId="0" applyFont="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alignment horizontal="left" vertical="center"/>
    </xf>
    <xf numFmtId="0" fontId="9" fillId="4" borderId="1" xfId="0" applyFont="1" applyFill="1" applyBorder="1" applyAlignment="1">
      <alignment horizontal="centerContinuous" vertical="center"/>
    </xf>
    <xf numFmtId="0" fontId="9" fillId="4" borderId="2" xfId="0" applyFont="1" applyFill="1" applyBorder="1" applyAlignment="1">
      <alignment horizontal="centerContinuous" vertical="center"/>
    </xf>
    <xf numFmtId="0" fontId="9" fillId="4" borderId="3" xfId="0" applyFont="1" applyFill="1" applyBorder="1" applyAlignment="1">
      <alignment horizontal="centerContinuous" vertical="center"/>
    </xf>
    <xf numFmtId="0" fontId="10" fillId="0" borderId="0" xfId="0" applyFont="1" applyAlignment="1">
      <alignment vertical="center"/>
    </xf>
    <xf numFmtId="0" fontId="11" fillId="0" borderId="0" xfId="0" applyFont="1" applyAlignment="1">
      <alignment vertical="center"/>
    </xf>
    <xf numFmtId="49" fontId="11" fillId="2" borderId="4" xfId="0" applyNumberFormat="1" applyFont="1" applyFill="1" applyBorder="1" applyAlignment="1">
      <alignment vertical="center"/>
    </xf>
    <xf numFmtId="49" fontId="11" fillId="2" borderId="0" xfId="0" applyNumberFormat="1" applyFont="1" applyFill="1" applyAlignment="1">
      <alignment vertical="center"/>
    </xf>
    <xf numFmtId="0" fontId="11" fillId="0" borderId="0" xfId="0" applyFont="1" applyAlignment="1">
      <alignment horizontal="left" vertical="center"/>
    </xf>
    <xf numFmtId="49" fontId="11" fillId="2" borderId="0" xfId="0" applyNumberFormat="1" applyFont="1" applyFill="1" applyAlignment="1">
      <alignment horizontal="left" vertical="center"/>
    </xf>
    <xf numFmtId="49" fontId="10" fillId="2" borderId="0" xfId="0" applyNumberFormat="1" applyFont="1" applyFill="1" applyAlignment="1">
      <alignment vertical="center"/>
    </xf>
    <xf numFmtId="0" fontId="10" fillId="2" borderId="0" xfId="0" applyFont="1" applyFill="1" applyAlignment="1">
      <alignment vertical="center"/>
    </xf>
    <xf numFmtId="49" fontId="6" fillId="2" borderId="0" xfId="0" applyNumberFormat="1" applyFont="1" applyFill="1" applyAlignment="1">
      <alignment vertical="center"/>
    </xf>
    <xf numFmtId="49" fontId="14" fillId="2" borderId="0" xfId="0" applyNumberFormat="1" applyFont="1" applyFill="1" applyAlignment="1">
      <alignment horizontal="left" vertical="center"/>
    </xf>
    <xf numFmtId="49" fontId="6" fillId="2" borderId="0" xfId="0" applyNumberFormat="1" applyFont="1" applyFill="1" applyAlignment="1">
      <alignment horizontal="right" vertical="center"/>
    </xf>
    <xf numFmtId="49" fontId="18" fillId="2" borderId="0" xfId="0" applyNumberFormat="1" applyFont="1" applyFill="1" applyAlignment="1">
      <alignment horizontal="left" vertical="center"/>
    </xf>
    <xf numFmtId="0" fontId="19" fillId="0" borderId="0" xfId="0" applyFont="1" applyAlignment="1">
      <alignment vertical="center"/>
    </xf>
    <xf numFmtId="14" fontId="19" fillId="4" borderId="5" xfId="0" applyNumberFormat="1" applyFont="1" applyFill="1" applyBorder="1" applyAlignment="1">
      <alignment horizontal="left" vertical="center"/>
    </xf>
    <xf numFmtId="49" fontId="19" fillId="2" borderId="0" xfId="0" applyNumberFormat="1" applyFont="1" applyFill="1" applyAlignment="1">
      <alignment vertical="center"/>
    </xf>
    <xf numFmtId="49" fontId="19" fillId="4" borderId="5" xfId="0" applyNumberFormat="1" applyFont="1" applyFill="1" applyBorder="1" applyAlignment="1">
      <alignment vertical="center"/>
    </xf>
    <xf numFmtId="0" fontId="8" fillId="0" borderId="0" xfId="0" applyFont="1"/>
    <xf numFmtId="0" fontId="8" fillId="2" borderId="0" xfId="0" applyFont="1" applyFill="1"/>
    <xf numFmtId="0" fontId="0" fillId="2" borderId="0" xfId="0" applyFill="1"/>
    <xf numFmtId="0" fontId="21" fillId="0" borderId="0" xfId="0" applyFont="1" applyAlignment="1">
      <alignment vertical="center"/>
    </xf>
    <xf numFmtId="0" fontId="0" fillId="2" borderId="0" xfId="0" applyFill="1" applyAlignment="1">
      <alignment horizontal="left"/>
    </xf>
    <xf numFmtId="0" fontId="10" fillId="2" borderId="0" xfId="0" applyFont="1" applyFill="1"/>
    <xf numFmtId="0" fontId="22" fillId="2" borderId="0" xfId="1" applyFont="1" applyFill="1"/>
    <xf numFmtId="0" fontId="0" fillId="0" borderId="0" xfId="0" applyAlignment="1">
      <alignment horizontal="center"/>
    </xf>
    <xf numFmtId="49" fontId="25" fillId="2" borderId="0" xfId="0" applyNumberFormat="1" applyFont="1" applyFill="1" applyAlignment="1">
      <alignment horizontal="left" vertical="center"/>
    </xf>
    <xf numFmtId="0" fontId="25" fillId="2" borderId="0" xfId="0" applyFont="1" applyFill="1" applyAlignment="1">
      <alignment vertical="center"/>
    </xf>
    <xf numFmtId="49" fontId="25" fillId="2" borderId="0" xfId="0" applyNumberFormat="1" applyFont="1" applyFill="1" applyAlignment="1">
      <alignment vertical="center"/>
    </xf>
    <xf numFmtId="49" fontId="26" fillId="2" borderId="0" xfId="0" applyNumberFormat="1" applyFont="1" applyFill="1" applyAlignment="1">
      <alignment horizontal="right" vertical="center"/>
    </xf>
    <xf numFmtId="0" fontId="10" fillId="2" borderId="0" xfId="0" applyFont="1" applyFill="1" applyAlignment="1">
      <alignment horizontal="center" vertical="center"/>
    </xf>
    <xf numFmtId="0" fontId="10" fillId="2" borderId="0" xfId="0" applyFont="1" applyFill="1" applyAlignment="1">
      <alignment horizontal="left" vertical="center"/>
    </xf>
    <xf numFmtId="0" fontId="27" fillId="0" borderId="0" xfId="0" applyFont="1" applyAlignment="1">
      <alignment vertical="center"/>
    </xf>
    <xf numFmtId="49" fontId="0" fillId="0" borderId="0" xfId="0" applyNumberFormat="1" applyAlignment="1">
      <alignment horizontal="left"/>
    </xf>
    <xf numFmtId="49" fontId="15" fillId="0" borderId="0" xfId="0" applyNumberFormat="1" applyFont="1" applyAlignment="1">
      <alignment horizontal="left" vertical="center"/>
    </xf>
    <xf numFmtId="49" fontId="25" fillId="2" borderId="0" xfId="0" applyNumberFormat="1" applyFont="1" applyFill="1" applyAlignment="1">
      <alignment horizontal="right" vertical="center"/>
    </xf>
    <xf numFmtId="49" fontId="20" fillId="0" borderId="6" xfId="0" applyNumberFormat="1" applyFont="1" applyBorder="1" applyAlignment="1">
      <alignment horizontal="right" vertical="center"/>
    </xf>
    <xf numFmtId="49" fontId="10" fillId="6" borderId="0" xfId="0" applyNumberFormat="1" applyFont="1" applyFill="1" applyAlignment="1">
      <alignment vertical="center"/>
    </xf>
    <xf numFmtId="49" fontId="10" fillId="6" borderId="17" xfId="0" applyNumberFormat="1" applyFont="1" applyFill="1" applyBorder="1" applyAlignment="1">
      <alignment vertical="center"/>
    </xf>
    <xf numFmtId="0" fontId="10" fillId="6" borderId="0" xfId="0" applyFont="1" applyFill="1" applyAlignment="1">
      <alignment vertical="center"/>
    </xf>
    <xf numFmtId="49" fontId="13" fillId="0" borderId="0" xfId="0" applyNumberFormat="1" applyFont="1" applyAlignment="1">
      <alignment vertical="top"/>
    </xf>
    <xf numFmtId="49" fontId="16" fillId="0" borderId="0" xfId="0" applyNumberFormat="1" applyFont="1" applyAlignment="1">
      <alignment horizontal="left"/>
    </xf>
    <xf numFmtId="0" fontId="24" fillId="6" borderId="0" xfId="0" applyFont="1" applyFill="1" applyAlignment="1">
      <alignment horizontal="left"/>
    </xf>
    <xf numFmtId="49" fontId="15" fillId="0" borderId="0" xfId="0" applyNumberFormat="1" applyFont="1" applyAlignment="1">
      <alignment horizontal="left"/>
    </xf>
    <xf numFmtId="49" fontId="20" fillId="0" borderId="6" xfId="0" applyNumberFormat="1" applyFont="1" applyBorder="1" applyAlignment="1">
      <alignment vertical="center"/>
    </xf>
    <xf numFmtId="49" fontId="20" fillId="0" borderId="6" xfId="0" applyNumberFormat="1" applyFont="1" applyBorder="1" applyAlignment="1">
      <alignment horizontal="left" vertical="center"/>
    </xf>
    <xf numFmtId="0" fontId="11" fillId="0" borderId="0" xfId="0" applyFont="1" applyAlignment="1">
      <alignment horizontal="center" vertical="center"/>
    </xf>
    <xf numFmtId="49" fontId="0" fillId="0" borderId="6" xfId="0" applyNumberFormat="1" applyBorder="1" applyAlignment="1">
      <alignment vertical="center"/>
    </xf>
    <xf numFmtId="165" fontId="0" fillId="0" borderId="0" xfId="0" applyNumberFormat="1" applyAlignment="1">
      <alignment horizontal="center"/>
    </xf>
    <xf numFmtId="49" fontId="21" fillId="0" borderId="0" xfId="0" applyNumberFormat="1" applyFont="1" applyAlignment="1">
      <alignment horizontal="left"/>
    </xf>
    <xf numFmtId="0" fontId="20" fillId="0" borderId="6" xfId="0" applyFont="1" applyBorder="1" applyAlignment="1">
      <alignment horizontal="right" vertical="center"/>
    </xf>
    <xf numFmtId="0" fontId="21" fillId="0" borderId="18" xfId="0" applyFont="1" applyBorder="1" applyAlignment="1">
      <alignment vertical="center"/>
    </xf>
    <xf numFmtId="0" fontId="21" fillId="0" borderId="18" xfId="0" applyFont="1" applyBorder="1" applyAlignment="1">
      <alignment horizontal="center" vertical="center"/>
    </xf>
    <xf numFmtId="0" fontId="21" fillId="0" borderId="12" xfId="0" applyFont="1" applyBorder="1" applyAlignment="1">
      <alignment horizontal="center" vertical="center"/>
    </xf>
    <xf numFmtId="0" fontId="21" fillId="0" borderId="0" xfId="0" applyFont="1"/>
    <xf numFmtId="49" fontId="9" fillId="6" borderId="0" xfId="0" applyNumberFormat="1" applyFont="1" applyFill="1" applyAlignment="1">
      <alignment horizontal="left"/>
    </xf>
    <xf numFmtId="49" fontId="21" fillId="0" borderId="0" xfId="0" applyNumberFormat="1" applyFont="1"/>
    <xf numFmtId="49" fontId="17" fillId="0" borderId="0" xfId="0" applyNumberFormat="1" applyFont="1" applyAlignment="1">
      <alignment horizontal="left"/>
    </xf>
    <xf numFmtId="49" fontId="18" fillId="2" borderId="19" xfId="0" applyNumberFormat="1" applyFont="1" applyFill="1" applyBorder="1" applyAlignment="1">
      <alignment horizontal="left" vertical="center"/>
    </xf>
    <xf numFmtId="49" fontId="18" fillId="2" borderId="20" xfId="0" applyNumberFormat="1" applyFont="1" applyFill="1" applyBorder="1" applyAlignment="1">
      <alignment horizontal="left" vertical="center"/>
    </xf>
    <xf numFmtId="49" fontId="10" fillId="2" borderId="14" xfId="0" applyNumberFormat="1" applyFont="1" applyFill="1" applyBorder="1" applyAlignment="1">
      <alignment horizontal="center" wrapText="1"/>
    </xf>
    <xf numFmtId="49" fontId="10" fillId="2" borderId="21" xfId="0" applyNumberFormat="1" applyFont="1" applyFill="1" applyBorder="1" applyAlignment="1">
      <alignment horizontal="center" wrapText="1"/>
    </xf>
    <xf numFmtId="49" fontId="10" fillId="2" borderId="15" xfId="0" applyNumberFormat="1" applyFont="1" applyFill="1" applyBorder="1" applyAlignment="1">
      <alignment horizontal="center" wrapText="1"/>
    </xf>
    <xf numFmtId="49" fontId="10" fillId="5" borderId="21" xfId="0" applyNumberFormat="1" applyFont="1" applyFill="1" applyBorder="1" applyAlignment="1">
      <alignment horizontal="center" wrapText="1"/>
    </xf>
    <xf numFmtId="0" fontId="36" fillId="2" borderId="15" xfId="0" applyFont="1" applyFill="1" applyBorder="1" applyAlignment="1">
      <alignment horizontal="center" wrapText="1"/>
    </xf>
    <xf numFmtId="1" fontId="21" fillId="0" borderId="12" xfId="0" applyNumberFormat="1" applyFont="1" applyBorder="1" applyAlignment="1">
      <alignment horizontal="center" vertical="center"/>
    </xf>
    <xf numFmtId="49" fontId="37" fillId="0" borderId="0" xfId="0" applyNumberFormat="1" applyFont="1" applyAlignment="1">
      <alignment horizontal="left"/>
    </xf>
    <xf numFmtId="0" fontId="40" fillId="0" borderId="0" xfId="0" applyFont="1" applyAlignment="1">
      <alignment horizontal="center" vertical="center"/>
    </xf>
    <xf numFmtId="49" fontId="18" fillId="2" borderId="20" xfId="0" applyNumberFormat="1" applyFont="1" applyFill="1" applyBorder="1" applyAlignment="1">
      <alignment horizontal="right" vertical="center"/>
    </xf>
    <xf numFmtId="49" fontId="11" fillId="2" borderId="20" xfId="0" applyNumberFormat="1" applyFont="1" applyFill="1" applyBorder="1" applyAlignment="1">
      <alignment horizontal="left" vertical="center"/>
    </xf>
    <xf numFmtId="0" fontId="25" fillId="2" borderId="0" xfId="0" applyFont="1" applyFill="1" applyAlignment="1">
      <alignment horizontal="left" vertical="center"/>
    </xf>
    <xf numFmtId="49" fontId="18" fillId="6" borderId="4" xfId="0" applyNumberFormat="1" applyFont="1" applyFill="1" applyBorder="1" applyAlignment="1">
      <alignment horizontal="left" vertical="center"/>
    </xf>
    <xf numFmtId="49" fontId="18" fillId="0" borderId="0" xfId="0" applyNumberFormat="1" applyFont="1" applyAlignment="1">
      <alignment horizontal="right" vertical="center"/>
    </xf>
    <xf numFmtId="0" fontId="0" fillId="6" borderId="9" xfId="0" applyFill="1" applyBorder="1" applyAlignment="1">
      <alignment horizontal="center" vertical="center"/>
    </xf>
    <xf numFmtId="49" fontId="20" fillId="0" borderId="22" xfId="0" applyNumberFormat="1" applyFont="1" applyBorder="1" applyAlignment="1">
      <alignment horizontal="left" vertical="center"/>
    </xf>
    <xf numFmtId="0" fontId="41" fillId="7" borderId="15" xfId="0" applyFont="1" applyFill="1" applyBorder="1" applyAlignment="1">
      <alignment horizontal="right" vertical="center"/>
    </xf>
    <xf numFmtId="0" fontId="36" fillId="5" borderId="15" xfId="0" applyFont="1" applyFill="1" applyBorder="1" applyAlignment="1">
      <alignment horizontal="center" wrapText="1"/>
    </xf>
    <xf numFmtId="0" fontId="21" fillId="5" borderId="12" xfId="0" applyFont="1" applyFill="1" applyBorder="1" applyAlignment="1">
      <alignment horizontal="center" vertical="center"/>
    </xf>
    <xf numFmtId="0" fontId="43" fillId="0" borderId="0" xfId="0" applyFont="1"/>
    <xf numFmtId="0" fontId="17" fillId="0" borderId="0" xfId="0" applyFont="1"/>
    <xf numFmtId="0" fontId="6" fillId="0" borderId="0" xfId="0" applyFont="1" applyAlignment="1">
      <alignment vertical="top"/>
    </xf>
    <xf numFmtId="0" fontId="30" fillId="0" borderId="0" xfId="0" applyFont="1" applyAlignment="1">
      <alignment vertical="top"/>
    </xf>
    <xf numFmtId="0" fontId="13" fillId="0" borderId="0" xfId="0" applyFont="1" applyAlignment="1">
      <alignment vertical="top"/>
    </xf>
    <xf numFmtId="49" fontId="6" fillId="0" borderId="0" xfId="0" applyNumberFormat="1" applyFont="1" applyAlignment="1">
      <alignment vertical="top"/>
    </xf>
    <xf numFmtId="49" fontId="30" fillId="0" borderId="0" xfId="0" applyNumberFormat="1" applyFont="1" applyAlignment="1">
      <alignment vertical="top"/>
    </xf>
    <xf numFmtId="49" fontId="31" fillId="0" borderId="0" xfId="0" applyNumberFormat="1" applyFont="1"/>
    <xf numFmtId="49" fontId="17" fillId="0" borderId="0" xfId="0" applyNumberFormat="1" applyFont="1"/>
    <xf numFmtId="0" fontId="40" fillId="0" borderId="0" xfId="0" applyFont="1" applyAlignment="1">
      <alignment vertical="center"/>
    </xf>
    <xf numFmtId="49" fontId="35" fillId="2" borderId="0" xfId="0" applyNumberFormat="1" applyFont="1" applyFill="1" applyAlignment="1">
      <alignment vertical="center"/>
    </xf>
    <xf numFmtId="0" fontId="19" fillId="0" borderId="6" xfId="0" applyFont="1" applyBorder="1" applyAlignment="1">
      <alignment vertical="center"/>
    </xf>
    <xf numFmtId="49" fontId="19" fillId="0" borderId="6" xfId="0" applyNumberFormat="1" applyFont="1" applyBorder="1" applyAlignment="1">
      <alignment vertical="center"/>
    </xf>
    <xf numFmtId="49" fontId="44" fillId="0" borderId="6" xfId="0" applyNumberFormat="1" applyFont="1" applyBorder="1" applyAlignment="1">
      <alignment vertical="center"/>
    </xf>
    <xf numFmtId="49" fontId="19" fillId="0" borderId="6" xfId="2" applyNumberFormat="1" applyFont="1" applyBorder="1" applyAlignment="1" applyProtection="1">
      <alignment vertical="center"/>
      <protection locked="0"/>
    </xf>
    <xf numFmtId="0" fontId="20" fillId="0" borderId="6" xfId="0" applyFont="1" applyBorder="1" applyAlignment="1">
      <alignment horizontal="left" vertical="center"/>
    </xf>
    <xf numFmtId="49" fontId="10" fillId="2" borderId="0" xfId="0" applyNumberFormat="1" applyFont="1" applyFill="1" applyAlignment="1">
      <alignment horizontal="right" vertical="center"/>
    </xf>
    <xf numFmtId="49" fontId="10" fillId="2" borderId="0" xfId="0" applyNumberFormat="1" applyFont="1" applyFill="1" applyAlignment="1">
      <alignment horizontal="center" vertical="center"/>
    </xf>
    <xf numFmtId="49" fontId="10" fillId="2" borderId="0" xfId="0" applyNumberFormat="1" applyFont="1" applyFill="1" applyAlignment="1">
      <alignment horizontal="left" vertical="center"/>
    </xf>
    <xf numFmtId="49" fontId="43" fillId="2" borderId="0" xfId="0" applyNumberFormat="1" applyFont="1" applyFill="1" applyAlignment="1">
      <alignment horizontal="center" vertical="center"/>
    </xf>
    <xf numFmtId="49" fontId="43" fillId="2" borderId="0" xfId="0" applyNumberFormat="1" applyFont="1" applyFill="1" applyAlignment="1">
      <alignment vertical="center"/>
    </xf>
    <xf numFmtId="49" fontId="0" fillId="0" borderId="0" xfId="0" applyNumberFormat="1" applyAlignment="1">
      <alignment vertical="center"/>
    </xf>
    <xf numFmtId="0" fontId="45" fillId="0" borderId="0" xfId="0" applyFont="1" applyAlignment="1">
      <alignment vertical="center"/>
    </xf>
    <xf numFmtId="49" fontId="45" fillId="2" borderId="0" xfId="0" applyNumberFormat="1" applyFont="1" applyFill="1" applyAlignment="1">
      <alignment horizontal="center" vertical="center"/>
    </xf>
    <xf numFmtId="0" fontId="46" fillId="0" borderId="0" xfId="0" applyFont="1" applyAlignment="1">
      <alignment vertical="center"/>
    </xf>
    <xf numFmtId="0" fontId="47" fillId="8" borderId="7" xfId="0" applyFont="1" applyFill="1" applyBorder="1" applyAlignment="1">
      <alignment horizontal="center" vertical="center"/>
    </xf>
    <xf numFmtId="0" fontId="45" fillId="0" borderId="7" xfId="0" applyFont="1" applyBorder="1" applyAlignment="1">
      <alignment vertical="center"/>
    </xf>
    <xf numFmtId="0" fontId="48" fillId="0" borderId="0" xfId="0" applyFont="1" applyAlignment="1">
      <alignment vertical="center"/>
    </xf>
    <xf numFmtId="0" fontId="48" fillId="0" borderId="7" xfId="0" applyFont="1" applyBorder="1" applyAlignment="1">
      <alignment horizontal="center" vertical="center"/>
    </xf>
    <xf numFmtId="0" fontId="49" fillId="0" borderId="0" xfId="0" applyFont="1" applyAlignment="1">
      <alignment vertical="center"/>
    </xf>
    <xf numFmtId="0" fontId="49" fillId="6" borderId="0" xfId="0" applyFont="1" applyFill="1" applyAlignment="1">
      <alignment vertical="center"/>
    </xf>
    <xf numFmtId="0" fontId="50" fillId="0" borderId="0" xfId="0" applyFont="1" applyAlignment="1">
      <alignment vertical="center"/>
    </xf>
    <xf numFmtId="0" fontId="50" fillId="6" borderId="0" xfId="0" applyFont="1" applyFill="1" applyAlignment="1">
      <alignment vertical="center"/>
    </xf>
    <xf numFmtId="49" fontId="49" fillId="6" borderId="0" xfId="0" applyNumberFormat="1" applyFont="1" applyFill="1" applyAlignment="1">
      <alignment vertical="center"/>
    </xf>
    <xf numFmtId="49" fontId="50" fillId="6" borderId="0" xfId="0" applyNumberFormat="1" applyFont="1" applyFill="1" applyAlignment="1">
      <alignment vertical="center"/>
    </xf>
    <xf numFmtId="0" fontId="21" fillId="6" borderId="0" xfId="0" applyFont="1" applyFill="1" applyAlignment="1">
      <alignment vertical="center"/>
    </xf>
    <xf numFmtId="0" fontId="21" fillId="0" borderId="10" xfId="0" applyFont="1" applyBorder="1" applyAlignment="1">
      <alignment vertical="center"/>
    </xf>
    <xf numFmtId="49" fontId="49" fillId="2" borderId="0" xfId="0" applyNumberFormat="1" applyFont="1" applyFill="1" applyAlignment="1">
      <alignment horizontal="center" vertical="center"/>
    </xf>
    <xf numFmtId="0" fontId="49" fillId="0" borderId="0" xfId="0" applyFont="1" applyAlignment="1">
      <alignment horizontal="center" vertical="center"/>
    </xf>
    <xf numFmtId="0" fontId="51" fillId="0" borderId="0" xfId="0" applyFont="1" applyAlignment="1">
      <alignment vertical="center"/>
    </xf>
    <xf numFmtId="0" fontId="52" fillId="0" borderId="0" xfId="0" applyFont="1" applyAlignment="1">
      <alignment vertical="center"/>
    </xf>
    <xf numFmtId="0" fontId="43" fillId="0" borderId="0" xfId="0" applyFont="1" applyAlignment="1">
      <alignment horizontal="right" vertical="center"/>
    </xf>
    <xf numFmtId="0" fontId="53" fillId="9" borderId="23" xfId="0" applyFont="1" applyFill="1" applyBorder="1" applyAlignment="1">
      <alignment horizontal="right" vertical="center"/>
    </xf>
    <xf numFmtId="0" fontId="48" fillId="0" borderId="7" xfId="0" applyFont="1" applyBorder="1" applyAlignment="1">
      <alignment vertical="center"/>
    </xf>
    <xf numFmtId="0" fontId="21" fillId="0" borderId="13" xfId="0" applyFont="1" applyBorder="1" applyAlignment="1">
      <alignment vertical="center"/>
    </xf>
    <xf numFmtId="0" fontId="49" fillId="0" borderId="7" xfId="0" applyFont="1" applyBorder="1" applyAlignment="1">
      <alignment vertical="center"/>
    </xf>
    <xf numFmtId="0" fontId="48" fillId="0" borderId="18" xfId="0" applyFont="1" applyBorder="1" applyAlignment="1">
      <alignment horizontal="center" vertical="center"/>
    </xf>
    <xf numFmtId="0" fontId="48" fillId="0" borderId="17" xfId="0" applyFont="1" applyBorder="1" applyAlignment="1">
      <alignment horizontal="left" vertical="center"/>
    </xf>
    <xf numFmtId="0" fontId="47" fillId="0" borderId="0" xfId="0" applyFont="1" applyAlignment="1">
      <alignment horizontal="center" vertical="center"/>
    </xf>
    <xf numFmtId="0" fontId="48" fillId="0" borderId="0" xfId="0" applyFont="1" applyAlignment="1">
      <alignment horizontal="center" vertical="center"/>
    </xf>
    <xf numFmtId="0" fontId="53" fillId="9" borderId="17" xfId="0" applyFont="1" applyFill="1" applyBorder="1" applyAlignment="1">
      <alignment horizontal="right" vertical="center"/>
    </xf>
    <xf numFmtId="49" fontId="48" fillId="0" borderId="7" xfId="0" applyNumberFormat="1" applyFont="1" applyBorder="1" applyAlignment="1">
      <alignment vertical="center"/>
    </xf>
    <xf numFmtId="49" fontId="48" fillId="0" borderId="0" xfId="0" applyNumberFormat="1" applyFont="1" applyAlignment="1">
      <alignment vertical="center"/>
    </xf>
    <xf numFmtId="0" fontId="48" fillId="0" borderId="17" xfId="0" applyFont="1" applyBorder="1" applyAlignment="1">
      <alignment vertical="center"/>
    </xf>
    <xf numFmtId="49" fontId="48" fillId="0" borderId="17" xfId="0" applyNumberFormat="1" applyFont="1" applyBorder="1" applyAlignment="1">
      <alignment vertical="center"/>
    </xf>
    <xf numFmtId="0" fontId="48" fillId="0" borderId="18" xfId="0" applyFont="1" applyBorder="1" applyAlignment="1">
      <alignment vertical="center"/>
    </xf>
    <xf numFmtId="0" fontId="54" fillId="0" borderId="18" xfId="0" applyFont="1" applyBorder="1" applyAlignment="1">
      <alignment horizontal="center" vertical="center"/>
    </xf>
    <xf numFmtId="0" fontId="55" fillId="0" borderId="0" xfId="0" applyFont="1" applyAlignment="1">
      <alignment vertical="center"/>
    </xf>
    <xf numFmtId="0" fontId="54" fillId="0" borderId="7" xfId="0" applyFont="1" applyBorder="1" applyAlignment="1">
      <alignment horizontal="center" vertical="center"/>
    </xf>
    <xf numFmtId="0" fontId="21" fillId="0" borderId="16" xfId="0" applyFont="1" applyBorder="1" applyAlignment="1">
      <alignment vertical="center"/>
    </xf>
    <xf numFmtId="49" fontId="48" fillId="0" borderId="18" xfId="0" applyNumberFormat="1" applyFont="1" applyBorder="1" applyAlignment="1">
      <alignment vertical="center"/>
    </xf>
    <xf numFmtId="0" fontId="56" fillId="0" borderId="0" xfId="0" applyFont="1" applyAlignment="1">
      <alignment vertical="center"/>
    </xf>
    <xf numFmtId="49" fontId="57" fillId="2" borderId="0" xfId="0" applyNumberFormat="1" applyFont="1" applyFill="1" applyAlignment="1">
      <alignment horizontal="center" vertical="center"/>
    </xf>
    <xf numFmtId="49" fontId="49" fillId="0" borderId="0" xfId="0" applyNumberFormat="1" applyFont="1" applyAlignment="1">
      <alignment horizontal="center" vertical="center"/>
    </xf>
    <xf numFmtId="49" fontId="45" fillId="0" borderId="0" xfId="0" applyNumberFormat="1" applyFont="1" applyAlignment="1">
      <alignment horizontal="center" vertical="center"/>
    </xf>
    <xf numFmtId="49" fontId="49" fillId="0" borderId="0" xfId="0" applyNumberFormat="1" applyFont="1" applyAlignment="1">
      <alignment vertical="center"/>
    </xf>
    <xf numFmtId="0" fontId="10" fillId="0" borderId="0" xfId="0" applyFont="1" applyAlignment="1">
      <alignment horizontal="right" vertical="center"/>
    </xf>
    <xf numFmtId="0" fontId="49" fillId="0" borderId="0" xfId="0" applyFont="1" applyAlignment="1">
      <alignment horizontal="left" vertical="center"/>
    </xf>
    <xf numFmtId="49" fontId="21" fillId="6" borderId="0" xfId="0" applyNumberFormat="1" applyFont="1" applyFill="1" applyAlignment="1">
      <alignment vertical="center"/>
    </xf>
    <xf numFmtId="49" fontId="34" fillId="6" borderId="0" xfId="0" applyNumberFormat="1" applyFont="1" applyFill="1" applyAlignment="1">
      <alignment horizontal="center" vertical="center"/>
    </xf>
    <xf numFmtId="49" fontId="58" fillId="0" borderId="0" xfId="0" applyNumberFormat="1" applyFont="1" applyAlignment="1">
      <alignment vertical="center"/>
    </xf>
    <xf numFmtId="49" fontId="59" fillId="0" borderId="0" xfId="0" applyNumberFormat="1" applyFont="1" applyAlignment="1">
      <alignment horizontal="center" vertical="center"/>
    </xf>
    <xf numFmtId="49" fontId="58" fillId="6" borderId="0" xfId="0" applyNumberFormat="1" applyFont="1" applyFill="1" applyAlignment="1">
      <alignment vertical="center"/>
    </xf>
    <xf numFmtId="49" fontId="59" fillId="6" borderId="0" xfId="0" applyNumberFormat="1" applyFont="1" applyFill="1" applyAlignment="1">
      <alignment vertical="center"/>
    </xf>
    <xf numFmtId="0" fontId="0" fillId="6" borderId="0" xfId="0" applyFill="1" applyAlignment="1">
      <alignment vertical="center"/>
    </xf>
    <xf numFmtId="0" fontId="28" fillId="2" borderId="24" xfId="0" applyFont="1" applyFill="1" applyBorder="1" applyAlignment="1">
      <alignment vertical="center"/>
    </xf>
    <xf numFmtId="0" fontId="28" fillId="2" borderId="25" xfId="0" applyFont="1" applyFill="1" applyBorder="1" applyAlignment="1">
      <alignment vertical="center"/>
    </xf>
    <xf numFmtId="0" fontId="28" fillId="2" borderId="26" xfId="0" applyFont="1" applyFill="1" applyBorder="1" applyAlignment="1">
      <alignment vertical="center"/>
    </xf>
    <xf numFmtId="49" fontId="60" fillId="2" borderId="25" xfId="0" applyNumberFormat="1" applyFont="1" applyFill="1" applyBorder="1" applyAlignment="1">
      <alignment horizontal="center" vertical="center"/>
    </xf>
    <xf numFmtId="49" fontId="60" fillId="2" borderId="25" xfId="0" applyNumberFormat="1" applyFont="1" applyFill="1" applyBorder="1" applyAlignment="1">
      <alignment vertical="center"/>
    </xf>
    <xf numFmtId="49" fontId="60" fillId="2" borderId="25" xfId="0" applyNumberFormat="1" applyFont="1" applyFill="1" applyBorder="1" applyAlignment="1">
      <alignment horizontal="centerContinuous" vertical="center"/>
    </xf>
    <xf numFmtId="49" fontId="60" fillId="2" borderId="27" xfId="0" applyNumberFormat="1" applyFont="1" applyFill="1" applyBorder="1" applyAlignment="1">
      <alignment horizontal="centerContinuous" vertical="center"/>
    </xf>
    <xf numFmtId="49" fontId="61" fillId="2" borderId="25" xfId="0" applyNumberFormat="1" applyFont="1" applyFill="1" applyBorder="1" applyAlignment="1">
      <alignment vertical="center"/>
    </xf>
    <xf numFmtId="49" fontId="61" fillId="2" borderId="27" xfId="0" applyNumberFormat="1" applyFont="1" applyFill="1" applyBorder="1" applyAlignment="1">
      <alignment vertical="center"/>
    </xf>
    <xf numFmtId="49" fontId="28" fillId="2" borderId="25" xfId="0" applyNumberFormat="1" applyFont="1" applyFill="1" applyBorder="1" applyAlignment="1">
      <alignment horizontal="left" vertical="center"/>
    </xf>
    <xf numFmtId="49" fontId="28" fillId="0" borderId="25" xfId="0" applyNumberFormat="1" applyFont="1" applyBorder="1" applyAlignment="1">
      <alignment horizontal="left" vertical="center"/>
    </xf>
    <xf numFmtId="49" fontId="61" fillId="6" borderId="27" xfId="0" applyNumberFormat="1" applyFont="1" applyFill="1" applyBorder="1" applyAlignment="1">
      <alignment vertical="center"/>
    </xf>
    <xf numFmtId="49" fontId="10" fillId="0" borderId="0" xfId="0" applyNumberFormat="1" applyFont="1" applyAlignment="1">
      <alignment vertical="center"/>
    </xf>
    <xf numFmtId="49" fontId="10" fillId="0" borderId="28" xfId="0" applyNumberFormat="1" applyFont="1" applyBorder="1" applyAlignment="1">
      <alignment vertical="center"/>
    </xf>
    <xf numFmtId="49" fontId="10" fillId="0" borderId="17" xfId="0" applyNumberFormat="1" applyFont="1" applyBorder="1" applyAlignment="1">
      <alignment horizontal="right" vertical="center"/>
    </xf>
    <xf numFmtId="49" fontId="10" fillId="0" borderId="0" xfId="0" applyNumberFormat="1" applyFont="1" applyAlignment="1">
      <alignment horizontal="center" vertical="center"/>
    </xf>
    <xf numFmtId="49" fontId="10" fillId="6" borderId="0" xfId="0" applyNumberFormat="1" applyFont="1" applyFill="1" applyAlignment="1">
      <alignment horizontal="center" vertical="center"/>
    </xf>
    <xf numFmtId="49" fontId="36" fillId="0" borderId="0" xfId="0" applyNumberFormat="1" applyFont="1" applyAlignment="1">
      <alignment horizontal="center" vertical="center"/>
    </xf>
    <xf numFmtId="49" fontId="43" fillId="0" borderId="0" xfId="0" applyNumberFormat="1" applyFont="1" applyAlignment="1">
      <alignment vertical="center"/>
    </xf>
    <xf numFmtId="49" fontId="43" fillId="0" borderId="17" xfId="0" applyNumberFormat="1" applyFont="1" applyBorder="1" applyAlignment="1">
      <alignment vertical="center"/>
    </xf>
    <xf numFmtId="49" fontId="28" fillId="2" borderId="29" xfId="0" applyNumberFormat="1" applyFont="1" applyFill="1" applyBorder="1" applyAlignment="1">
      <alignment vertical="center"/>
    </xf>
    <xf numFmtId="49" fontId="28" fillId="2" borderId="30" xfId="0" applyNumberFormat="1" applyFont="1" applyFill="1" applyBorder="1" applyAlignment="1">
      <alignment vertical="center"/>
    </xf>
    <xf numFmtId="49" fontId="43" fillId="2" borderId="17" xfId="0" applyNumberFormat="1" applyFont="1" applyFill="1" applyBorder="1" applyAlignment="1">
      <alignment vertical="center"/>
    </xf>
    <xf numFmtId="0" fontId="10" fillId="0" borderId="7" xfId="0" applyFont="1" applyBorder="1" applyAlignment="1">
      <alignment vertical="center"/>
    </xf>
    <xf numFmtId="49" fontId="43" fillId="0" borderId="7" xfId="0" applyNumberFormat="1" applyFont="1" applyBorder="1" applyAlignment="1">
      <alignment vertical="center"/>
    </xf>
    <xf numFmtId="49" fontId="10" fillId="0" borderId="7" xfId="0" applyNumberFormat="1" applyFont="1" applyBorder="1" applyAlignment="1">
      <alignment vertical="center"/>
    </xf>
    <xf numFmtId="49" fontId="43" fillId="0" borderId="18" xfId="0" applyNumberFormat="1" applyFont="1" applyBorder="1" applyAlignment="1">
      <alignment vertical="center"/>
    </xf>
    <xf numFmtId="49" fontId="10" fillId="0" borderId="31" xfId="0" applyNumberFormat="1" applyFont="1" applyBorder="1" applyAlignment="1">
      <alignment vertical="center"/>
    </xf>
    <xf numFmtId="49" fontId="10" fillId="0" borderId="18" xfId="0" applyNumberFormat="1" applyFont="1" applyBorder="1" applyAlignment="1">
      <alignment horizontal="right" vertical="center"/>
    </xf>
    <xf numFmtId="0" fontId="10" fillId="2" borderId="28" xfId="0" applyFont="1" applyFill="1" applyBorder="1" applyAlignment="1">
      <alignment vertical="center"/>
    </xf>
    <xf numFmtId="49" fontId="10" fillId="2" borderId="17" xfId="0" applyNumberFormat="1" applyFont="1" applyFill="1" applyBorder="1" applyAlignment="1">
      <alignment horizontal="right" vertical="center"/>
    </xf>
    <xf numFmtId="49" fontId="10" fillId="0" borderId="7" xfId="0" applyNumberFormat="1" applyFont="1" applyBorder="1" applyAlignment="1">
      <alignment horizontal="center" vertical="center"/>
    </xf>
    <xf numFmtId="0" fontId="10" fillId="6" borderId="7" xfId="0" applyFont="1" applyFill="1" applyBorder="1" applyAlignment="1">
      <alignment vertical="center"/>
    </xf>
    <xf numFmtId="49" fontId="10" fillId="6" borderId="7" xfId="0" applyNumberFormat="1" applyFont="1" applyFill="1" applyBorder="1" applyAlignment="1">
      <alignment horizontal="center" vertical="center"/>
    </xf>
    <xf numFmtId="49" fontId="10" fillId="6" borderId="18" xfId="0" applyNumberFormat="1" applyFont="1" applyFill="1" applyBorder="1" applyAlignment="1">
      <alignment vertical="center"/>
    </xf>
    <xf numFmtId="49" fontId="36" fillId="0" borderId="7" xfId="0" applyNumberFormat="1" applyFont="1" applyBorder="1" applyAlignment="1">
      <alignment horizontal="center" vertical="center"/>
    </xf>
    <xf numFmtId="0" fontId="53" fillId="9" borderId="18" xfId="0" applyFont="1" applyFill="1" applyBorder="1" applyAlignment="1">
      <alignment horizontal="right" vertical="center"/>
    </xf>
    <xf numFmtId="0" fontId="50" fillId="6" borderId="17" xfId="0" applyFont="1" applyFill="1" applyBorder="1" applyAlignment="1">
      <alignment vertical="center"/>
    </xf>
    <xf numFmtId="0" fontId="50" fillId="6" borderId="7" xfId="0" applyFont="1" applyFill="1" applyBorder="1" applyAlignment="1">
      <alignment vertical="center"/>
    </xf>
    <xf numFmtId="0" fontId="50" fillId="6" borderId="18" xfId="0" applyFont="1" applyFill="1" applyBorder="1" applyAlignment="1">
      <alignment vertical="center"/>
    </xf>
    <xf numFmtId="0" fontId="62" fillId="6" borderId="0" xfId="0" applyFont="1" applyFill="1" applyAlignment="1">
      <alignment horizontal="right" vertical="center"/>
    </xf>
    <xf numFmtId="0" fontId="63" fillId="0" borderId="0" xfId="0" applyFont="1" applyAlignment="1">
      <alignment vertical="center"/>
    </xf>
    <xf numFmtId="0" fontId="48" fillId="0" borderId="18" xfId="0" applyFont="1" applyBorder="1" applyAlignment="1">
      <alignment horizontal="right" vertical="center"/>
    </xf>
    <xf numFmtId="0" fontId="53" fillId="9" borderId="0" xfId="0" applyFont="1" applyFill="1" applyAlignment="1">
      <alignment horizontal="right" vertical="center"/>
    </xf>
    <xf numFmtId="49" fontId="48" fillId="0" borderId="7" xfId="0" applyNumberFormat="1" applyFont="1" applyBorder="1" applyAlignment="1">
      <alignment horizontal="left" vertical="center"/>
    </xf>
    <xf numFmtId="49" fontId="46" fillId="2" borderId="0" xfId="0" applyNumberFormat="1" applyFont="1" applyFill="1" applyAlignment="1">
      <alignment horizontal="center" vertical="center"/>
    </xf>
    <xf numFmtId="0" fontId="53" fillId="9" borderId="27" xfId="0" applyFont="1" applyFill="1" applyBorder="1" applyAlignment="1">
      <alignment horizontal="right" vertical="center"/>
    </xf>
    <xf numFmtId="49" fontId="48" fillId="0" borderId="18" xfId="0" applyNumberFormat="1" applyFont="1" applyBorder="1" applyAlignment="1">
      <alignment horizontal="left" vertical="center"/>
    </xf>
    <xf numFmtId="49" fontId="48" fillId="0" borderId="0" xfId="0" applyNumberFormat="1" applyFont="1" applyAlignment="1">
      <alignment horizontal="left" vertical="center"/>
    </xf>
    <xf numFmtId="49" fontId="48" fillId="0" borderId="17" xfId="0" applyNumberFormat="1" applyFont="1" applyBorder="1" applyAlignment="1">
      <alignment horizontal="left" vertical="center"/>
    </xf>
    <xf numFmtId="49" fontId="64" fillId="0" borderId="18" xfId="0" applyNumberFormat="1" applyFont="1" applyBorder="1" applyAlignment="1">
      <alignment horizontal="right" vertical="center"/>
    </xf>
    <xf numFmtId="49" fontId="64" fillId="0" borderId="0" xfId="0" applyNumberFormat="1" applyFont="1" applyAlignment="1">
      <alignment horizontal="right" vertical="center"/>
    </xf>
    <xf numFmtId="0" fontId="32" fillId="6" borderId="0" xfId="0" applyFont="1" applyFill="1" applyAlignment="1">
      <alignment horizontal="right" vertical="center"/>
    </xf>
    <xf numFmtId="49" fontId="10" fillId="10" borderId="0" xfId="0" applyNumberFormat="1" applyFont="1" applyFill="1" applyAlignment="1">
      <alignment horizontal="center" vertical="center"/>
    </xf>
    <xf numFmtId="49" fontId="48" fillId="10" borderId="0" xfId="0" applyNumberFormat="1" applyFont="1" applyFill="1" applyAlignment="1">
      <alignment vertical="center"/>
    </xf>
    <xf numFmtId="0" fontId="48" fillId="10" borderId="7" xfId="0" applyFont="1" applyFill="1" applyBorder="1" applyAlignment="1">
      <alignment vertical="center"/>
    </xf>
    <xf numFmtId="49" fontId="48" fillId="10" borderId="7" xfId="0" applyNumberFormat="1" applyFont="1" applyFill="1" applyBorder="1" applyAlignment="1">
      <alignment vertical="center"/>
    </xf>
    <xf numFmtId="0" fontId="49" fillId="6" borderId="0" xfId="0" applyFont="1" applyFill="1" applyAlignment="1">
      <alignment horizontal="right" vertical="center"/>
    </xf>
    <xf numFmtId="0" fontId="43" fillId="10" borderId="0" xfId="0" applyFont="1" applyFill="1" applyAlignment="1">
      <alignment horizontal="right" vertical="center"/>
    </xf>
    <xf numFmtId="0" fontId="53" fillId="11" borderId="23" xfId="0" applyFont="1" applyFill="1" applyBorder="1" applyAlignment="1">
      <alignment horizontal="right" vertical="center"/>
    </xf>
    <xf numFmtId="49" fontId="48" fillId="10" borderId="18" xfId="0" applyNumberFormat="1" applyFont="1" applyFill="1" applyBorder="1" applyAlignment="1">
      <alignment vertical="center"/>
    </xf>
    <xf numFmtId="49" fontId="57" fillId="0" borderId="0" xfId="0" applyNumberFormat="1" applyFont="1" applyAlignment="1">
      <alignment horizontal="center" vertical="center"/>
    </xf>
    <xf numFmtId="49" fontId="49" fillId="0" borderId="7" xfId="0" applyNumberFormat="1" applyFont="1" applyBorder="1" applyAlignment="1">
      <alignment horizontal="center" vertical="center"/>
    </xf>
    <xf numFmtId="1" fontId="49" fillId="0" borderId="7" xfId="0" applyNumberFormat="1" applyFont="1" applyBorder="1" applyAlignment="1">
      <alignment horizontal="center" vertical="center"/>
    </xf>
    <xf numFmtId="49" fontId="55" fillId="0" borderId="7" xfId="0" applyNumberFormat="1" applyFont="1" applyBorder="1" applyAlignment="1">
      <alignment vertical="center"/>
    </xf>
    <xf numFmtId="49" fontId="56" fillId="0" borderId="7" xfId="0" applyNumberFormat="1" applyFont="1" applyBorder="1" applyAlignment="1">
      <alignment vertical="center"/>
    </xf>
    <xf numFmtId="49" fontId="64" fillId="0" borderId="7" xfId="0" applyNumberFormat="1" applyFont="1" applyBorder="1" applyAlignment="1">
      <alignment horizontal="right" vertical="center"/>
    </xf>
    <xf numFmtId="49" fontId="60" fillId="2" borderId="7" xfId="0" applyNumberFormat="1" applyFont="1" applyFill="1" applyBorder="1" applyAlignment="1">
      <alignment horizontal="center" vertical="center"/>
    </xf>
    <xf numFmtId="49" fontId="60" fillId="2" borderId="26" xfId="0" applyNumberFormat="1" applyFont="1" applyFill="1" applyBorder="1" applyAlignment="1">
      <alignment horizontal="centerContinuous" vertical="center"/>
    </xf>
    <xf numFmtId="0" fontId="10" fillId="6" borderId="17" xfId="0" applyFont="1" applyFill="1" applyBorder="1" applyAlignment="1">
      <alignment vertical="center"/>
    </xf>
    <xf numFmtId="0" fontId="10" fillId="6" borderId="18" xfId="0" applyFont="1" applyFill="1" applyBorder="1" applyAlignment="1">
      <alignment vertical="center"/>
    </xf>
    <xf numFmtId="49" fontId="65" fillId="0" borderId="0" xfId="0" applyNumberFormat="1" applyFont="1" applyAlignment="1">
      <alignment horizontal="right" vertical="center"/>
    </xf>
    <xf numFmtId="0" fontId="49" fillId="2" borderId="0" xfId="0" applyFont="1" applyFill="1" applyAlignment="1">
      <alignment horizontal="center" vertical="center"/>
    </xf>
    <xf numFmtId="49" fontId="60" fillId="2" borderId="27" xfId="0" applyNumberFormat="1" applyFont="1" applyFill="1" applyBorder="1" applyAlignment="1">
      <alignment vertical="center"/>
    </xf>
    <xf numFmtId="49" fontId="11" fillId="6" borderId="4" xfId="0" applyNumberFormat="1" applyFont="1" applyFill="1" applyBorder="1" applyAlignment="1">
      <alignment horizontal="left" vertical="center"/>
    </xf>
    <xf numFmtId="0" fontId="10" fillId="2" borderId="15" xfId="0" applyFont="1" applyFill="1" applyBorder="1" applyAlignment="1">
      <alignment horizontal="center" wrapText="1"/>
    </xf>
    <xf numFmtId="0" fontId="66" fillId="0" borderId="0" xfId="0" applyFont="1" applyAlignment="1">
      <alignment vertical="center"/>
    </xf>
    <xf numFmtId="0" fontId="9" fillId="6" borderId="0" xfId="0" applyFont="1" applyFill="1" applyAlignment="1">
      <alignment horizontal="left"/>
    </xf>
    <xf numFmtId="49" fontId="15" fillId="0" borderId="0" xfId="0" applyNumberFormat="1" applyFont="1" applyAlignment="1">
      <alignment horizontal="right" vertical="center"/>
    </xf>
    <xf numFmtId="0" fontId="17" fillId="0" borderId="0" xfId="0" applyFont="1" applyAlignment="1">
      <alignment horizontal="left"/>
    </xf>
    <xf numFmtId="49" fontId="11" fillId="2" borderId="19" xfId="0" applyNumberFormat="1" applyFont="1" applyFill="1" applyBorder="1" applyAlignment="1">
      <alignment horizontal="left" vertical="center"/>
    </xf>
    <xf numFmtId="0" fontId="0" fillId="2" borderId="32" xfId="0" applyFill="1" applyBorder="1" applyAlignment="1">
      <alignment vertical="center"/>
    </xf>
    <xf numFmtId="0" fontId="0" fillId="6" borderId="0" xfId="0" applyFill="1" applyAlignment="1">
      <alignment horizontal="center" vertical="center"/>
    </xf>
    <xf numFmtId="0" fontId="33" fillId="0" borderId="0" xfId="0" applyFont="1"/>
    <xf numFmtId="49" fontId="33" fillId="2" borderId="8" xfId="0" applyNumberFormat="1" applyFont="1" applyFill="1" applyBorder="1" applyAlignment="1">
      <alignment horizontal="center" wrapText="1"/>
    </xf>
    <xf numFmtId="49" fontId="10" fillId="5" borderId="6" xfId="0" applyNumberFormat="1" applyFont="1" applyFill="1" applyBorder="1" applyAlignment="1">
      <alignment horizontal="center" wrapText="1"/>
    </xf>
    <xf numFmtId="0" fontId="21" fillId="0" borderId="18" xfId="0" applyFont="1" applyBorder="1" applyAlignment="1">
      <alignment horizontal="left" vertical="center"/>
    </xf>
    <xf numFmtId="0" fontId="21" fillId="0" borderId="12" xfId="0" applyFont="1" applyBorder="1" applyAlignment="1">
      <alignment horizontal="center" vertical="center" wrapText="1"/>
    </xf>
    <xf numFmtId="0" fontId="37" fillId="0" borderId="0" xfId="0" applyFont="1" applyAlignment="1">
      <alignment horizontal="left"/>
    </xf>
    <xf numFmtId="0" fontId="16" fillId="0" borderId="0" xfId="0" applyFont="1" applyAlignment="1">
      <alignment horizontal="left"/>
    </xf>
    <xf numFmtId="0" fontId="35" fillId="2" borderId="0" xfId="0" applyFont="1" applyFill="1" applyAlignment="1">
      <alignment vertical="center"/>
    </xf>
    <xf numFmtId="0" fontId="26" fillId="2" borderId="0" xfId="0" applyFont="1" applyFill="1" applyAlignment="1">
      <alignment horizontal="right" vertical="center"/>
    </xf>
    <xf numFmtId="0" fontId="0" fillId="0" borderId="6" xfId="0" applyBorder="1" applyAlignment="1">
      <alignment vertical="center"/>
    </xf>
    <xf numFmtId="0" fontId="44" fillId="0" borderId="6" xfId="0" applyFont="1" applyBorder="1" applyAlignment="1">
      <alignment vertical="center"/>
    </xf>
    <xf numFmtId="0" fontId="10" fillId="2" borderId="0" xfId="0" applyFont="1" applyFill="1" applyAlignment="1">
      <alignment horizontal="right" vertical="center"/>
    </xf>
    <xf numFmtId="0" fontId="43" fillId="2" borderId="0" xfId="0" applyFont="1" applyFill="1" applyAlignment="1">
      <alignment horizontal="center" vertical="center"/>
    </xf>
    <xf numFmtId="0" fontId="43" fillId="2" borderId="0" xfId="0" applyFont="1" applyFill="1" applyAlignment="1">
      <alignment vertical="center"/>
    </xf>
    <xf numFmtId="0" fontId="11" fillId="2" borderId="0" xfId="0" applyFont="1" applyFill="1" applyAlignment="1">
      <alignment horizontal="right" vertical="center"/>
    </xf>
    <xf numFmtId="0" fontId="45" fillId="2" borderId="0" xfId="0" applyFont="1" applyFill="1" applyAlignment="1">
      <alignment horizontal="center" vertical="center"/>
    </xf>
    <xf numFmtId="0" fontId="16" fillId="0" borderId="7" xfId="0" applyFont="1" applyBorder="1" applyAlignment="1">
      <alignment vertical="center"/>
    </xf>
    <xf numFmtId="0" fontId="50" fillId="0" borderId="7" xfId="0" applyFont="1" applyBorder="1" applyAlignment="1">
      <alignment horizontal="center" vertical="center"/>
    </xf>
    <xf numFmtId="0" fontId="46" fillId="0" borderId="0" xfId="0" applyFont="1" applyAlignment="1">
      <alignment horizontal="center" vertical="center"/>
    </xf>
    <xf numFmtId="0" fontId="63" fillId="0" borderId="18" xfId="0" applyFont="1" applyBorder="1" applyAlignment="1">
      <alignment horizontal="right" vertical="center"/>
    </xf>
    <xf numFmtId="0" fontId="67" fillId="0" borderId="17" xfId="0" applyFont="1" applyBorder="1" applyAlignment="1">
      <alignment horizontal="center" vertical="center"/>
    </xf>
    <xf numFmtId="0" fontId="48" fillId="0" borderId="0" xfId="0" applyFont="1" applyAlignment="1">
      <alignment horizontal="left" vertical="center"/>
    </xf>
    <xf numFmtId="0" fontId="50" fillId="0" borderId="0" xfId="0" applyFont="1" applyAlignment="1">
      <alignment horizontal="left" vertical="center"/>
    </xf>
    <xf numFmtId="0" fontId="48" fillId="0" borderId="7" xfId="0" applyFont="1" applyBorder="1" applyAlignment="1">
      <alignment horizontal="left" vertical="center"/>
    </xf>
    <xf numFmtId="0" fontId="63" fillId="0" borderId="7" xfId="0" applyFont="1" applyBorder="1" applyAlignment="1">
      <alignment horizontal="right" vertical="center"/>
    </xf>
    <xf numFmtId="0" fontId="50" fillId="0" borderId="18" xfId="0" applyFont="1" applyBorder="1" applyAlignment="1">
      <alignment horizontal="center" vertical="center"/>
    </xf>
    <xf numFmtId="0" fontId="50" fillId="0" borderId="17" xfId="0" applyFont="1" applyBorder="1" applyAlignment="1">
      <alignment vertical="center"/>
    </xf>
    <xf numFmtId="0" fontId="63" fillId="0" borderId="0" xfId="0" applyFont="1" applyAlignment="1">
      <alignment horizontal="right" vertical="center"/>
    </xf>
    <xf numFmtId="0" fontId="50" fillId="0" borderId="0" xfId="0" applyFont="1" applyAlignment="1">
      <alignment horizontal="center" vertical="center"/>
    </xf>
    <xf numFmtId="0" fontId="46" fillId="2" borderId="0" xfId="0" applyFont="1" applyFill="1" applyAlignment="1">
      <alignment horizontal="center" vertical="center"/>
    </xf>
    <xf numFmtId="0" fontId="50" fillId="0" borderId="17" xfId="0" applyFont="1" applyBorder="1" applyAlignment="1">
      <alignment horizontal="left" vertical="center"/>
    </xf>
    <xf numFmtId="0" fontId="63" fillId="0" borderId="17" xfId="0" applyFont="1" applyBorder="1" applyAlignment="1">
      <alignment horizontal="right" vertical="center"/>
    </xf>
    <xf numFmtId="0" fontId="50" fillId="6" borderId="0" xfId="0" applyFont="1" applyFill="1" applyAlignment="1">
      <alignment horizontal="right" vertical="center"/>
    </xf>
    <xf numFmtId="0" fontId="50" fillId="6" borderId="7" xfId="0" applyFont="1" applyFill="1" applyBorder="1" applyAlignment="1">
      <alignment horizontal="right" vertical="center"/>
    </xf>
    <xf numFmtId="0" fontId="63" fillId="6" borderId="0" xfId="0" applyFont="1" applyFill="1" applyAlignment="1">
      <alignment horizontal="right" vertical="center"/>
    </xf>
    <xf numFmtId="0" fontId="57" fillId="2" borderId="0" xfId="0" applyFont="1" applyFill="1" applyAlignment="1">
      <alignment horizontal="center" vertical="center"/>
    </xf>
    <xf numFmtId="0" fontId="49" fillId="6" borderId="0" xfId="0" applyFont="1" applyFill="1" applyAlignment="1">
      <alignment horizontal="center" vertical="center"/>
    </xf>
    <xf numFmtId="49" fontId="49" fillId="6" borderId="0" xfId="0" applyNumberFormat="1" applyFont="1" applyFill="1" applyAlignment="1">
      <alignment horizontal="center" vertical="center"/>
    </xf>
    <xf numFmtId="1" fontId="49" fillId="6" borderId="0" xfId="0" applyNumberFormat="1" applyFont="1" applyFill="1" applyAlignment="1">
      <alignment horizontal="center" vertical="center"/>
    </xf>
    <xf numFmtId="49" fontId="50" fillId="0" borderId="0" xfId="0" applyNumberFormat="1" applyFont="1" applyAlignment="1">
      <alignment horizontal="center" vertical="center"/>
    </xf>
    <xf numFmtId="49" fontId="36" fillId="6" borderId="17" xfId="0" applyNumberFormat="1" applyFont="1" applyFill="1" applyBorder="1" applyAlignment="1">
      <alignment vertical="center"/>
    </xf>
    <xf numFmtId="49" fontId="36" fillId="0" borderId="0" xfId="0" applyNumberFormat="1" applyFont="1" applyAlignment="1">
      <alignment vertical="center"/>
    </xf>
    <xf numFmtId="49" fontId="10" fillId="6" borderId="7" xfId="0" applyNumberFormat="1" applyFont="1" applyFill="1" applyBorder="1" applyAlignment="1">
      <alignment vertical="center"/>
    </xf>
    <xf numFmtId="49" fontId="36" fillId="6" borderId="18" xfId="0" applyNumberFormat="1" applyFont="1" applyFill="1" applyBorder="1" applyAlignment="1">
      <alignment vertical="center"/>
    </xf>
    <xf numFmtId="49" fontId="36" fillId="0" borderId="7" xfId="0" applyNumberFormat="1" applyFont="1" applyBorder="1" applyAlignment="1">
      <alignment vertical="center"/>
    </xf>
    <xf numFmtId="0" fontId="68" fillId="7" borderId="18" xfId="0" applyFont="1" applyFill="1" applyBorder="1" applyAlignment="1">
      <alignment vertical="center"/>
    </xf>
    <xf numFmtId="0" fontId="49" fillId="10" borderId="0" xfId="0" applyFont="1" applyFill="1" applyAlignment="1">
      <alignment horizontal="center" vertical="center"/>
    </xf>
    <xf numFmtId="0" fontId="50" fillId="10" borderId="0" xfId="0" applyFont="1" applyFill="1" applyAlignment="1">
      <alignment vertical="center"/>
    </xf>
    <xf numFmtId="0" fontId="48" fillId="10" borderId="0" xfId="0" applyFont="1" applyFill="1" applyAlignment="1">
      <alignment horizontal="left" vertical="center"/>
    </xf>
    <xf numFmtId="0" fontId="50" fillId="10" borderId="0" xfId="0" applyFont="1" applyFill="1" applyAlignment="1">
      <alignment horizontal="left" vertical="center"/>
    </xf>
    <xf numFmtId="0" fontId="49" fillId="10" borderId="0" xfId="0" applyFont="1" applyFill="1" applyAlignment="1">
      <alignment vertical="center"/>
    </xf>
    <xf numFmtId="0" fontId="48" fillId="10" borderId="7" xfId="0" applyFont="1" applyFill="1" applyBorder="1" applyAlignment="1">
      <alignment horizontal="left" vertical="center"/>
    </xf>
    <xf numFmtId="0" fontId="63" fillId="10" borderId="7" xfId="0" applyFont="1" applyFill="1" applyBorder="1" applyAlignment="1">
      <alignment horizontal="right" vertical="center"/>
    </xf>
    <xf numFmtId="0" fontId="67" fillId="10" borderId="17" xfId="0" applyFont="1" applyFill="1" applyBorder="1" applyAlignment="1">
      <alignment horizontal="center" vertical="center"/>
    </xf>
    <xf numFmtId="0" fontId="50" fillId="10" borderId="0" xfId="0" applyFont="1" applyFill="1" applyAlignment="1">
      <alignment horizontal="right" vertical="center"/>
    </xf>
    <xf numFmtId="0" fontId="53" fillId="11" borderId="17" xfId="0" applyFont="1" applyFill="1" applyBorder="1" applyAlignment="1">
      <alignment horizontal="right" vertical="center"/>
    </xf>
    <xf numFmtId="0" fontId="50" fillId="10" borderId="7" xfId="0" applyFont="1" applyFill="1" applyBorder="1" applyAlignment="1">
      <alignment horizontal="right" vertical="center"/>
    </xf>
    <xf numFmtId="0" fontId="50" fillId="10" borderId="17" xfId="0" applyFont="1" applyFill="1" applyBorder="1" applyAlignment="1">
      <alignment horizontal="left" vertical="center"/>
    </xf>
    <xf numFmtId="0" fontId="63" fillId="10" borderId="18" xfId="0" applyFont="1" applyFill="1" applyBorder="1" applyAlignment="1">
      <alignment horizontal="right" vertical="center"/>
    </xf>
    <xf numFmtId="49" fontId="58" fillId="10" borderId="0" xfId="0" applyNumberFormat="1" applyFont="1" applyFill="1" applyAlignment="1">
      <alignment vertical="center"/>
    </xf>
    <xf numFmtId="49" fontId="59" fillId="10" borderId="0" xfId="0" applyNumberFormat="1" applyFont="1" applyFill="1" applyAlignment="1">
      <alignment vertical="center"/>
    </xf>
    <xf numFmtId="49" fontId="60" fillId="2" borderId="26" xfId="0" applyNumberFormat="1" applyFont="1" applyFill="1" applyBorder="1" applyAlignment="1">
      <alignment vertical="center"/>
    </xf>
    <xf numFmtId="1" fontId="10" fillId="6" borderId="0" xfId="0" applyNumberFormat="1" applyFont="1" applyFill="1" applyAlignment="1">
      <alignment horizontal="center" vertical="center"/>
    </xf>
    <xf numFmtId="1" fontId="10" fillId="6" borderId="7" xfId="0" applyNumberFormat="1" applyFont="1" applyFill="1" applyBorder="1" applyAlignment="1">
      <alignment horizontal="center" vertical="center"/>
    </xf>
    <xf numFmtId="0" fontId="41" fillId="7" borderId="18" xfId="0" applyFont="1" applyFill="1" applyBorder="1" applyAlignment="1">
      <alignment horizontal="right" vertical="center"/>
    </xf>
    <xf numFmtId="0" fontId="50" fillId="10" borderId="7" xfId="0" applyFont="1" applyFill="1" applyBorder="1" applyAlignment="1">
      <alignment vertical="center"/>
    </xf>
    <xf numFmtId="0" fontId="50" fillId="10" borderId="17" xfId="0" applyFont="1" applyFill="1" applyBorder="1" applyAlignment="1">
      <alignment vertical="center"/>
    </xf>
    <xf numFmtId="49" fontId="50" fillId="10" borderId="18" xfId="0" applyNumberFormat="1" applyFont="1" applyFill="1" applyBorder="1" applyAlignment="1">
      <alignment vertical="center"/>
    </xf>
    <xf numFmtId="49" fontId="49" fillId="10" borderId="0" xfId="0" applyNumberFormat="1" applyFont="1" applyFill="1" applyAlignment="1">
      <alignment vertical="center"/>
    </xf>
    <xf numFmtId="49" fontId="50" fillId="10" borderId="0" xfId="0" applyNumberFormat="1" applyFont="1" applyFill="1" applyAlignment="1">
      <alignment vertical="center"/>
    </xf>
    <xf numFmtId="49" fontId="28" fillId="2" borderId="30" xfId="0" applyNumberFormat="1" applyFont="1" applyFill="1" applyBorder="1" applyAlignment="1">
      <alignment horizontal="left" vertical="center"/>
    </xf>
    <xf numFmtId="49" fontId="61" fillId="2" borderId="30" xfId="0" applyNumberFormat="1" applyFont="1" applyFill="1" applyBorder="1" applyAlignment="1">
      <alignment vertical="center"/>
    </xf>
    <xf numFmtId="49" fontId="10" fillId="2" borderId="7" xfId="0" applyNumberFormat="1" applyFont="1" applyFill="1" applyBorder="1" applyAlignment="1">
      <alignment vertical="center"/>
    </xf>
    <xf numFmtId="0" fontId="28" fillId="2" borderId="28" xfId="0" applyFont="1" applyFill="1" applyBorder="1" applyAlignment="1">
      <alignment vertical="center"/>
    </xf>
    <xf numFmtId="49" fontId="10" fillId="2" borderId="28" xfId="0" applyNumberFormat="1" applyFont="1" applyFill="1" applyBorder="1" applyAlignment="1">
      <alignment vertical="center"/>
    </xf>
    <xf numFmtId="49" fontId="10" fillId="2" borderId="31" xfId="0" applyNumberFormat="1" applyFont="1" applyFill="1" applyBorder="1" applyAlignment="1">
      <alignment vertical="center"/>
    </xf>
    <xf numFmtId="0" fontId="21" fillId="0" borderId="21" xfId="0" applyFont="1" applyBorder="1" applyAlignment="1">
      <alignment vertical="center"/>
    </xf>
    <xf numFmtId="0" fontId="70" fillId="2" borderId="0" xfId="0" applyFont="1" applyFill="1" applyAlignment="1">
      <alignment vertical="center"/>
    </xf>
    <xf numFmtId="0" fontId="23" fillId="2" borderId="0" xfId="0" applyFont="1" applyFill="1" applyAlignment="1">
      <alignment horizontal="center" vertical="center" wrapText="1"/>
    </xf>
    <xf numFmtId="0" fontId="19" fillId="2" borderId="0" xfId="0" applyFont="1" applyFill="1" applyAlignment="1">
      <alignment vertical="center"/>
    </xf>
    <xf numFmtId="0" fontId="10" fillId="2" borderId="0" xfId="0" applyFont="1" applyFill="1" applyAlignment="1">
      <alignment horizontal="center"/>
    </xf>
    <xf numFmtId="49" fontId="71" fillId="0" borderId="0" xfId="0" applyNumberFormat="1" applyFont="1" applyAlignment="1">
      <alignment vertical="top"/>
    </xf>
    <xf numFmtId="0" fontId="10" fillId="2" borderId="17" xfId="0" applyFont="1" applyFill="1" applyBorder="1" applyAlignment="1">
      <alignment horizontal="right" vertical="center"/>
    </xf>
    <xf numFmtId="0" fontId="10" fillId="2" borderId="18" xfId="0" applyFont="1" applyFill="1" applyBorder="1" applyAlignment="1">
      <alignment horizontal="right" vertical="center"/>
    </xf>
    <xf numFmtId="49" fontId="10" fillId="2" borderId="29" xfId="0" applyNumberFormat="1" applyFont="1" applyFill="1" applyBorder="1" applyAlignment="1">
      <alignment vertical="center"/>
    </xf>
    <xf numFmtId="49" fontId="10" fillId="2" borderId="30" xfId="0" applyNumberFormat="1" applyFont="1" applyFill="1" applyBorder="1" applyAlignment="1">
      <alignment vertical="center"/>
    </xf>
    <xf numFmtId="49" fontId="10" fillId="2" borderId="23" xfId="0" applyNumberFormat="1" applyFont="1" applyFill="1" applyBorder="1" applyAlignment="1">
      <alignment horizontal="right" vertical="center"/>
    </xf>
    <xf numFmtId="0" fontId="28" fillId="2" borderId="0" xfId="0" applyFont="1" applyFill="1" applyAlignment="1">
      <alignment vertical="center"/>
    </xf>
    <xf numFmtId="0" fontId="28" fillId="2" borderId="35" xfId="0" applyFont="1" applyFill="1" applyBorder="1" applyAlignment="1">
      <alignment vertical="center"/>
    </xf>
    <xf numFmtId="49" fontId="71" fillId="0" borderId="0" xfId="0" applyNumberFormat="1" applyFont="1" applyAlignment="1">
      <alignment horizontal="center"/>
    </xf>
    <xf numFmtId="49" fontId="23" fillId="0" borderId="0" xfId="0" applyNumberFormat="1" applyFont="1" applyAlignment="1">
      <alignment horizontal="center"/>
    </xf>
    <xf numFmtId="49" fontId="10" fillId="2" borderId="36" xfId="0" applyNumberFormat="1" applyFont="1" applyFill="1" applyBorder="1" applyAlignment="1">
      <alignment horizontal="center" wrapText="1"/>
    </xf>
    <xf numFmtId="0" fontId="21" fillId="0" borderId="37" xfId="0" applyFont="1" applyBorder="1" applyAlignment="1">
      <alignment horizontal="center" vertical="center"/>
    </xf>
    <xf numFmtId="0" fontId="10" fillId="2" borderId="7" xfId="0" applyFont="1" applyFill="1" applyBorder="1" applyAlignment="1">
      <alignment vertical="center"/>
    </xf>
    <xf numFmtId="0" fontId="46" fillId="0" borderId="7" xfId="0" applyFont="1" applyBorder="1" applyAlignment="1">
      <alignment horizontal="center" vertical="center"/>
    </xf>
    <xf numFmtId="49" fontId="10" fillId="2" borderId="7" xfId="0" applyNumberFormat="1" applyFont="1" applyFill="1" applyBorder="1" applyAlignment="1">
      <alignment horizontal="center" vertical="center"/>
    </xf>
    <xf numFmtId="49" fontId="10" fillId="2" borderId="38" xfId="0" applyNumberFormat="1" applyFont="1" applyFill="1" applyBorder="1" applyAlignment="1">
      <alignment horizontal="center" wrapText="1"/>
    </xf>
    <xf numFmtId="49" fontId="12" fillId="0" borderId="0" xfId="0" applyNumberFormat="1" applyFont="1" applyAlignment="1">
      <alignment vertical="top"/>
    </xf>
    <xf numFmtId="0" fontId="67" fillId="0" borderId="0" xfId="0" applyFont="1" applyAlignment="1">
      <alignment horizontal="center" vertical="center"/>
    </xf>
    <xf numFmtId="0" fontId="50" fillId="0" borderId="30" xfId="0" applyFont="1" applyBorder="1" applyAlignment="1">
      <alignment vertical="center"/>
    </xf>
    <xf numFmtId="49" fontId="10" fillId="0" borderId="31" xfId="0" applyNumberFormat="1" applyFont="1" applyBorder="1" applyAlignment="1">
      <alignment horizontal="center" vertical="center"/>
    </xf>
    <xf numFmtId="49" fontId="36" fillId="2" borderId="17" xfId="0" applyNumberFormat="1" applyFont="1" applyFill="1" applyBorder="1" applyAlignment="1">
      <alignment vertical="center"/>
    </xf>
    <xf numFmtId="49" fontId="36" fillId="2" borderId="18" xfId="0" applyNumberFormat="1" applyFont="1" applyFill="1" applyBorder="1" applyAlignment="1">
      <alignment vertical="center"/>
    </xf>
    <xf numFmtId="0" fontId="29" fillId="5" borderId="18" xfId="0" applyFont="1" applyFill="1" applyBorder="1" applyAlignment="1">
      <alignment horizontal="center" vertical="center"/>
    </xf>
    <xf numFmtId="49" fontId="10" fillId="5" borderId="38" xfId="0" applyNumberFormat="1" applyFont="1" applyFill="1" applyBorder="1" applyAlignment="1">
      <alignment horizontal="center" wrapText="1"/>
    </xf>
    <xf numFmtId="1" fontId="29" fillId="5" borderId="11" xfId="0" applyNumberFormat="1" applyFont="1" applyFill="1" applyBorder="1" applyAlignment="1">
      <alignment horizontal="center" vertical="center"/>
    </xf>
    <xf numFmtId="49" fontId="10" fillId="5" borderId="39" xfId="0" applyNumberFormat="1" applyFont="1" applyFill="1" applyBorder="1" applyAlignment="1">
      <alignment horizontal="center" wrapText="1"/>
    </xf>
    <xf numFmtId="1" fontId="29" fillId="5" borderId="40" xfId="0" applyNumberFormat="1" applyFont="1" applyFill="1" applyBorder="1" applyAlignment="1">
      <alignment horizontal="center" vertical="center"/>
    </xf>
    <xf numFmtId="0" fontId="8" fillId="0" borderId="11" xfId="0" applyFont="1" applyBorder="1" applyAlignment="1">
      <alignment horizontal="center" vertical="center"/>
    </xf>
    <xf numFmtId="49" fontId="6" fillId="0" borderId="0" xfId="0" applyNumberFormat="1" applyFont="1" applyAlignment="1">
      <alignment horizontal="left" vertical="top"/>
    </xf>
    <xf numFmtId="0" fontId="24" fillId="0" borderId="0" xfId="0" applyFont="1" applyAlignment="1">
      <alignment horizontal="left"/>
    </xf>
    <xf numFmtId="49" fontId="9" fillId="0" borderId="0" xfId="0" applyNumberFormat="1" applyFont="1" applyAlignment="1">
      <alignment horizontal="left"/>
    </xf>
    <xf numFmtId="14" fontId="19" fillId="0" borderId="6" xfId="0" applyNumberFormat="1" applyFont="1" applyBorder="1" applyAlignment="1">
      <alignment horizontal="left" vertical="center"/>
    </xf>
    <xf numFmtId="49" fontId="72" fillId="2" borderId="4" xfId="0" applyNumberFormat="1" applyFont="1" applyFill="1" applyBorder="1" applyAlignment="1">
      <alignment vertical="center"/>
    </xf>
    <xf numFmtId="49" fontId="72" fillId="2" borderId="0" xfId="0" applyNumberFormat="1" applyFont="1" applyFill="1" applyAlignment="1">
      <alignment vertical="center"/>
    </xf>
    <xf numFmtId="49" fontId="73" fillId="2" borderId="0" xfId="0" applyNumberFormat="1" applyFont="1" applyFill="1" applyAlignment="1">
      <alignment horizontal="left" vertical="center"/>
    </xf>
    <xf numFmtId="0" fontId="36" fillId="2" borderId="41" xfId="0" applyFont="1" applyFill="1" applyBorder="1" applyAlignment="1">
      <alignment horizontal="center" wrapText="1"/>
    </xf>
    <xf numFmtId="0" fontId="36" fillId="5" borderId="41" xfId="0" applyFont="1" applyFill="1" applyBorder="1" applyAlignment="1">
      <alignment horizontal="center" wrapText="1"/>
    </xf>
    <xf numFmtId="49" fontId="37" fillId="0" borderId="0" xfId="0" applyNumberFormat="1" applyFont="1" applyAlignment="1">
      <alignment horizontal="center"/>
    </xf>
    <xf numFmtId="0" fontId="0" fillId="2" borderId="32" xfId="0" applyFill="1" applyBorder="1" applyAlignment="1">
      <alignment horizontal="center" vertical="center"/>
    </xf>
    <xf numFmtId="49" fontId="11" fillId="6" borderId="0" xfId="0" applyNumberFormat="1" applyFont="1" applyFill="1" applyAlignment="1">
      <alignment horizontal="left" vertical="center"/>
    </xf>
    <xf numFmtId="49" fontId="21" fillId="0" borderId="12" xfId="0" applyNumberFormat="1" applyFont="1" applyBorder="1" applyAlignment="1">
      <alignment horizontal="center" vertical="center"/>
    </xf>
    <xf numFmtId="49" fontId="10" fillId="0" borderId="0" xfId="0" applyNumberFormat="1" applyFont="1" applyAlignment="1">
      <alignment horizontal="right" vertical="center"/>
    </xf>
    <xf numFmtId="0" fontId="10" fillId="2" borderId="7" xfId="0" applyFont="1" applyFill="1" applyBorder="1" applyAlignment="1">
      <alignment horizontal="right" vertical="center"/>
    </xf>
    <xf numFmtId="0" fontId="46" fillId="0" borderId="7" xfId="0" applyFont="1" applyBorder="1" applyAlignment="1">
      <alignment horizontal="center" vertical="center" shrinkToFit="1"/>
    </xf>
    <xf numFmtId="0" fontId="49" fillId="0" borderId="0" xfId="0" applyFont="1" applyAlignment="1">
      <alignment horizontal="center" vertical="center" shrinkToFit="1"/>
    </xf>
    <xf numFmtId="49" fontId="10" fillId="0" borderId="7" xfId="0" applyNumberFormat="1" applyFont="1" applyBorder="1" applyAlignment="1">
      <alignment horizontal="right" vertical="center"/>
    </xf>
    <xf numFmtId="49" fontId="10" fillId="2" borderId="30" xfId="0" applyNumberFormat="1" applyFont="1" applyFill="1" applyBorder="1" applyAlignment="1">
      <alignment horizontal="right" vertical="center"/>
    </xf>
    <xf numFmtId="0" fontId="28" fillId="2" borderId="17" xfId="0" applyFont="1" applyFill="1" applyBorder="1" applyAlignment="1">
      <alignment vertical="center"/>
    </xf>
    <xf numFmtId="0" fontId="28" fillId="2" borderId="27" xfId="0" applyFont="1" applyFill="1" applyBorder="1" applyAlignment="1">
      <alignment vertical="center"/>
    </xf>
    <xf numFmtId="49" fontId="10" fillId="0" borderId="29" xfId="0" applyNumberFormat="1" applyFont="1" applyBorder="1" applyAlignment="1">
      <alignment vertical="center"/>
    </xf>
    <xf numFmtId="49" fontId="10" fillId="0" borderId="30" xfId="0" applyNumberFormat="1" applyFont="1" applyBorder="1" applyAlignment="1">
      <alignment vertical="center"/>
    </xf>
    <xf numFmtId="49" fontId="10" fillId="0" borderId="30" xfId="0" applyNumberFormat="1" applyFont="1" applyBorder="1" applyAlignment="1">
      <alignment horizontal="right" vertical="center"/>
    </xf>
    <xf numFmtId="49" fontId="10" fillId="0" borderId="23" xfId="0" applyNumberFormat="1" applyFont="1" applyBorder="1" applyAlignment="1">
      <alignment horizontal="right" vertical="center"/>
    </xf>
    <xf numFmtId="0" fontId="46" fillId="0" borderId="0" xfId="0" applyFont="1" applyAlignment="1">
      <alignment horizontal="center" vertical="center" shrinkToFit="1"/>
    </xf>
    <xf numFmtId="49" fontId="10" fillId="2" borderId="42" xfId="0" applyNumberFormat="1" applyFont="1" applyFill="1" applyBorder="1" applyAlignment="1">
      <alignment horizontal="center" wrapText="1"/>
    </xf>
    <xf numFmtId="0" fontId="21" fillId="0" borderId="43" xfId="0" applyFont="1" applyBorder="1" applyAlignment="1">
      <alignment horizontal="center" vertical="center"/>
    </xf>
    <xf numFmtId="49" fontId="10" fillId="2" borderId="0" xfId="0" applyNumberFormat="1" applyFont="1" applyFill="1" applyAlignment="1">
      <alignment horizontal="center" vertical="center" shrinkToFit="1"/>
    </xf>
    <xf numFmtId="0" fontId="25" fillId="2" borderId="0" xfId="0" applyFont="1" applyFill="1" applyAlignment="1">
      <alignment horizontal="right" vertical="center"/>
    </xf>
    <xf numFmtId="0" fontId="72" fillId="2" borderId="0" xfId="0" applyFont="1" applyFill="1"/>
    <xf numFmtId="0" fontId="15" fillId="0" borderId="0" xfId="0" applyFont="1" applyAlignment="1">
      <alignment horizontal="left"/>
    </xf>
    <xf numFmtId="0" fontId="15" fillId="0" borderId="0" xfId="0" applyFont="1" applyAlignment="1">
      <alignment horizontal="left" vertical="center"/>
    </xf>
    <xf numFmtId="0" fontId="29" fillId="5" borderId="7" xfId="0" applyFont="1" applyFill="1" applyBorder="1" applyAlignment="1">
      <alignment horizontal="center" vertical="center"/>
    </xf>
    <xf numFmtId="0" fontId="21" fillId="0" borderId="44" xfId="0" applyFont="1" applyBorder="1" applyAlignment="1">
      <alignment horizontal="center" vertical="center"/>
    </xf>
    <xf numFmtId="0" fontId="21" fillId="5" borderId="44" xfId="0" applyFont="1" applyFill="1" applyBorder="1" applyAlignment="1">
      <alignment horizontal="center" vertical="center"/>
    </xf>
    <xf numFmtId="49" fontId="75" fillId="0" borderId="6" xfId="0" applyNumberFormat="1" applyFont="1" applyBorder="1" applyAlignment="1">
      <alignment horizontal="right" vertical="center"/>
    </xf>
    <xf numFmtId="0" fontId="76" fillId="0" borderId="0" xfId="0" applyFont="1"/>
    <xf numFmtId="0" fontId="77" fillId="6" borderId="0" xfId="0" applyFont="1" applyFill="1" applyAlignment="1">
      <alignment horizontal="right" vertical="center"/>
    </xf>
    <xf numFmtId="49" fontId="60" fillId="2" borderId="25" xfId="0" applyNumberFormat="1" applyFont="1" applyFill="1" applyBorder="1" applyAlignment="1">
      <alignment horizontal="right" vertical="center"/>
    </xf>
    <xf numFmtId="49" fontId="37" fillId="0" borderId="0" xfId="0" applyNumberFormat="1" applyFont="1"/>
    <xf numFmtId="49" fontId="74" fillId="3" borderId="24" xfId="0" applyNumberFormat="1" applyFont="1" applyFill="1" applyBorder="1" applyAlignment="1">
      <alignment vertical="center"/>
    </xf>
    <xf numFmtId="49" fontId="39" fillId="3" borderId="25" xfId="0" applyNumberFormat="1" applyFont="1" applyFill="1" applyBorder="1" applyAlignment="1">
      <alignment vertical="center"/>
    </xf>
    <xf numFmtId="49" fontId="39" fillId="3" borderId="45" xfId="0" applyNumberFormat="1" applyFont="1" applyFill="1" applyBorder="1" applyAlignment="1">
      <alignment vertical="center"/>
    </xf>
    <xf numFmtId="49" fontId="11" fillId="3" borderId="25" xfId="0" applyNumberFormat="1" applyFont="1" applyFill="1" applyBorder="1" applyAlignment="1">
      <alignment horizontal="left" vertical="center"/>
    </xf>
    <xf numFmtId="49" fontId="11" fillId="3" borderId="27" xfId="0" applyNumberFormat="1" applyFont="1" applyFill="1" applyBorder="1" applyAlignment="1">
      <alignment horizontal="left" vertical="center"/>
    </xf>
    <xf numFmtId="0" fontId="10" fillId="2" borderId="0" xfId="0" applyFont="1" applyFill="1" applyAlignment="1">
      <alignment horizontal="center" vertical="center" shrinkToFit="1"/>
    </xf>
    <xf numFmtId="0" fontId="15" fillId="4" borderId="5" xfId="0" applyFont="1" applyFill="1" applyBorder="1" applyAlignment="1">
      <alignment horizontal="left" vertical="center"/>
    </xf>
    <xf numFmtId="0" fontId="21" fillId="4" borderId="5" xfId="0" applyFont="1" applyFill="1" applyBorder="1" applyAlignment="1">
      <alignment vertical="center"/>
    </xf>
    <xf numFmtId="49" fontId="78" fillId="2" borderId="19" xfId="0" applyNumberFormat="1" applyFont="1" applyFill="1" applyBorder="1" applyAlignment="1">
      <alignment horizontal="left" vertical="center"/>
    </xf>
    <xf numFmtId="0" fontId="79" fillId="0" borderId="0" xfId="0" applyFont="1"/>
    <xf numFmtId="0" fontId="80" fillId="0" borderId="7" xfId="0" applyFont="1" applyBorder="1" applyAlignment="1">
      <alignment vertical="center"/>
    </xf>
    <xf numFmtId="0" fontId="81" fillId="0" borderId="0" xfId="0" applyFont="1" applyAlignment="1">
      <alignment vertical="center"/>
    </xf>
    <xf numFmtId="0" fontId="82" fillId="0" borderId="0" xfId="0" applyFont="1" applyAlignment="1">
      <alignment vertical="center"/>
    </xf>
    <xf numFmtId="0" fontId="83" fillId="0" borderId="0" xfId="0" applyFont="1" applyAlignment="1">
      <alignment horizontal="right" vertical="center"/>
    </xf>
    <xf numFmtId="1" fontId="21" fillId="2" borderId="18" xfId="0" applyNumberFormat="1" applyFont="1" applyFill="1" applyBorder="1" applyAlignment="1">
      <alignment horizontal="center" vertical="center"/>
    </xf>
    <xf numFmtId="49" fontId="10" fillId="2" borderId="6" xfId="0" applyNumberFormat="1" applyFont="1" applyFill="1" applyBorder="1" applyAlignment="1">
      <alignment horizontal="center" wrapText="1"/>
    </xf>
    <xf numFmtId="165" fontId="21" fillId="0" borderId="11" xfId="0" applyNumberFormat="1" applyFont="1" applyBorder="1" applyAlignment="1">
      <alignment horizontal="left" vertical="center"/>
    </xf>
    <xf numFmtId="0" fontId="21" fillId="0" borderId="21" xfId="0" applyFont="1" applyBorder="1" applyAlignment="1">
      <alignment horizontal="center" vertical="center"/>
    </xf>
    <xf numFmtId="0" fontId="37" fillId="0" borderId="46" xfId="0" applyFont="1" applyBorder="1" applyAlignment="1">
      <alignment horizontal="center" vertical="center"/>
    </xf>
    <xf numFmtId="0" fontId="21" fillId="0" borderId="11" xfId="0" applyFont="1" applyBorder="1" applyAlignment="1">
      <alignment vertical="center"/>
    </xf>
    <xf numFmtId="0" fontId="21" fillId="0" borderId="14" xfId="0" applyFont="1" applyBorder="1" applyAlignment="1">
      <alignment vertical="center"/>
    </xf>
    <xf numFmtId="0" fontId="80" fillId="0" borderId="7" xfId="0" applyFont="1" applyBorder="1" applyAlignment="1">
      <alignment vertical="center" shrinkToFit="1"/>
    </xf>
    <xf numFmtId="0" fontId="84" fillId="0" borderId="7" xfId="0" applyFont="1" applyBorder="1" applyAlignment="1">
      <alignment vertical="center"/>
    </xf>
    <xf numFmtId="0" fontId="80" fillId="0" borderId="0" xfId="0" applyFont="1" applyAlignment="1">
      <alignment horizontal="center" vertical="center"/>
    </xf>
    <xf numFmtId="0" fontId="80" fillId="0" borderId="0" xfId="0" applyFont="1" applyAlignment="1">
      <alignment vertical="center"/>
    </xf>
    <xf numFmtId="0" fontId="84" fillId="0" borderId="0" xfId="0" applyFont="1" applyAlignment="1">
      <alignment vertical="center"/>
    </xf>
    <xf numFmtId="0" fontId="45" fillId="0" borderId="7" xfId="0" applyFont="1" applyBorder="1" applyAlignment="1">
      <alignment vertical="center" shrinkToFit="1"/>
    </xf>
    <xf numFmtId="0" fontId="80" fillId="0" borderId="0" xfId="0" applyFont="1" applyAlignment="1">
      <alignment horizontal="center" vertical="center" shrinkToFit="1"/>
    </xf>
    <xf numFmtId="0" fontId="85" fillId="0" borderId="0" xfId="0" applyFont="1" applyAlignment="1">
      <alignment horizontal="center" vertical="center" shrinkToFit="1"/>
    </xf>
    <xf numFmtId="49" fontId="13" fillId="6" borderId="0" xfId="0" applyNumberFormat="1" applyFont="1" applyFill="1" applyAlignment="1">
      <alignment vertical="top"/>
    </xf>
    <xf numFmtId="49" fontId="6" fillId="6" borderId="0" xfId="0" applyNumberFormat="1" applyFont="1" applyFill="1" applyAlignment="1">
      <alignment vertical="top"/>
    </xf>
    <xf numFmtId="49" fontId="71" fillId="6" borderId="0" xfId="0" applyNumberFormat="1" applyFont="1" applyFill="1" applyAlignment="1">
      <alignment vertical="top"/>
    </xf>
    <xf numFmtId="49" fontId="30" fillId="6" borderId="0" xfId="0" applyNumberFormat="1" applyFont="1" applyFill="1" applyAlignment="1">
      <alignment vertical="top"/>
    </xf>
    <xf numFmtId="49" fontId="37" fillId="6" borderId="0" xfId="0" applyNumberFormat="1" applyFont="1" applyFill="1" applyAlignment="1">
      <alignment horizontal="center"/>
    </xf>
    <xf numFmtId="49" fontId="37" fillId="6" borderId="0" xfId="0" applyNumberFormat="1" applyFont="1" applyFill="1" applyAlignment="1">
      <alignment horizontal="left"/>
    </xf>
    <xf numFmtId="49" fontId="16" fillId="6" borderId="0" xfId="0" applyNumberFormat="1" applyFont="1" applyFill="1" applyAlignment="1">
      <alignment horizontal="left"/>
    </xf>
    <xf numFmtId="0" fontId="76" fillId="6" borderId="0" xfId="0" applyFont="1" applyFill="1"/>
    <xf numFmtId="49" fontId="15" fillId="6" borderId="0" xfId="0" applyNumberFormat="1" applyFont="1" applyFill="1" applyAlignment="1">
      <alignment horizontal="left"/>
    </xf>
    <xf numFmtId="49" fontId="31" fillId="6" borderId="0" xfId="0" applyNumberFormat="1" applyFont="1" applyFill="1"/>
    <xf numFmtId="49" fontId="21" fillId="6" borderId="0" xfId="0" applyNumberFormat="1" applyFont="1" applyFill="1"/>
    <xf numFmtId="49" fontId="17" fillId="6" borderId="0" xfId="0" applyNumberFormat="1" applyFont="1" applyFill="1"/>
    <xf numFmtId="14" fontId="19" fillId="6" borderId="6" xfId="0" applyNumberFormat="1" applyFont="1" applyFill="1" applyBorder="1" applyAlignment="1">
      <alignment horizontal="left" vertical="center"/>
    </xf>
    <xf numFmtId="49" fontId="19" fillId="6" borderId="6" xfId="0" applyNumberFormat="1" applyFont="1" applyFill="1" applyBorder="1" applyAlignment="1">
      <alignment vertical="center"/>
    </xf>
    <xf numFmtId="49" fontId="0" fillId="6" borderId="6" xfId="0" applyNumberFormat="1" applyFill="1" applyBorder="1" applyAlignment="1">
      <alignment vertical="center"/>
    </xf>
    <xf numFmtId="49" fontId="44" fillId="6" borderId="6" xfId="0" applyNumberFormat="1" applyFont="1" applyFill="1" applyBorder="1" applyAlignment="1">
      <alignment vertical="center"/>
    </xf>
    <xf numFmtId="49" fontId="19" fillId="6" borderId="6" xfId="2" applyNumberFormat="1" applyFont="1" applyFill="1" applyBorder="1" applyAlignment="1" applyProtection="1">
      <alignment vertical="center"/>
      <protection locked="0"/>
    </xf>
    <xf numFmtId="0" fontId="20" fillId="6" borderId="6" xfId="0" applyFont="1" applyFill="1" applyBorder="1" applyAlignment="1">
      <alignment horizontal="left" vertical="center"/>
    </xf>
    <xf numFmtId="49" fontId="20" fillId="6" borderId="6" xfId="0" applyNumberFormat="1" applyFont="1" applyFill="1" applyBorder="1" applyAlignment="1">
      <alignment horizontal="right" vertical="center"/>
    </xf>
    <xf numFmtId="0" fontId="46" fillId="6" borderId="7" xfId="0" applyFont="1" applyFill="1" applyBorder="1" applyAlignment="1">
      <alignment horizontal="center" vertical="center"/>
    </xf>
    <xf numFmtId="0" fontId="46" fillId="6" borderId="7" xfId="0" applyFont="1" applyFill="1" applyBorder="1" applyAlignment="1">
      <alignment horizontal="center" vertical="center" shrinkToFit="1"/>
    </xf>
    <xf numFmtId="0" fontId="47" fillId="6" borderId="7" xfId="0" applyFont="1" applyFill="1" applyBorder="1" applyAlignment="1">
      <alignment horizontal="center" vertical="center"/>
    </xf>
    <xf numFmtId="0" fontId="45" fillId="6" borderId="7" xfId="0" applyFont="1" applyFill="1" applyBorder="1" applyAlignment="1">
      <alignment vertical="center"/>
    </xf>
    <xf numFmtId="0" fontId="48" fillId="6" borderId="7" xfId="0" applyFont="1" applyFill="1" applyBorder="1" applyAlignment="1">
      <alignment horizontal="center" vertical="center"/>
    </xf>
    <xf numFmtId="0" fontId="48" fillId="6" borderId="0" xfId="0" applyFont="1" applyFill="1" applyAlignment="1">
      <alignment vertical="center"/>
    </xf>
    <xf numFmtId="0" fontId="46" fillId="6" borderId="0" xfId="0" applyFont="1" applyFill="1" applyAlignment="1">
      <alignment horizontal="center" vertical="center"/>
    </xf>
    <xf numFmtId="0" fontId="46" fillId="6" borderId="0" xfId="0" applyFont="1" applyFill="1" applyAlignment="1">
      <alignment horizontal="center" vertical="center" shrinkToFit="1"/>
    </xf>
    <xf numFmtId="0" fontId="51" fillId="6" borderId="0" xfId="0" applyFont="1" applyFill="1" applyAlignment="1">
      <alignment vertical="center"/>
    </xf>
    <xf numFmtId="0" fontId="52" fillId="6" borderId="0" xfId="0" applyFont="1" applyFill="1" applyAlignment="1">
      <alignment vertical="center"/>
    </xf>
    <xf numFmtId="0" fontId="48" fillId="6" borderId="7" xfId="0" applyFont="1" applyFill="1" applyBorder="1" applyAlignment="1">
      <alignment vertical="center"/>
    </xf>
    <xf numFmtId="0" fontId="0" fillId="6" borderId="7" xfId="0" applyFill="1" applyBorder="1"/>
    <xf numFmtId="0" fontId="48" fillId="6" borderId="18" xfId="0" applyFont="1" applyFill="1" applyBorder="1" applyAlignment="1">
      <alignment horizontal="center" vertical="center"/>
    </xf>
    <xf numFmtId="0" fontId="48" fillId="6" borderId="17" xfId="0" applyFont="1" applyFill="1" applyBorder="1" applyAlignment="1">
      <alignment horizontal="left" vertical="center"/>
    </xf>
    <xf numFmtId="0" fontId="48" fillId="6" borderId="0" xfId="0" applyFont="1" applyFill="1" applyAlignment="1">
      <alignment horizontal="center" vertical="center"/>
    </xf>
    <xf numFmtId="49" fontId="48" fillId="6" borderId="7" xfId="0" applyNumberFormat="1" applyFont="1" applyFill="1" applyBorder="1" applyAlignment="1">
      <alignment vertical="center"/>
    </xf>
    <xf numFmtId="49" fontId="48" fillId="6" borderId="0" xfId="0" applyNumberFormat="1" applyFont="1" applyFill="1" applyAlignment="1">
      <alignment vertical="center"/>
    </xf>
    <xf numFmtId="0" fontId="48" fillId="6" borderId="17" xfId="0" applyFont="1" applyFill="1" applyBorder="1" applyAlignment="1">
      <alignment vertical="center"/>
    </xf>
    <xf numFmtId="49" fontId="48" fillId="6" borderId="17" xfId="0" applyNumberFormat="1" applyFont="1" applyFill="1" applyBorder="1" applyAlignment="1">
      <alignment vertical="center"/>
    </xf>
    <xf numFmtId="0" fontId="48" fillId="6" borderId="18" xfId="0" applyFont="1" applyFill="1" applyBorder="1" applyAlignment="1">
      <alignment vertical="center"/>
    </xf>
    <xf numFmtId="0" fontId="54" fillId="6" borderId="18" xfId="0" applyFont="1" applyFill="1" applyBorder="1" applyAlignment="1">
      <alignment horizontal="center" vertical="center"/>
    </xf>
    <xf numFmtId="0" fontId="55" fillId="6" borderId="0" xfId="0" applyFont="1" applyFill="1" applyAlignment="1">
      <alignment vertical="center"/>
    </xf>
    <xf numFmtId="0" fontId="54" fillId="6" borderId="7" xfId="0" applyFont="1" applyFill="1" applyBorder="1" applyAlignment="1">
      <alignment horizontal="center" vertical="center"/>
    </xf>
    <xf numFmtId="49" fontId="48" fillId="6" borderId="18" xfId="0" applyNumberFormat="1" applyFont="1" applyFill="1" applyBorder="1" applyAlignment="1">
      <alignment vertical="center"/>
    </xf>
    <xf numFmtId="0" fontId="56" fillId="6" borderId="0" xfId="0" applyFont="1" applyFill="1" applyAlignment="1">
      <alignment vertical="center"/>
    </xf>
    <xf numFmtId="0" fontId="10" fillId="6" borderId="0" xfId="0" applyFont="1" applyFill="1" applyAlignment="1">
      <alignment horizontal="right" vertical="center"/>
    </xf>
    <xf numFmtId="0" fontId="49" fillId="6" borderId="0" xfId="0" applyFont="1" applyFill="1" applyAlignment="1">
      <alignment horizontal="left" vertical="center"/>
    </xf>
    <xf numFmtId="0" fontId="21" fillId="6" borderId="0" xfId="0" applyFont="1" applyFill="1"/>
    <xf numFmtId="0" fontId="11" fillId="6" borderId="0" xfId="0" applyFont="1" applyFill="1" applyAlignment="1">
      <alignment vertical="center"/>
    </xf>
    <xf numFmtId="0" fontId="19" fillId="6" borderId="0" xfId="0" applyFont="1" applyFill="1" applyAlignment="1">
      <alignment vertical="center"/>
    </xf>
    <xf numFmtId="0" fontId="21" fillId="6" borderId="10" xfId="0" applyFont="1" applyFill="1" applyBorder="1" applyAlignment="1">
      <alignment vertical="center"/>
    </xf>
    <xf numFmtId="0" fontId="21" fillId="6" borderId="13" xfId="0" applyFont="1" applyFill="1" applyBorder="1" applyAlignment="1">
      <alignment vertical="center"/>
    </xf>
    <xf numFmtId="0" fontId="21" fillId="6" borderId="16" xfId="0" applyFont="1" applyFill="1" applyBorder="1" applyAlignment="1">
      <alignment vertical="center"/>
    </xf>
    <xf numFmtId="0" fontId="0" fillId="6" borderId="0" xfId="0" applyFill="1"/>
    <xf numFmtId="0" fontId="6" fillId="6" borderId="0" xfId="0" applyFont="1" applyFill="1" applyAlignment="1">
      <alignment vertical="top"/>
    </xf>
    <xf numFmtId="49" fontId="45" fillId="6" borderId="0" xfId="0" applyNumberFormat="1" applyFont="1" applyFill="1" applyAlignment="1">
      <alignment horizontal="center" vertical="center"/>
    </xf>
    <xf numFmtId="49" fontId="36" fillId="6" borderId="0" xfId="0" applyNumberFormat="1" applyFont="1" applyFill="1" applyAlignment="1">
      <alignment horizontal="center" vertical="center"/>
    </xf>
    <xf numFmtId="49" fontId="43" fillId="6" borderId="0" xfId="0" applyNumberFormat="1" applyFont="1" applyFill="1" applyAlignment="1">
      <alignment vertical="center"/>
    </xf>
    <xf numFmtId="49" fontId="43" fillId="6" borderId="17" xfId="0" applyNumberFormat="1" applyFont="1" applyFill="1" applyBorder="1" applyAlignment="1">
      <alignment vertical="center"/>
    </xf>
    <xf numFmtId="49" fontId="28" fillId="6" borderId="29" xfId="0" applyNumberFormat="1" applyFont="1" applyFill="1" applyBorder="1" applyAlignment="1">
      <alignment vertical="center"/>
    </xf>
    <xf numFmtId="49" fontId="28" fillId="6" borderId="30" xfId="0" applyNumberFormat="1" applyFont="1" applyFill="1" applyBorder="1" applyAlignment="1">
      <alignment vertical="center"/>
    </xf>
    <xf numFmtId="49" fontId="43" fillId="6" borderId="7" xfId="0" applyNumberFormat="1" applyFont="1" applyFill="1" applyBorder="1" applyAlignment="1">
      <alignment vertical="center"/>
    </xf>
    <xf numFmtId="49" fontId="43" fillId="6" borderId="18" xfId="0" applyNumberFormat="1" applyFont="1" applyFill="1" applyBorder="1" applyAlignment="1">
      <alignment vertical="center"/>
    </xf>
    <xf numFmtId="49" fontId="36" fillId="6" borderId="7" xfId="0" applyNumberFormat="1" applyFont="1" applyFill="1" applyBorder="1" applyAlignment="1">
      <alignment horizontal="center" vertical="center"/>
    </xf>
    <xf numFmtId="49" fontId="10" fillId="6" borderId="29" xfId="0" applyNumberFormat="1" applyFont="1" applyFill="1" applyBorder="1" applyAlignment="1">
      <alignment vertical="center"/>
    </xf>
    <xf numFmtId="49" fontId="10" fillId="6" borderId="30" xfId="0" applyNumberFormat="1" applyFont="1" applyFill="1" applyBorder="1" applyAlignment="1">
      <alignment vertical="center"/>
    </xf>
    <xf numFmtId="49" fontId="10" fillId="6" borderId="30" xfId="0" applyNumberFormat="1" applyFont="1" applyFill="1" applyBorder="1" applyAlignment="1">
      <alignment horizontal="right" vertical="center"/>
    </xf>
    <xf numFmtId="49" fontId="10" fillId="6" borderId="23" xfId="0" applyNumberFormat="1" applyFont="1" applyFill="1" applyBorder="1" applyAlignment="1">
      <alignment horizontal="right" vertical="center"/>
    </xf>
    <xf numFmtId="49" fontId="10" fillId="6" borderId="31" xfId="0" applyNumberFormat="1" applyFont="1" applyFill="1" applyBorder="1" applyAlignment="1">
      <alignment vertical="center"/>
    </xf>
    <xf numFmtId="49" fontId="10" fillId="6" borderId="7" xfId="0" applyNumberFormat="1" applyFont="1" applyFill="1" applyBorder="1" applyAlignment="1">
      <alignment horizontal="right" vertical="center"/>
    </xf>
    <xf numFmtId="49" fontId="10" fillId="6" borderId="18" xfId="0" applyNumberFormat="1" applyFont="1" applyFill="1" applyBorder="1" applyAlignment="1">
      <alignment horizontal="right" vertical="center"/>
    </xf>
    <xf numFmtId="49" fontId="80" fillId="2" borderId="0" xfId="0" applyNumberFormat="1" applyFont="1" applyFill="1" applyAlignment="1">
      <alignment horizontal="center" vertical="center"/>
    </xf>
    <xf numFmtId="0" fontId="80" fillId="6" borderId="7" xfId="0" applyFont="1" applyFill="1" applyBorder="1" applyAlignment="1">
      <alignment vertical="center"/>
    </xf>
    <xf numFmtId="0" fontId="86" fillId="6" borderId="7" xfId="0" applyFont="1" applyFill="1" applyBorder="1" applyAlignment="1">
      <alignment vertical="center"/>
    </xf>
    <xf numFmtId="49" fontId="86" fillId="2" borderId="0" xfId="0" applyNumberFormat="1" applyFont="1" applyFill="1" applyAlignment="1">
      <alignment horizontal="center" vertical="center"/>
    </xf>
    <xf numFmtId="0" fontId="2" fillId="2" borderId="0" xfId="0" applyFont="1" applyFill="1"/>
    <xf numFmtId="0" fontId="79" fillId="6" borderId="7" xfId="0" applyFont="1" applyFill="1" applyBorder="1"/>
    <xf numFmtId="0" fontId="80" fillId="6" borderId="7" xfId="0" applyFont="1" applyFill="1" applyBorder="1" applyAlignment="1">
      <alignment horizontal="center" vertical="center" shrinkToFit="1"/>
    </xf>
    <xf numFmtId="0" fontId="84" fillId="6" borderId="7" xfId="0" applyFont="1" applyFill="1" applyBorder="1"/>
    <xf numFmtId="49" fontId="25" fillId="0" borderId="0" xfId="0" applyNumberFormat="1" applyFont="1" applyAlignment="1">
      <alignment vertical="center"/>
    </xf>
    <xf numFmtId="49" fontId="35" fillId="0" borderId="0" xfId="0" applyNumberFormat="1" applyFont="1" applyAlignment="1">
      <alignment vertical="center"/>
    </xf>
    <xf numFmtId="49" fontId="26" fillId="0" borderId="0" xfId="0" applyNumberFormat="1" applyFont="1" applyAlignment="1">
      <alignment horizontal="right" vertical="center"/>
    </xf>
    <xf numFmtId="49" fontId="44" fillId="0" borderId="0" xfId="0" applyNumberFormat="1" applyFont="1" applyAlignment="1">
      <alignment vertical="center"/>
    </xf>
    <xf numFmtId="49" fontId="19" fillId="0" borderId="0" xfId="0" applyNumberFormat="1" applyFont="1" applyAlignment="1">
      <alignment vertical="center"/>
    </xf>
    <xf numFmtId="0" fontId="0" fillId="6" borderId="0" xfId="0" applyFill="1" applyAlignment="1">
      <alignment horizontal="center"/>
    </xf>
    <xf numFmtId="0" fontId="84" fillId="6" borderId="0" xfId="0" applyFont="1" applyFill="1"/>
    <xf numFmtId="49" fontId="28" fillId="0" borderId="0" xfId="0" applyNumberFormat="1" applyFont="1" applyAlignment="1">
      <alignment horizontal="left" vertical="center"/>
    </xf>
    <xf numFmtId="49" fontId="61" fillId="0" borderId="0" xfId="0" applyNumberFormat="1" applyFont="1" applyAlignment="1">
      <alignment vertical="center"/>
    </xf>
    <xf numFmtId="49" fontId="28" fillId="0" borderId="0" xfId="0" applyNumberFormat="1" applyFont="1" applyAlignment="1">
      <alignment vertical="center"/>
    </xf>
    <xf numFmtId="0" fontId="53" fillId="0" borderId="0" xfId="0" applyFont="1" applyAlignment="1">
      <alignment horizontal="right" vertical="center"/>
    </xf>
    <xf numFmtId="49" fontId="60" fillId="2" borderId="30" xfId="0" applyNumberFormat="1" applyFont="1" applyFill="1" applyBorder="1" applyAlignment="1">
      <alignment horizontal="center" vertical="center"/>
    </xf>
    <xf numFmtId="49" fontId="60" fillId="2" borderId="30" xfId="0" applyNumberFormat="1" applyFont="1" applyFill="1" applyBorder="1" applyAlignment="1">
      <alignment vertical="center"/>
    </xf>
    <xf numFmtId="49" fontId="10" fillId="6" borderId="29" xfId="0" applyNumberFormat="1" applyFont="1" applyFill="1" applyBorder="1" applyAlignment="1">
      <alignment horizontal="center" vertical="center"/>
    </xf>
    <xf numFmtId="49" fontId="43" fillId="6" borderId="30" xfId="0" applyNumberFormat="1" applyFont="1" applyFill="1" applyBorder="1" applyAlignment="1">
      <alignment vertical="center"/>
    </xf>
    <xf numFmtId="0" fontId="0" fillId="6" borderId="23" xfId="0" applyFill="1" applyBorder="1"/>
    <xf numFmtId="49" fontId="10" fillId="6" borderId="28" xfId="0" applyNumberFormat="1" applyFont="1" applyFill="1" applyBorder="1" applyAlignment="1">
      <alignment horizontal="center" vertical="center"/>
    </xf>
    <xf numFmtId="0" fontId="0" fillId="6" borderId="17" xfId="0" applyFill="1" applyBorder="1"/>
    <xf numFmtId="49" fontId="10" fillId="6" borderId="31" xfId="0" applyNumberFormat="1" applyFont="1" applyFill="1" applyBorder="1" applyAlignment="1">
      <alignment horizontal="center" vertical="center"/>
    </xf>
    <xf numFmtId="0" fontId="0" fillId="6" borderId="18" xfId="0" applyFill="1" applyBorder="1"/>
    <xf numFmtId="49" fontId="36" fillId="6" borderId="29" xfId="0" applyNumberFormat="1" applyFont="1" applyFill="1" applyBorder="1" applyAlignment="1">
      <alignment horizontal="center" vertical="center"/>
    </xf>
    <xf numFmtId="49" fontId="10" fillId="6" borderId="23" xfId="0" applyNumberFormat="1" applyFont="1" applyFill="1" applyBorder="1" applyAlignment="1">
      <alignment vertical="center"/>
    </xf>
    <xf numFmtId="49" fontId="36" fillId="6" borderId="28" xfId="0" applyNumberFormat="1" applyFont="1" applyFill="1" applyBorder="1" applyAlignment="1">
      <alignment horizontal="center" vertical="center"/>
    </xf>
    <xf numFmtId="49" fontId="36" fillId="6" borderId="31" xfId="0" applyNumberFormat="1" applyFont="1" applyFill="1" applyBorder="1" applyAlignment="1">
      <alignment horizontal="center" vertical="center"/>
    </xf>
    <xf numFmtId="0" fontId="10" fillId="6" borderId="31" xfId="0" applyFont="1" applyFill="1" applyBorder="1" applyAlignment="1">
      <alignment vertical="center"/>
    </xf>
    <xf numFmtId="49" fontId="10" fillId="6" borderId="28" xfId="0" applyNumberFormat="1" applyFont="1" applyFill="1" applyBorder="1" applyAlignment="1">
      <alignment vertical="center"/>
    </xf>
    <xf numFmtId="0" fontId="0" fillId="2" borderId="25" xfId="0" applyFill="1" applyBorder="1"/>
    <xf numFmtId="0" fontId="0" fillId="6" borderId="30" xfId="0" applyFill="1" applyBorder="1"/>
    <xf numFmtId="0" fontId="2" fillId="6" borderId="0" xfId="0" applyFont="1" applyFill="1"/>
    <xf numFmtId="0" fontId="87" fillId="2" borderId="0" xfId="0" applyFont="1" applyFill="1" applyAlignment="1">
      <alignment horizontal="center" shrinkToFit="1"/>
    </xf>
    <xf numFmtId="0" fontId="88" fillId="12" borderId="0" xfId="0" applyFont="1" applyFill="1"/>
    <xf numFmtId="0" fontId="88" fillId="6" borderId="0" xfId="0" applyFont="1" applyFill="1"/>
    <xf numFmtId="0" fontId="84" fillId="6" borderId="7" xfId="0" applyFont="1" applyFill="1" applyBorder="1" applyAlignment="1">
      <alignment horizontal="center" vertical="center" shrinkToFit="1"/>
    </xf>
    <xf numFmtId="0" fontId="84" fillId="6" borderId="7" xfId="0" applyFont="1" applyFill="1" applyBorder="1" applyAlignment="1">
      <alignment vertical="center" shrinkToFit="1"/>
    </xf>
    <xf numFmtId="0" fontId="84" fillId="6" borderId="0" xfId="0" applyFont="1" applyFill="1" applyAlignment="1">
      <alignment shrinkToFit="1"/>
    </xf>
    <xf numFmtId="0" fontId="0" fillId="6" borderId="5" xfId="0" applyFill="1" applyBorder="1" applyAlignment="1">
      <alignment horizontal="center" vertical="center"/>
    </xf>
    <xf numFmtId="0" fontId="79" fillId="6" borderId="0" xfId="0" applyFont="1" applyFill="1" applyAlignment="1">
      <alignment horizontal="center"/>
    </xf>
    <xf numFmtId="0" fontId="0" fillId="6" borderId="5" xfId="0" applyFill="1" applyBorder="1"/>
    <xf numFmtId="0" fontId="79" fillId="12" borderId="5" xfId="0" applyFont="1" applyFill="1" applyBorder="1" applyAlignment="1">
      <alignment horizontal="center" vertical="center"/>
    </xf>
    <xf numFmtId="0" fontId="84" fillId="6" borderId="0" xfId="0" applyFont="1" applyFill="1" applyAlignment="1">
      <alignment horizontal="center" vertical="center"/>
    </xf>
    <xf numFmtId="0" fontId="0" fillId="6" borderId="0" xfId="0" applyFill="1" applyAlignment="1">
      <alignment horizontal="right" vertical="center" shrinkToFit="1"/>
    </xf>
    <xf numFmtId="0" fontId="79" fillId="6" borderId="0" xfId="0" applyFont="1" applyFill="1" applyAlignment="1">
      <alignment horizontal="center" vertical="center"/>
    </xf>
    <xf numFmtId="49" fontId="21" fillId="3" borderId="0" xfId="0" applyNumberFormat="1" applyFont="1" applyFill="1"/>
    <xf numFmtId="0" fontId="0" fillId="3" borderId="0" xfId="0" applyFill="1" applyAlignment="1">
      <alignment horizontal="center"/>
    </xf>
    <xf numFmtId="49" fontId="21" fillId="4" borderId="0" xfId="0" applyNumberFormat="1" applyFont="1" applyFill="1"/>
    <xf numFmtId="0" fontId="0" fillId="4" borderId="0" xfId="0" applyFill="1" applyAlignment="1">
      <alignment horizontal="center"/>
    </xf>
    <xf numFmtId="49" fontId="21" fillId="13" borderId="0" xfId="0" applyNumberFormat="1" applyFont="1" applyFill="1"/>
    <xf numFmtId="0" fontId="0" fillId="13" borderId="0" xfId="0" applyFill="1" applyAlignment="1">
      <alignment horizontal="center"/>
    </xf>
    <xf numFmtId="0" fontId="79" fillId="12" borderId="0" xfId="0" applyFont="1" applyFill="1" applyAlignment="1">
      <alignment horizontal="center"/>
    </xf>
    <xf numFmtId="0" fontId="89" fillId="6" borderId="0" xfId="0" applyFont="1" applyFill="1" applyAlignment="1">
      <alignment horizontal="center"/>
    </xf>
    <xf numFmtId="0" fontId="89" fillId="12" borderId="0" xfId="0" applyFont="1" applyFill="1" applyAlignment="1">
      <alignment horizontal="center"/>
    </xf>
    <xf numFmtId="0" fontId="4" fillId="2" borderId="0" xfId="1" applyFill="1" applyBorder="1"/>
    <xf numFmtId="0" fontId="0" fillId="3" borderId="0" xfId="0" applyFill="1"/>
    <xf numFmtId="49" fontId="0" fillId="3" borderId="0" xfId="0" applyNumberFormat="1" applyFill="1"/>
    <xf numFmtId="0" fontId="0" fillId="14" borderId="40" xfId="0" applyFill="1" applyBorder="1" applyAlignment="1">
      <alignment horizontal="center"/>
    </xf>
    <xf numFmtId="0" fontId="0" fillId="0" borderId="6" xfId="0" applyBorder="1"/>
    <xf numFmtId="0" fontId="0" fillId="15" borderId="0" xfId="0" applyFill="1"/>
    <xf numFmtId="0" fontId="90" fillId="16" borderId="0" xfId="0" applyFont="1" applyFill="1" applyAlignment="1">
      <alignment horizontal="center" vertical="center"/>
    </xf>
    <xf numFmtId="0" fontId="0" fillId="12" borderId="7" xfId="0" applyFill="1" applyBorder="1" applyAlignment="1">
      <alignment horizontal="center"/>
    </xf>
    <xf numFmtId="0" fontId="91" fillId="6" borderId="7" xfId="0" applyFont="1" applyFill="1" applyBorder="1" applyAlignment="1">
      <alignment horizontal="center"/>
    </xf>
    <xf numFmtId="0" fontId="91" fillId="6" borderId="0" xfId="0" applyFont="1" applyFill="1" applyAlignment="1">
      <alignment horizontal="center"/>
    </xf>
    <xf numFmtId="0" fontId="2" fillId="3" borderId="0" xfId="0" applyFont="1" applyFill="1"/>
    <xf numFmtId="0" fontId="2" fillId="3" borderId="0" xfId="0" applyFont="1" applyFill="1" applyAlignment="1">
      <alignment horizontal="center"/>
    </xf>
    <xf numFmtId="0" fontId="2" fillId="6" borderId="0" xfId="0" applyFont="1" applyFill="1" applyAlignment="1">
      <alignment horizontal="center" vertical="center"/>
    </xf>
    <xf numFmtId="0" fontId="2" fillId="6" borderId="0" xfId="0" applyFont="1" applyFill="1" applyAlignment="1">
      <alignment vertical="center"/>
    </xf>
    <xf numFmtId="0" fontId="92" fillId="6" borderId="0" xfId="0" applyFont="1" applyFill="1" applyAlignment="1">
      <alignment vertical="center"/>
    </xf>
    <xf numFmtId="0" fontId="93" fillId="6" borderId="0" xfId="0" applyFont="1" applyFill="1"/>
    <xf numFmtId="49" fontId="79" fillId="2" borderId="0" xfId="0" applyNumberFormat="1" applyFont="1" applyFill="1" applyAlignment="1">
      <alignment horizontal="center" vertical="center"/>
    </xf>
    <xf numFmtId="49" fontId="13" fillId="4" borderId="27" xfId="0" applyNumberFormat="1" applyFont="1" applyFill="1" applyBorder="1" applyAlignment="1">
      <alignment vertical="center"/>
    </xf>
    <xf numFmtId="0" fontId="86" fillId="0" borderId="7" xfId="0" applyFont="1" applyBorder="1" applyAlignment="1">
      <alignment vertical="center" shrinkToFit="1"/>
    </xf>
    <xf numFmtId="0" fontId="86" fillId="0" borderId="7" xfId="0" applyFont="1" applyBorder="1" applyAlignment="1">
      <alignment vertical="center"/>
    </xf>
    <xf numFmtId="0" fontId="79" fillId="0" borderId="7" xfId="0" applyFont="1" applyBorder="1" applyAlignment="1">
      <alignment vertical="center"/>
    </xf>
    <xf numFmtId="49" fontId="74" fillId="3" borderId="1" xfId="0" applyNumberFormat="1" applyFont="1" applyFill="1" applyBorder="1" applyAlignment="1">
      <alignment vertical="center" shrinkToFit="1"/>
    </xf>
    <xf numFmtId="0" fontId="72" fillId="0" borderId="2" xfId="0" applyFont="1" applyBorder="1" applyAlignment="1">
      <alignment vertical="center" shrinkToFit="1"/>
    </xf>
    <xf numFmtId="49" fontId="33" fillId="2" borderId="20" xfId="0" applyNumberFormat="1" applyFont="1" applyFill="1" applyBorder="1" applyAlignment="1">
      <alignment horizontal="center" wrapText="1"/>
    </xf>
    <xf numFmtId="0" fontId="21" fillId="0" borderId="33" xfId="0" applyFont="1" applyBorder="1" applyAlignment="1">
      <alignment horizontal="center" vertical="center"/>
    </xf>
    <xf numFmtId="0" fontId="21" fillId="0" borderId="34" xfId="0" applyFont="1" applyBorder="1" applyAlignment="1">
      <alignment horizontal="center" vertical="center"/>
    </xf>
    <xf numFmtId="0" fontId="21" fillId="0" borderId="47" xfId="0" applyFont="1" applyBorder="1" applyAlignment="1">
      <alignment horizontal="center" vertical="center"/>
    </xf>
    <xf numFmtId="0" fontId="53" fillId="18" borderId="0" xfId="0" applyFont="1" applyFill="1" applyAlignment="1">
      <alignment horizontal="right" vertical="center"/>
    </xf>
    <xf numFmtId="0" fontId="21" fillId="0" borderId="9" xfId="0" applyFont="1" applyBorder="1" applyAlignment="1">
      <alignment vertical="center"/>
    </xf>
    <xf numFmtId="0" fontId="21" fillId="0" borderId="15" xfId="0" applyFont="1" applyBorder="1" applyAlignment="1">
      <alignment vertical="center"/>
    </xf>
    <xf numFmtId="0" fontId="85" fillId="8" borderId="7" xfId="0" applyFont="1" applyFill="1" applyBorder="1" applyAlignment="1">
      <alignment horizontal="center" vertical="center"/>
    </xf>
    <xf numFmtId="49" fontId="10" fillId="2" borderId="1" xfId="0" applyNumberFormat="1" applyFont="1" applyFill="1" applyBorder="1" applyAlignment="1">
      <alignment horizontal="center" wrapText="1"/>
    </xf>
    <xf numFmtId="49" fontId="74" fillId="3" borderId="2" xfId="0" applyNumberFormat="1" applyFont="1" applyFill="1" applyBorder="1" applyAlignment="1">
      <alignment vertical="center" shrinkToFit="1"/>
    </xf>
    <xf numFmtId="49" fontId="74" fillId="3" borderId="41" xfId="0" applyNumberFormat="1" applyFont="1" applyFill="1" applyBorder="1" applyAlignment="1">
      <alignment vertical="center" shrinkToFit="1"/>
    </xf>
    <xf numFmtId="49" fontId="21" fillId="0" borderId="6" xfId="0" applyNumberFormat="1" applyFont="1" applyBorder="1" applyAlignment="1">
      <alignment horizontal="left"/>
    </xf>
    <xf numFmtId="0" fontId="10" fillId="2" borderId="1" xfId="0" applyFont="1" applyFill="1" applyBorder="1" applyAlignment="1">
      <alignment wrapText="1"/>
    </xf>
    <xf numFmtId="0" fontId="10" fillId="2" borderId="41" xfId="0" applyFont="1" applyFill="1" applyBorder="1" applyAlignment="1">
      <alignment wrapText="1"/>
    </xf>
    <xf numFmtId="0" fontId="21" fillId="0" borderId="48" xfId="0" applyFont="1" applyBorder="1" applyAlignment="1">
      <alignment horizontal="center" vertical="center"/>
    </xf>
    <xf numFmtId="0" fontId="47" fillId="19" borderId="7" xfId="0" applyFont="1" applyFill="1" applyBorder="1" applyAlignment="1">
      <alignment horizontal="center" vertical="center"/>
    </xf>
    <xf numFmtId="0" fontId="46" fillId="19" borderId="7" xfId="0" applyFont="1" applyFill="1" applyBorder="1" applyAlignment="1">
      <alignment horizontal="center" vertical="center"/>
    </xf>
    <xf numFmtId="0" fontId="46" fillId="19" borderId="7" xfId="0" applyFont="1" applyFill="1" applyBorder="1" applyAlignment="1">
      <alignment horizontal="center" vertical="center" shrinkToFit="1"/>
    </xf>
    <xf numFmtId="0" fontId="49" fillId="19" borderId="7" xfId="0" applyFont="1" applyFill="1" applyBorder="1" applyAlignment="1">
      <alignment vertical="center"/>
    </xf>
    <xf numFmtId="49" fontId="26" fillId="2" borderId="32" xfId="0" applyNumberFormat="1" applyFont="1" applyFill="1" applyBorder="1" applyAlignment="1">
      <alignment horizontal="right" vertical="center"/>
    </xf>
    <xf numFmtId="0" fontId="21" fillId="0" borderId="25" xfId="0" applyFont="1" applyBorder="1" applyAlignment="1">
      <alignment horizontal="center" vertical="center"/>
    </xf>
    <xf numFmtId="0" fontId="21" fillId="5" borderId="25" xfId="0" applyFont="1" applyFill="1" applyBorder="1" applyAlignment="1">
      <alignment horizontal="center" vertical="center"/>
    </xf>
    <xf numFmtId="0" fontId="21" fillId="0" borderId="7" xfId="0" applyFont="1" applyBorder="1" applyAlignment="1">
      <alignment horizontal="center" vertical="center"/>
    </xf>
    <xf numFmtId="0" fontId="46" fillId="0" borderId="30" xfId="0" applyFont="1" applyBorder="1" applyAlignment="1">
      <alignment horizontal="center" vertical="center"/>
    </xf>
    <xf numFmtId="0" fontId="10" fillId="0" borderId="0" xfId="0" applyFont="1" applyAlignment="1">
      <alignment horizontal="center" vertical="center"/>
    </xf>
    <xf numFmtId="0" fontId="95" fillId="0" borderId="7" xfId="0" applyFont="1" applyBorder="1" applyAlignment="1">
      <alignment horizontal="center" vertical="center"/>
    </xf>
    <xf numFmtId="0" fontId="99" fillId="0" borderId="0" xfId="0" applyFont="1" applyAlignment="1">
      <alignment horizontal="right" vertical="center"/>
    </xf>
    <xf numFmtId="0" fontId="100" fillId="0" borderId="0" xfId="0" applyFont="1" applyAlignment="1">
      <alignment horizontal="right" vertical="center"/>
    </xf>
    <xf numFmtId="0" fontId="85" fillId="6" borderId="7" xfId="0" applyFont="1" applyFill="1" applyBorder="1" applyAlignment="1">
      <alignment horizontal="center" vertical="center"/>
    </xf>
    <xf numFmtId="0" fontId="85" fillId="6" borderId="0" xfId="0" applyFont="1" applyFill="1" applyAlignment="1">
      <alignment horizontal="center" vertical="center"/>
    </xf>
    <xf numFmtId="0" fontId="81" fillId="6" borderId="0" xfId="0" applyFont="1" applyFill="1" applyAlignment="1">
      <alignment vertical="center"/>
    </xf>
    <xf numFmtId="0" fontId="82" fillId="6" borderId="0" xfId="0" applyFont="1" applyFill="1" applyAlignment="1">
      <alignment vertical="center"/>
    </xf>
    <xf numFmtId="0" fontId="49" fillId="8" borderId="7" xfId="0" applyFont="1" applyFill="1" applyBorder="1" applyAlignment="1">
      <alignment horizontal="center" vertical="center"/>
    </xf>
    <xf numFmtId="49" fontId="72" fillId="0" borderId="2" xfId="0" applyNumberFormat="1" applyFont="1" applyBorder="1" applyAlignment="1">
      <alignment vertical="center" shrinkToFit="1"/>
    </xf>
    <xf numFmtId="49" fontId="0" fillId="0" borderId="0" xfId="0" applyNumberFormat="1" applyAlignment="1">
      <alignment horizontal="center"/>
    </xf>
    <xf numFmtId="1" fontId="16" fillId="0" borderId="0" xfId="0" applyNumberFormat="1" applyFont="1" applyAlignment="1">
      <alignment horizontal="left"/>
    </xf>
    <xf numFmtId="1" fontId="21" fillId="0" borderId="6" xfId="0" applyNumberFormat="1" applyFont="1" applyBorder="1" applyAlignment="1">
      <alignment horizontal="left"/>
    </xf>
    <xf numFmtId="1" fontId="72" fillId="0" borderId="2" xfId="0" applyNumberFormat="1" applyFont="1" applyBorder="1" applyAlignment="1">
      <alignment vertical="center" shrinkToFit="1"/>
    </xf>
    <xf numFmtId="1" fontId="94" fillId="2" borderId="20" xfId="0" applyNumberFormat="1" applyFont="1" applyFill="1" applyBorder="1" applyAlignment="1">
      <alignment horizontal="right" vertical="center"/>
    </xf>
    <xf numFmtId="1" fontId="20" fillId="0" borderId="6" xfId="0" applyNumberFormat="1" applyFont="1" applyBorder="1" applyAlignment="1">
      <alignment horizontal="right" vertical="center"/>
    </xf>
    <xf numFmtId="1" fontId="10" fillId="2" borderId="1" xfId="0" applyNumberFormat="1" applyFont="1" applyFill="1" applyBorder="1" applyAlignment="1">
      <alignment horizontal="center" wrapText="1"/>
    </xf>
    <xf numFmtId="1" fontId="21" fillId="0" borderId="47" xfId="0" applyNumberFormat="1" applyFont="1" applyBorder="1" applyAlignment="1">
      <alignment horizontal="center" vertical="center"/>
    </xf>
    <xf numFmtId="1" fontId="0" fillId="0" borderId="0" xfId="0" applyNumberFormat="1" applyAlignment="1">
      <alignment horizontal="center"/>
    </xf>
    <xf numFmtId="49" fontId="21" fillId="0" borderId="12" xfId="0" applyNumberFormat="1" applyFont="1" applyBorder="1" applyAlignment="1">
      <alignment horizontal="center" vertical="center" wrapText="1"/>
    </xf>
    <xf numFmtId="49" fontId="26" fillId="2" borderId="20" xfId="0" applyNumberFormat="1" applyFont="1" applyFill="1" applyBorder="1" applyAlignment="1">
      <alignment horizontal="right" vertical="center"/>
    </xf>
    <xf numFmtId="49" fontId="75" fillId="0" borderId="15" xfId="0" applyNumberFormat="1" applyFont="1" applyBorder="1" applyAlignment="1">
      <alignment horizontal="right" vertical="center"/>
    </xf>
    <xf numFmtId="0" fontId="99" fillId="6" borderId="0" xfId="0" applyFont="1" applyFill="1" applyAlignment="1">
      <alignment horizontal="right" vertical="center"/>
    </xf>
    <xf numFmtId="1" fontId="21" fillId="0" borderId="7" xfId="0" applyNumberFormat="1" applyFont="1" applyBorder="1" applyAlignment="1">
      <alignment horizontal="center" vertical="center"/>
    </xf>
    <xf numFmtId="1" fontId="21" fillId="0" borderId="6" xfId="0" applyNumberFormat="1" applyFont="1" applyBorder="1" applyAlignment="1">
      <alignment horizontal="center" vertical="center"/>
    </xf>
    <xf numFmtId="49" fontId="10" fillId="2" borderId="49" xfId="0" applyNumberFormat="1" applyFont="1" applyFill="1" applyBorder="1" applyAlignment="1">
      <alignment horizontal="center" wrapText="1"/>
    </xf>
    <xf numFmtId="0" fontId="84" fillId="6" borderId="5" xfId="0" applyFont="1" applyFill="1" applyBorder="1" applyAlignment="1">
      <alignment horizontal="center" vertical="center"/>
    </xf>
    <xf numFmtId="0" fontId="84" fillId="6" borderId="0" xfId="0" applyFont="1" applyFill="1" applyAlignment="1">
      <alignment horizontal="center"/>
    </xf>
    <xf numFmtId="0" fontId="86" fillId="6" borderId="7" xfId="0" applyFont="1" applyFill="1" applyBorder="1" applyAlignment="1">
      <alignment horizontal="center" vertical="center" shrinkToFit="1"/>
    </xf>
    <xf numFmtId="0" fontId="101" fillId="12" borderId="0" xfId="0" applyFont="1" applyFill="1" applyAlignment="1">
      <alignment horizontal="center"/>
    </xf>
    <xf numFmtId="0" fontId="102" fillId="12" borderId="0" xfId="0" applyFont="1" applyFill="1" applyAlignment="1">
      <alignment horizontal="center"/>
    </xf>
    <xf numFmtId="0" fontId="21" fillId="0" borderId="50" xfId="0" applyFont="1" applyBorder="1" applyAlignment="1">
      <alignment horizontal="center" vertical="center"/>
    </xf>
    <xf numFmtId="0" fontId="37" fillId="0" borderId="50" xfId="0" applyFont="1" applyBorder="1" applyAlignment="1">
      <alignment horizontal="center" vertical="center"/>
    </xf>
    <xf numFmtId="0" fontId="37" fillId="0" borderId="48" xfId="0" applyFont="1" applyBorder="1" applyAlignment="1">
      <alignment horizontal="center" vertical="center"/>
    </xf>
    <xf numFmtId="49" fontId="74" fillId="19" borderId="1" xfId="0" applyNumberFormat="1" applyFont="1" applyFill="1" applyBorder="1" applyAlignment="1">
      <alignment vertical="center" shrinkToFit="1"/>
    </xf>
    <xf numFmtId="0" fontId="0" fillId="20" borderId="20" xfId="0" applyFill="1" applyBorder="1" applyAlignment="1">
      <alignment vertical="center"/>
    </xf>
    <xf numFmtId="0" fontId="41" fillId="19" borderId="15" xfId="0" applyFont="1" applyFill="1" applyBorder="1" applyAlignment="1">
      <alignment horizontal="right" vertical="center"/>
    </xf>
    <xf numFmtId="0" fontId="0" fillId="0" borderId="28" xfId="0" applyBorder="1"/>
    <xf numFmtId="0" fontId="0" fillId="2" borderId="27" xfId="0" applyFill="1" applyBorder="1"/>
    <xf numFmtId="0" fontId="84" fillId="3" borderId="0" xfId="0" applyFont="1" applyFill="1" applyAlignment="1">
      <alignment horizontal="center"/>
    </xf>
    <xf numFmtId="0" fontId="84" fillId="4" borderId="0" xfId="0" applyFont="1" applyFill="1" applyAlignment="1">
      <alignment horizontal="center"/>
    </xf>
    <xf numFmtId="0" fontId="84" fillId="13" borderId="0" xfId="0" applyFont="1" applyFill="1" applyAlignment="1">
      <alignment horizontal="center"/>
    </xf>
    <xf numFmtId="0" fontId="49" fillId="19" borderId="0" xfId="0" applyFont="1" applyFill="1" applyAlignment="1">
      <alignment vertical="center"/>
    </xf>
    <xf numFmtId="49" fontId="58" fillId="19" borderId="0" xfId="0" applyNumberFormat="1" applyFont="1" applyFill="1" applyAlignment="1">
      <alignment vertical="center"/>
    </xf>
    <xf numFmtId="49" fontId="25" fillId="20" borderId="0" xfId="0" applyNumberFormat="1" applyFont="1" applyFill="1" applyAlignment="1">
      <alignment horizontal="right" vertical="center"/>
    </xf>
    <xf numFmtId="0" fontId="84" fillId="0" borderId="18" xfId="0" applyFont="1" applyBorder="1" applyAlignment="1">
      <alignment vertical="center"/>
    </xf>
    <xf numFmtId="1" fontId="21" fillId="0" borderId="18" xfId="0" applyNumberFormat="1" applyFont="1" applyBorder="1" applyAlignment="1">
      <alignment horizontal="center" vertical="center"/>
    </xf>
    <xf numFmtId="49" fontId="21" fillId="0" borderId="18" xfId="0" applyNumberFormat="1" applyFont="1" applyBorder="1" applyAlignment="1">
      <alignment horizontal="center" vertical="center"/>
    </xf>
    <xf numFmtId="49" fontId="0" fillId="0" borderId="18" xfId="0" applyNumberFormat="1" applyBorder="1" applyAlignment="1">
      <alignment horizontal="center" vertical="center"/>
    </xf>
    <xf numFmtId="49" fontId="21" fillId="0" borderId="18" xfId="0" applyNumberFormat="1" applyFont="1" applyBorder="1" applyAlignment="1">
      <alignment horizontal="center" vertical="center" wrapText="1"/>
    </xf>
    <xf numFmtId="49" fontId="21" fillId="0" borderId="21" xfId="0" applyNumberFormat="1" applyFont="1" applyBorder="1" applyAlignment="1">
      <alignment horizontal="center" vertical="center"/>
    </xf>
    <xf numFmtId="0" fontId="21" fillId="0" borderId="15" xfId="0" applyFont="1" applyBorder="1" applyAlignment="1">
      <alignment horizontal="center" vertical="center"/>
    </xf>
    <xf numFmtId="49" fontId="21" fillId="0" borderId="29" xfId="0" applyNumberFormat="1" applyFont="1" applyBorder="1" applyAlignment="1">
      <alignment horizontal="center" vertical="center"/>
    </xf>
    <xf numFmtId="49" fontId="0" fillId="0" borderId="12" xfId="0" applyNumberFormat="1" applyBorder="1" applyAlignment="1">
      <alignment horizontal="center" vertical="center"/>
    </xf>
    <xf numFmtId="0" fontId="76" fillId="0" borderId="0" xfId="0" applyFont="1" applyAlignment="1">
      <alignment horizontal="left"/>
    </xf>
    <xf numFmtId="0" fontId="15" fillId="6" borderId="0" xfId="0" applyFont="1" applyFill="1" applyAlignment="1">
      <alignment horizontal="left"/>
    </xf>
    <xf numFmtId="49" fontId="12" fillId="4" borderId="24" xfId="0" applyNumberFormat="1" applyFont="1" applyFill="1" applyBorder="1" applyAlignment="1">
      <alignment vertical="center"/>
    </xf>
    <xf numFmtId="0" fontId="87" fillId="0" borderId="0" xfId="0" applyFont="1" applyAlignment="1">
      <alignment horizontal="center" vertical="center"/>
    </xf>
    <xf numFmtId="0" fontId="87" fillId="0" borderId="0" xfId="0" applyFont="1" applyAlignment="1">
      <alignment vertical="center"/>
    </xf>
    <xf numFmtId="49" fontId="97" fillId="2" borderId="0" xfId="0" applyNumberFormat="1" applyFont="1" applyFill="1" applyAlignment="1">
      <alignment horizontal="right" vertical="center"/>
    </xf>
    <xf numFmtId="49" fontId="97" fillId="0" borderId="0" xfId="0" applyNumberFormat="1" applyFont="1" applyAlignment="1">
      <alignment horizontal="center" vertical="center"/>
    </xf>
    <xf numFmtId="0" fontId="97" fillId="0" borderId="0" xfId="0" applyFont="1" applyAlignment="1">
      <alignment horizontal="center" vertical="center"/>
    </xf>
    <xf numFmtId="49" fontId="97" fillId="0" borderId="0" xfId="0" applyNumberFormat="1" applyFont="1" applyAlignment="1">
      <alignment horizontal="left" vertical="center"/>
    </xf>
    <xf numFmtId="49" fontId="97" fillId="0" borderId="0" xfId="0" applyNumberFormat="1" applyFont="1" applyAlignment="1">
      <alignment vertical="center"/>
    </xf>
    <xf numFmtId="49" fontId="98" fillId="0" borderId="0" xfId="0" applyNumberFormat="1" applyFont="1" applyAlignment="1">
      <alignment horizontal="center" vertical="center"/>
    </xf>
    <xf numFmtId="49" fontId="98" fillId="0" borderId="0" xfId="0" applyNumberFormat="1" applyFont="1" applyAlignment="1">
      <alignment vertical="center"/>
    </xf>
    <xf numFmtId="0" fontId="97" fillId="0" borderId="0" xfId="0" applyFont="1" applyAlignment="1">
      <alignment vertical="center"/>
    </xf>
    <xf numFmtId="0" fontId="97" fillId="2" borderId="0" xfId="0" applyFont="1" applyFill="1" applyAlignment="1">
      <alignment horizontal="right" vertical="center"/>
    </xf>
    <xf numFmtId="0" fontId="97" fillId="2" borderId="0" xfId="0" applyFont="1" applyFill="1" applyAlignment="1">
      <alignment horizontal="center" vertical="center"/>
    </xf>
    <xf numFmtId="0" fontId="97" fillId="2" borderId="0" xfId="0" applyFont="1" applyFill="1" applyAlignment="1">
      <alignment horizontal="left" vertical="center"/>
    </xf>
    <xf numFmtId="0" fontId="97" fillId="2" borderId="0" xfId="0" applyFont="1" applyFill="1" applyAlignment="1">
      <alignment vertical="center"/>
    </xf>
    <xf numFmtId="0" fontId="98" fillId="2" borderId="0" xfId="0" applyFont="1" applyFill="1" applyAlignment="1">
      <alignment horizontal="center" vertical="center"/>
    </xf>
    <xf numFmtId="0" fontId="98" fillId="2" borderId="0" xfId="0" applyFont="1" applyFill="1" applyAlignment="1">
      <alignment vertical="center"/>
    </xf>
    <xf numFmtId="0" fontId="97" fillId="6" borderId="0" xfId="0" applyFont="1" applyFill="1" applyAlignment="1">
      <alignment vertical="center"/>
    </xf>
    <xf numFmtId="0" fontId="97" fillId="3" borderId="0" xfId="0" applyFont="1" applyFill="1"/>
    <xf numFmtId="0" fontId="97" fillId="3" borderId="0" xfId="0" applyFont="1" applyFill="1" applyAlignment="1">
      <alignment horizontal="center"/>
    </xf>
    <xf numFmtId="0" fontId="97" fillId="6" borderId="0" xfId="0" applyFont="1" applyFill="1"/>
    <xf numFmtId="0" fontId="97" fillId="0" borderId="0" xfId="0" applyFont="1"/>
    <xf numFmtId="49" fontId="98" fillId="2" borderId="0" xfId="0" applyNumberFormat="1" applyFont="1" applyFill="1" applyAlignment="1">
      <alignment vertical="center"/>
    </xf>
    <xf numFmtId="49" fontId="97" fillId="2" borderId="0" xfId="0" applyNumberFormat="1" applyFont="1" applyFill="1" applyAlignment="1">
      <alignment horizontal="center" vertical="center"/>
    </xf>
    <xf numFmtId="0" fontId="97" fillId="0" borderId="0" xfId="0" applyFont="1" applyAlignment="1">
      <alignment horizontal="left" vertical="center"/>
    </xf>
    <xf numFmtId="0" fontId="98" fillId="0" borderId="0" xfId="0" applyFont="1" applyAlignment="1">
      <alignment horizontal="center" vertical="center"/>
    </xf>
    <xf numFmtId="0" fontId="98" fillId="0" borderId="0" xfId="0" applyFont="1" applyAlignment="1">
      <alignment vertical="center"/>
    </xf>
    <xf numFmtId="0" fontId="87" fillId="2" borderId="0" xfId="0" applyFont="1" applyFill="1" applyAlignment="1">
      <alignment horizontal="right" vertical="center"/>
    </xf>
    <xf numFmtId="0" fontId="87" fillId="0" borderId="0" xfId="0" applyFont="1" applyAlignment="1">
      <alignment horizontal="left" vertical="center"/>
    </xf>
    <xf numFmtId="0" fontId="96" fillId="0" borderId="0" xfId="0" applyFont="1" applyAlignment="1">
      <alignment horizontal="center" vertical="center"/>
    </xf>
    <xf numFmtId="0" fontId="96" fillId="0" borderId="0" xfId="0" applyFont="1" applyAlignment="1">
      <alignment vertical="center"/>
    </xf>
    <xf numFmtId="0" fontId="0" fillId="19" borderId="0" xfId="0" applyFill="1"/>
    <xf numFmtId="49" fontId="10" fillId="2" borderId="17" xfId="0" applyNumberFormat="1" applyFont="1" applyFill="1" applyBorder="1" applyAlignment="1">
      <alignment horizontal="center" wrapText="1"/>
    </xf>
    <xf numFmtId="0" fontId="3" fillId="19" borderId="5" xfId="0" applyFont="1" applyFill="1" applyBorder="1"/>
    <xf numFmtId="0" fontId="21" fillId="19" borderId="5" xfId="0" applyFont="1" applyFill="1" applyBorder="1" applyAlignment="1">
      <alignment vertical="center"/>
    </xf>
    <xf numFmtId="49" fontId="10" fillId="2" borderId="9" xfId="0" applyNumberFormat="1" applyFont="1" applyFill="1" applyBorder="1" applyAlignment="1">
      <alignment horizontal="center" wrapText="1"/>
    </xf>
    <xf numFmtId="0" fontId="0" fillId="19" borderId="5" xfId="0" applyFill="1" applyBorder="1"/>
    <xf numFmtId="0" fontId="21" fillId="0" borderId="5" xfId="0" applyFont="1" applyBorder="1" applyAlignment="1">
      <alignment horizontal="center" vertical="center"/>
    </xf>
    <xf numFmtId="0" fontId="21" fillId="19" borderId="5" xfId="0" applyFont="1" applyFill="1" applyBorder="1" applyAlignment="1">
      <alignment horizontal="center" vertical="center"/>
    </xf>
    <xf numFmtId="0" fontId="21" fillId="0" borderId="5" xfId="0" applyFont="1" applyBorder="1" applyAlignment="1">
      <alignment vertical="center"/>
    </xf>
    <xf numFmtId="0" fontId="57" fillId="6" borderId="7" xfId="0" applyFont="1" applyFill="1" applyBorder="1" applyAlignment="1">
      <alignment vertical="center"/>
    </xf>
    <xf numFmtId="0" fontId="46" fillId="6" borderId="7" xfId="0" applyFont="1" applyFill="1" applyBorder="1" applyAlignment="1">
      <alignment vertical="center"/>
    </xf>
    <xf numFmtId="0" fontId="3" fillId="0" borderId="0" xfId="0" applyFont="1"/>
    <xf numFmtId="0" fontId="21" fillId="0" borderId="40" xfId="0" applyFont="1" applyBorder="1" applyAlignment="1">
      <alignment vertical="center"/>
    </xf>
    <xf numFmtId="0" fontId="21" fillId="0" borderId="40" xfId="0" applyFont="1" applyBorder="1" applyAlignment="1">
      <alignment horizontal="center" vertical="center"/>
    </xf>
    <xf numFmtId="0" fontId="8" fillId="0" borderId="5" xfId="0" applyFont="1" applyBorder="1" applyAlignment="1">
      <alignment vertical="center"/>
    </xf>
    <xf numFmtId="0" fontId="46" fillId="0" borderId="7" xfId="0" applyFont="1" applyBorder="1" applyAlignment="1">
      <alignment vertical="center"/>
    </xf>
    <xf numFmtId="0" fontId="3" fillId="0" borderId="7" xfId="0" applyFont="1" applyBorder="1" applyAlignment="1">
      <alignment vertical="center"/>
    </xf>
    <xf numFmtId="0" fontId="51" fillId="0" borderId="7" xfId="0" applyFont="1" applyBorder="1" applyAlignment="1">
      <alignment vertical="center"/>
    </xf>
    <xf numFmtId="0" fontId="3" fillId="6" borderId="7" xfId="0" applyFont="1" applyFill="1" applyBorder="1"/>
    <xf numFmtId="0" fontId="3" fillId="6" borderId="0" xfId="0" applyFont="1" applyFill="1"/>
    <xf numFmtId="49" fontId="103" fillId="4" borderId="5" xfId="0" applyNumberFormat="1" applyFont="1" applyFill="1" applyBorder="1" applyAlignment="1">
      <alignment horizontal="left" vertical="center"/>
    </xf>
    <xf numFmtId="0" fontId="25" fillId="4" borderId="5" xfId="0" applyFont="1" applyFill="1" applyBorder="1" applyAlignment="1">
      <alignment vertical="center"/>
    </xf>
    <xf numFmtId="14" fontId="104" fillId="0" borderId="5" xfId="3" applyNumberFormat="1" applyFont="1" applyBorder="1" applyAlignment="1">
      <alignment horizontal="right"/>
    </xf>
    <xf numFmtId="0" fontId="1" fillId="0" borderId="5" xfId="3" applyBorder="1"/>
    <xf numFmtId="0" fontId="104" fillId="0" borderId="5" xfId="3" applyFont="1" applyBorder="1"/>
    <xf numFmtId="0" fontId="1" fillId="0" borderId="0" xfId="3"/>
    <xf numFmtId="16" fontId="1" fillId="0" borderId="5" xfId="3" applyNumberFormat="1" applyBorder="1"/>
    <xf numFmtId="0" fontId="1" fillId="19" borderId="5" xfId="3" applyFill="1" applyBorder="1"/>
    <xf numFmtId="0" fontId="105" fillId="0" borderId="0" xfId="3" applyFont="1" applyAlignment="1">
      <alignment wrapText="1"/>
    </xf>
    <xf numFmtId="0" fontId="21" fillId="12" borderId="7" xfId="0" applyFont="1" applyFill="1" applyBorder="1" applyAlignment="1">
      <alignment horizontal="center"/>
    </xf>
    <xf numFmtId="0" fontId="106" fillId="6" borderId="7" xfId="0" applyFont="1" applyFill="1" applyBorder="1" applyAlignment="1">
      <alignment vertical="center"/>
    </xf>
    <xf numFmtId="0" fontId="107" fillId="6" borderId="7" xfId="0" applyFont="1" applyFill="1" applyBorder="1"/>
    <xf numFmtId="0" fontId="21" fillId="6" borderId="7" xfId="0" applyFont="1" applyFill="1" applyBorder="1"/>
    <xf numFmtId="0" fontId="108" fillId="12" borderId="7" xfId="0" applyFont="1" applyFill="1" applyBorder="1" applyAlignment="1">
      <alignment horizontal="center"/>
    </xf>
    <xf numFmtId="0" fontId="21" fillId="6" borderId="0" xfId="0" applyFont="1" applyFill="1" applyAlignment="1">
      <alignment horizontal="center"/>
    </xf>
    <xf numFmtId="0" fontId="110" fillId="0" borderId="7" xfId="0" applyFont="1" applyBorder="1" applyAlignment="1">
      <alignment vertical="center"/>
    </xf>
    <xf numFmtId="0" fontId="109" fillId="6" borderId="7" xfId="0" applyFont="1" applyFill="1" applyBorder="1" applyAlignment="1">
      <alignment vertical="center" shrinkToFit="1"/>
    </xf>
    <xf numFmtId="0" fontId="110" fillId="6" borderId="7" xfId="0" applyFont="1" applyFill="1" applyBorder="1" applyAlignment="1">
      <alignment vertical="center"/>
    </xf>
    <xf numFmtId="0" fontId="109" fillId="6" borderId="7" xfId="0" applyFont="1" applyFill="1" applyBorder="1"/>
    <xf numFmtId="0" fontId="109" fillId="6" borderId="0" xfId="0" applyFont="1" applyFill="1"/>
    <xf numFmtId="0" fontId="109" fillId="12" borderId="7" xfId="0" applyFont="1" applyFill="1" applyBorder="1" applyAlignment="1">
      <alignment horizontal="center"/>
    </xf>
    <xf numFmtId="0" fontId="2" fillId="14" borderId="40" xfId="0" applyFont="1" applyFill="1" applyBorder="1" applyAlignment="1">
      <alignment horizontal="center"/>
    </xf>
    <xf numFmtId="0" fontId="2" fillId="12" borderId="7" xfId="0" applyFont="1" applyFill="1" applyBorder="1" applyAlignment="1">
      <alignment horizontal="center"/>
    </xf>
    <xf numFmtId="0" fontId="10" fillId="6" borderId="30" xfId="0" applyFont="1" applyFill="1" applyBorder="1" applyAlignment="1">
      <alignment horizontal="left" vertical="center"/>
    </xf>
    <xf numFmtId="0" fontId="10" fillId="6" borderId="0" xfId="0" applyFont="1" applyFill="1" applyAlignment="1">
      <alignment horizontal="left" vertical="center"/>
    </xf>
    <xf numFmtId="0" fontId="0" fillId="0" borderId="5" xfId="0" applyBorder="1" applyAlignment="1">
      <alignment horizontal="right" vertical="center" shrinkToFit="1"/>
    </xf>
    <xf numFmtId="0" fontId="21" fillId="0" borderId="5" xfId="0" applyFont="1" applyBorder="1" applyAlignment="1">
      <alignment horizontal="center" vertical="center"/>
    </xf>
    <xf numFmtId="0" fontId="0" fillId="0" borderId="5" xfId="0" applyBorder="1" applyAlignment="1">
      <alignment horizontal="center" vertical="center"/>
    </xf>
    <xf numFmtId="0" fontId="21" fillId="0" borderId="5" xfId="0" applyFont="1" applyBorder="1" applyAlignment="1">
      <alignment horizontal="center" vertical="center" shrinkToFit="1"/>
    </xf>
    <xf numFmtId="0" fontId="0" fillId="0" borderId="5" xfId="0" applyBorder="1" applyAlignment="1">
      <alignment horizontal="center" vertical="center" shrinkToFit="1"/>
    </xf>
    <xf numFmtId="0" fontId="0" fillId="17" borderId="5" xfId="0" applyFill="1" applyBorder="1" applyAlignment="1">
      <alignment horizontal="center" vertical="center"/>
    </xf>
    <xf numFmtId="20" fontId="21" fillId="0" borderId="5" xfId="0" applyNumberFormat="1" applyFont="1" applyBorder="1" applyAlignment="1">
      <alignment horizontal="center" vertical="center"/>
    </xf>
    <xf numFmtId="0" fontId="0" fillId="2" borderId="5" xfId="0" applyFill="1" applyBorder="1" applyAlignment="1">
      <alignment vertical="center"/>
    </xf>
    <xf numFmtId="0" fontId="3" fillId="6" borderId="7" xfId="0" applyFont="1" applyFill="1" applyBorder="1" applyAlignment="1">
      <alignment vertical="center" shrinkToFit="1"/>
    </xf>
    <xf numFmtId="0" fontId="84" fillId="6" borderId="7" xfId="0" applyFont="1" applyFill="1" applyBorder="1" applyAlignment="1">
      <alignment vertical="center" shrinkToFit="1"/>
    </xf>
    <xf numFmtId="49" fontId="13" fillId="6" borderId="0" xfId="0" applyNumberFormat="1" applyFont="1" applyFill="1" applyAlignment="1">
      <alignment vertical="top" shrinkToFit="1"/>
    </xf>
    <xf numFmtId="14" fontId="19" fillId="6" borderId="6" xfId="0" applyNumberFormat="1" applyFont="1" applyFill="1" applyBorder="1" applyAlignment="1">
      <alignment horizontal="left" vertical="center"/>
    </xf>
    <xf numFmtId="0" fontId="21" fillId="6" borderId="7" xfId="0" applyFont="1" applyFill="1" applyBorder="1" applyAlignment="1">
      <alignment horizontal="center"/>
    </xf>
    <xf numFmtId="0" fontId="0" fillId="6" borderId="7" xfId="0" applyFill="1" applyBorder="1" applyAlignment="1">
      <alignment horizontal="center"/>
    </xf>
    <xf numFmtId="0" fontId="108" fillId="0" borderId="5" xfId="0" applyFont="1" applyBorder="1" applyAlignment="1">
      <alignment horizontal="right" vertical="center" shrinkToFit="1"/>
    </xf>
    <xf numFmtId="0" fontId="108" fillId="0" borderId="5" xfId="0" applyFont="1" applyBorder="1" applyAlignment="1">
      <alignment horizontal="center" vertical="center" shrinkToFit="1"/>
    </xf>
    <xf numFmtId="0" fontId="2" fillId="6" borderId="7" xfId="0" applyFont="1" applyFill="1" applyBorder="1" applyAlignment="1">
      <alignment vertical="center" shrinkToFit="1"/>
    </xf>
    <xf numFmtId="0" fontId="109" fillId="6" borderId="7" xfId="0" applyFont="1" applyFill="1" applyBorder="1" applyAlignment="1">
      <alignment vertical="center" shrinkToFit="1"/>
    </xf>
    <xf numFmtId="14" fontId="19" fillId="0" borderId="6" xfId="0" applyNumberFormat="1"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center" vertical="center" shrinkToFit="1"/>
    </xf>
    <xf numFmtId="0" fontId="109" fillId="0" borderId="5" xfId="0" applyFont="1" applyBorder="1" applyAlignment="1">
      <alignment horizontal="right" vertical="center" shrinkToFit="1"/>
    </xf>
    <xf numFmtId="0" fontId="0" fillId="0" borderId="24" xfId="0" applyBorder="1" applyAlignment="1">
      <alignment horizontal="center" vertical="center" shrinkToFit="1"/>
    </xf>
    <xf numFmtId="0" fontId="0" fillId="0" borderId="27" xfId="0" applyBorder="1" applyAlignment="1">
      <alignment horizontal="center" vertical="center" shrinkToFit="1"/>
    </xf>
    <xf numFmtId="0" fontId="0" fillId="0" borderId="24" xfId="0" applyBorder="1" applyAlignment="1">
      <alignment horizontal="right" vertical="center" shrinkToFit="1"/>
    </xf>
    <xf numFmtId="0" fontId="0" fillId="0" borderId="27" xfId="0" applyBorder="1" applyAlignment="1">
      <alignment horizontal="right" vertical="center" shrinkToFit="1"/>
    </xf>
    <xf numFmtId="0" fontId="49" fillId="2" borderId="0" xfId="0" applyFont="1" applyFill="1" applyAlignment="1">
      <alignment horizontal="center" vertical="center"/>
    </xf>
    <xf numFmtId="0" fontId="49" fillId="2" borderId="17" xfId="0" applyFont="1" applyFill="1" applyBorder="1" applyAlignment="1">
      <alignment horizontal="center" vertical="center"/>
    </xf>
    <xf numFmtId="0" fontId="48" fillId="2" borderId="0" xfId="0" applyFont="1" applyFill="1" applyAlignment="1">
      <alignment horizontal="center" vertical="center"/>
    </xf>
    <xf numFmtId="0" fontId="48" fillId="2" borderId="17" xfId="0" applyFont="1" applyFill="1" applyBorder="1" applyAlignment="1">
      <alignment horizontal="center" vertical="center"/>
    </xf>
    <xf numFmtId="49" fontId="33" fillId="2" borderId="51" xfId="0" applyNumberFormat="1" applyFont="1" applyFill="1" applyBorder="1" applyAlignment="1">
      <alignment horizontal="center" wrapText="1"/>
    </xf>
    <xf numFmtId="49" fontId="33" fillId="2" borderId="20" xfId="0" applyNumberFormat="1" applyFont="1" applyFill="1" applyBorder="1" applyAlignment="1">
      <alignment horizontal="center" wrapText="1"/>
    </xf>
    <xf numFmtId="49" fontId="33" fillId="2" borderId="19" xfId="0" applyNumberFormat="1" applyFont="1" applyFill="1" applyBorder="1" applyAlignment="1">
      <alignment horizontal="center" wrapText="1"/>
    </xf>
    <xf numFmtId="49" fontId="33" fillId="2" borderId="32" xfId="0" applyNumberFormat="1" applyFont="1" applyFill="1" applyBorder="1" applyAlignment="1">
      <alignment horizontal="center" wrapText="1"/>
    </xf>
  </cellXfs>
  <cellStyles count="4">
    <cellStyle name="Hivatkozás" xfId="1" builtinId="8"/>
    <cellStyle name="Normál" xfId="0" builtinId="0"/>
    <cellStyle name="Normál 2" xfId="3" xr:uid="{925F6564-DC88-48E0-BCBE-43050E6FD70F}"/>
    <cellStyle name="Pénznem" xfId="2" builtinId="4"/>
  </cellStyles>
  <dxfs count="917">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ill>
        <patternFill>
          <bgColor indexed="43"/>
        </patternFill>
      </fill>
    </dxf>
    <dxf>
      <fill>
        <patternFill>
          <bgColor indexed="13"/>
        </patternFill>
      </fill>
    </dxf>
    <dxf>
      <fill>
        <patternFill>
          <bgColor indexed="10"/>
        </patternFill>
      </fill>
    </dxf>
    <dxf>
      <fill>
        <patternFill>
          <bgColor indexed="43"/>
        </patternFill>
      </fill>
    </dxf>
    <dxf>
      <fill>
        <patternFill>
          <bgColor indexed="13"/>
        </patternFill>
      </fill>
    </dxf>
    <dxf>
      <fill>
        <patternFill>
          <bgColor indexed="10"/>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val="0"/>
        <i val="0"/>
        <condense val="0"/>
        <extend val="0"/>
      </font>
    </dxf>
    <dxf>
      <font>
        <b/>
        <i val="0"/>
        <condense val="0"/>
        <extend val="0"/>
        <color indexed="8"/>
      </font>
      <fill>
        <patternFill>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i val="0"/>
        <condense val="0"/>
        <extend val="0"/>
      </font>
    </dxf>
    <dxf>
      <font>
        <b/>
        <i val="0"/>
        <condense val="0"/>
        <extend val="0"/>
      </font>
    </dxf>
    <dxf>
      <font>
        <b/>
        <i val="0"/>
        <condense val="0"/>
        <extend val="0"/>
        <color indexed="8"/>
      </font>
      <fill>
        <patternFill patternType="solid">
          <bgColor indexed="42"/>
        </patternFill>
      </fill>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b val="0"/>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i val="0"/>
        <condense val="0"/>
        <extend val="0"/>
        <color indexed="9"/>
      </font>
      <fill>
        <patternFill>
          <bgColor indexed="42"/>
        </patternFill>
      </fill>
    </dxf>
    <dxf>
      <font>
        <i val="0"/>
        <condense val="0"/>
        <extend val="0"/>
        <color indexed="11"/>
      </font>
    </dxf>
    <dxf>
      <font>
        <b/>
        <i val="0"/>
        <condense val="0"/>
        <extend val="0"/>
        <color indexed="11"/>
      </font>
    </dxf>
    <dxf>
      <font>
        <b val="0"/>
        <i/>
        <condense val="0"/>
        <extend val="0"/>
        <color indexed="10"/>
      </font>
    </dxf>
    <dxf>
      <font>
        <b/>
        <i val="0"/>
        <condense val="0"/>
        <extend val="0"/>
      </font>
    </dxf>
    <dxf>
      <font>
        <b/>
        <i val="0"/>
        <condense val="0"/>
        <extend val="0"/>
      </font>
    </dxf>
    <dxf>
      <font>
        <b val="0"/>
        <i val="0"/>
        <condense val="0"/>
        <extend val="0"/>
      </font>
    </dxf>
    <dxf>
      <font>
        <b val="0"/>
        <i val="0"/>
        <condense val="0"/>
        <extend val="0"/>
      </font>
    </dxf>
    <dxf>
      <font>
        <b/>
        <i val="0"/>
        <condense val="0"/>
        <extend val="0"/>
        <color indexed="8"/>
      </font>
      <fill>
        <patternFill patternType="solid">
          <bgColor indexed="42"/>
        </patternFill>
      </fill>
    </dxf>
    <dxf>
      <font>
        <b/>
        <i val="0"/>
        <condense val="0"/>
        <extend val="0"/>
        <color indexed="8"/>
      </font>
      <fill>
        <patternFill patternType="solid">
          <bgColor indexed="42"/>
        </patternFill>
      </fill>
    </dxf>
    <dxf>
      <font>
        <i val="0"/>
        <condense val="0"/>
        <extend val="0"/>
        <color indexed="9"/>
      </font>
    </dxf>
    <dxf>
      <font>
        <i val="0"/>
        <condense val="0"/>
        <extend val="0"/>
        <color indexed="9"/>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9"/>
      </font>
      <fill>
        <patternFill>
          <bgColor indexed="42"/>
        </patternFill>
      </fill>
    </dxf>
    <dxf>
      <font>
        <b val="0"/>
        <i val="0"/>
        <condense val="0"/>
        <extend val="0"/>
      </font>
    </dxf>
    <dxf>
      <font>
        <i val="0"/>
        <condense val="0"/>
        <extend val="0"/>
        <color indexed="23"/>
      </font>
      <fill>
        <patternFill>
          <bgColor indexed="23"/>
        </patternFill>
      </fill>
    </dxf>
    <dxf>
      <font>
        <b/>
        <i val="0"/>
        <condense val="0"/>
        <extend val="0"/>
      </font>
    </dxf>
    <dxf>
      <font>
        <b/>
        <i val="0"/>
        <condense val="0"/>
        <extend val="0"/>
      </font>
    </dxf>
    <dxf>
      <font>
        <i val="0"/>
        <condense val="0"/>
        <extend val="0"/>
        <color indexed="23"/>
      </font>
      <fill>
        <patternFill>
          <bgColor indexed="23"/>
        </patternFill>
      </fill>
    </dxf>
    <dxf>
      <font>
        <b/>
        <i val="0"/>
        <condense val="0"/>
        <extend val="0"/>
      </font>
    </dxf>
    <dxf>
      <font>
        <b/>
        <i val="0"/>
        <condense val="0"/>
        <extend val="0"/>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FF9933"/>
      <rgbColor rgb="00008000"/>
      <rgbColor rgb="00000080"/>
      <rgbColor rgb="0099FF66"/>
      <rgbColor rgb="00800080"/>
      <rgbColor rgb="00008080"/>
      <rgbColor rgb="00EAEAEA"/>
      <rgbColor rgb="00DDDDDD"/>
      <rgbColor rgb="00FF9933"/>
      <rgbColor rgb="00FFFF66"/>
      <rgbColor rgb="0066FF66"/>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DBFFF0"/>
      <rgbColor rgb="00CCFFFF"/>
      <rgbColor rgb="00FDFFBF"/>
      <rgbColor rgb="00A6CAF0"/>
      <rgbColor rgb="00CCFFCC"/>
      <rgbColor rgb="00CC99FF"/>
      <rgbColor rgb="00E3E3E3"/>
      <rgbColor rgb="003366FF"/>
      <rgbColor rgb="0033CCCC"/>
      <rgbColor rgb="00339933"/>
      <rgbColor rgb="00999933"/>
      <rgbColor rgb="00996633"/>
      <rgbColor rgb="00FFFF66"/>
      <rgbColor rgb="00666699"/>
      <rgbColor rgb="00DDDDDD"/>
      <rgbColor rgb="003333CC"/>
      <rgbColor rgb="00336666"/>
      <rgbColor rgb="00003300"/>
      <rgbColor rgb="00333300"/>
      <rgbColor rgb="00663300"/>
      <rgbColor rgb="00993366"/>
      <rgbColor rgb="00333399"/>
      <rgbColor rgb="00B2B2B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worksheet" Target="worksheets/sheet113.xml"/><Relationship Id="rId118" Type="http://schemas.openxmlformats.org/officeDocument/2006/relationships/worksheet" Target="worksheets/sheet118.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4" Type="http://schemas.openxmlformats.org/officeDocument/2006/relationships/worksheet" Target="worksheets/sheet4.xml"/><Relationship Id="rId9" Type="http://schemas.openxmlformats.org/officeDocument/2006/relationships/worksheet" Target="worksheets/sheet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9.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00.xml.rels><?xml version="1.0" encoding="UTF-8" standalone="yes"?>
<Relationships xmlns="http://schemas.openxmlformats.org/package/2006/relationships"><Relationship Id="rId1" Type="http://schemas.openxmlformats.org/officeDocument/2006/relationships/image" Target="../media/image59.jpeg"/></Relationships>
</file>

<file path=xl/drawings/_rels/drawing101.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102.xml.rels><?xml version="1.0" encoding="UTF-8" standalone="yes"?>
<Relationships xmlns="http://schemas.openxmlformats.org/package/2006/relationships"><Relationship Id="rId1" Type="http://schemas.openxmlformats.org/officeDocument/2006/relationships/image" Target="../media/image60.jpeg"/></Relationships>
</file>

<file path=xl/drawings/_rels/drawing10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0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05.xml.rels><?xml version="1.0" encoding="UTF-8" standalone="yes"?>
<Relationships xmlns="http://schemas.openxmlformats.org/package/2006/relationships"><Relationship Id="rId1" Type="http://schemas.openxmlformats.org/officeDocument/2006/relationships/image" Target="../media/image61.jpeg"/></Relationships>
</file>

<file path=xl/drawings/_rels/drawing10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07.xml.rels><?xml version="1.0" encoding="UTF-8" standalone="yes"?>
<Relationships xmlns="http://schemas.openxmlformats.org/package/2006/relationships"><Relationship Id="rId1" Type="http://schemas.openxmlformats.org/officeDocument/2006/relationships/image" Target="../media/image62.jpeg"/></Relationships>
</file>

<file path=xl/drawings/_rels/drawing108.xml.rels><?xml version="1.0" encoding="UTF-8" standalone="yes"?>
<Relationships xmlns="http://schemas.openxmlformats.org/package/2006/relationships"><Relationship Id="rId1" Type="http://schemas.openxmlformats.org/officeDocument/2006/relationships/image" Target="../media/image63.jpeg"/></Relationships>
</file>

<file path=xl/drawings/_rels/drawing109.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0.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111.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2.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113.xml.rels><?xml version="1.0" encoding="UTF-8" standalone="yes"?>
<Relationships xmlns="http://schemas.openxmlformats.org/package/2006/relationships"><Relationship Id="rId1" Type="http://schemas.openxmlformats.org/officeDocument/2006/relationships/image" Target="../media/image9.jpeg"/></Relationships>
</file>

<file path=xl/drawings/_rels/drawing114.xml.rels><?xml version="1.0" encoding="UTF-8" standalone="yes"?>
<Relationships xmlns="http://schemas.openxmlformats.org/package/2006/relationships"><Relationship Id="rId1" Type="http://schemas.openxmlformats.org/officeDocument/2006/relationships/image" Target="../media/image64.jpeg"/></Relationships>
</file>

<file path=xl/drawings/_rels/drawing115.xml.rels><?xml version="1.0" encoding="UTF-8" standalone="yes"?>
<Relationships xmlns="http://schemas.openxmlformats.org/package/2006/relationships"><Relationship Id="rId1" Type="http://schemas.openxmlformats.org/officeDocument/2006/relationships/image" Target="../media/image65.jpeg"/></Relationships>
</file>

<file path=xl/drawings/_rels/drawing116.xml.rels><?xml version="1.0" encoding="UTF-8" standalone="yes"?>
<Relationships xmlns="http://schemas.openxmlformats.org/package/2006/relationships"><Relationship Id="rId1" Type="http://schemas.openxmlformats.org/officeDocument/2006/relationships/image" Target="../media/image66.jpeg"/></Relationships>
</file>

<file path=xl/drawings/_rels/drawing117.xml.rels><?xml version="1.0" encoding="UTF-8" standalone="yes"?>
<Relationships xmlns="http://schemas.openxmlformats.org/package/2006/relationships"><Relationship Id="rId1" Type="http://schemas.openxmlformats.org/officeDocument/2006/relationships/image" Target="../media/image67.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8.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5.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8.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9.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3.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43.xml.rels><?xml version="1.0" encoding="UTF-8" standalone="yes"?>
<Relationships xmlns="http://schemas.openxmlformats.org/package/2006/relationships"><Relationship Id="rId1" Type="http://schemas.openxmlformats.org/officeDocument/2006/relationships/image" Target="../media/image15.jpeg"/></Relationships>
</file>

<file path=xl/drawings/_rels/drawing44.xml.rels><?xml version="1.0" encoding="UTF-8" standalone="yes"?>
<Relationships xmlns="http://schemas.openxmlformats.org/package/2006/relationships"><Relationship Id="rId1" Type="http://schemas.openxmlformats.org/officeDocument/2006/relationships/image" Target="../media/image16.jpeg"/></Relationships>
</file>

<file path=xl/drawings/_rels/drawing45.xml.rels><?xml version="1.0" encoding="UTF-8" standalone="yes"?>
<Relationships xmlns="http://schemas.openxmlformats.org/package/2006/relationships"><Relationship Id="rId1" Type="http://schemas.openxmlformats.org/officeDocument/2006/relationships/image" Target="../media/image17.jpeg"/></Relationships>
</file>

<file path=xl/drawings/_rels/drawing46.xml.rels><?xml version="1.0" encoding="UTF-8" standalone="yes"?>
<Relationships xmlns="http://schemas.openxmlformats.org/package/2006/relationships"><Relationship Id="rId1" Type="http://schemas.openxmlformats.org/officeDocument/2006/relationships/image" Target="../media/image18.jpeg"/></Relationships>
</file>

<file path=xl/drawings/_rels/drawing4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9.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50.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51.xml.rels><?xml version="1.0" encoding="UTF-8" standalone="yes"?>
<Relationships xmlns="http://schemas.openxmlformats.org/package/2006/relationships"><Relationship Id="rId1" Type="http://schemas.openxmlformats.org/officeDocument/2006/relationships/image" Target="../media/image21.jpeg"/></Relationships>
</file>

<file path=xl/drawings/_rels/drawing52.xml.rels><?xml version="1.0" encoding="UTF-8" standalone="yes"?>
<Relationships xmlns="http://schemas.openxmlformats.org/package/2006/relationships"><Relationship Id="rId1" Type="http://schemas.openxmlformats.org/officeDocument/2006/relationships/image" Target="../media/image8.jpeg"/></Relationships>
</file>

<file path=xl/drawings/_rels/drawing5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54.xml.rels><?xml version="1.0" encoding="UTF-8" standalone="yes"?>
<Relationships xmlns="http://schemas.openxmlformats.org/package/2006/relationships"><Relationship Id="rId1" Type="http://schemas.openxmlformats.org/officeDocument/2006/relationships/image" Target="../media/image23.jpeg"/></Relationships>
</file>

<file path=xl/drawings/_rels/drawing55.xml.rels><?xml version="1.0" encoding="UTF-8" standalone="yes"?>
<Relationships xmlns="http://schemas.openxmlformats.org/package/2006/relationships"><Relationship Id="rId1" Type="http://schemas.openxmlformats.org/officeDocument/2006/relationships/image" Target="../media/image24.jpeg"/></Relationships>
</file>

<file path=xl/drawings/_rels/drawing56.xml.rels><?xml version="1.0" encoding="UTF-8" standalone="yes"?>
<Relationships xmlns="http://schemas.openxmlformats.org/package/2006/relationships"><Relationship Id="rId1" Type="http://schemas.openxmlformats.org/officeDocument/2006/relationships/image" Target="../media/image25.jpeg"/></Relationships>
</file>

<file path=xl/drawings/_rels/drawing57.xml.rels><?xml version="1.0" encoding="UTF-8" standalone="yes"?>
<Relationships xmlns="http://schemas.openxmlformats.org/package/2006/relationships"><Relationship Id="rId1" Type="http://schemas.openxmlformats.org/officeDocument/2006/relationships/image" Target="../media/image26.jpeg"/></Relationships>
</file>

<file path=xl/drawings/_rels/drawing58.xml.rels><?xml version="1.0" encoding="UTF-8" standalone="yes"?>
<Relationships xmlns="http://schemas.openxmlformats.org/package/2006/relationships"><Relationship Id="rId1" Type="http://schemas.openxmlformats.org/officeDocument/2006/relationships/image" Target="../media/image27.jpeg"/></Relationships>
</file>

<file path=xl/drawings/_rels/drawing59.xml.rels><?xml version="1.0" encoding="UTF-8" standalone="yes"?>
<Relationships xmlns="http://schemas.openxmlformats.org/package/2006/relationships"><Relationship Id="rId1" Type="http://schemas.openxmlformats.org/officeDocument/2006/relationships/image" Target="../media/image2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60.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61.xml.rels><?xml version="1.0" encoding="UTF-8" standalone="yes"?>
<Relationships xmlns="http://schemas.openxmlformats.org/package/2006/relationships"><Relationship Id="rId1" Type="http://schemas.openxmlformats.org/officeDocument/2006/relationships/image" Target="../media/image30.jpeg"/></Relationships>
</file>

<file path=xl/drawings/_rels/drawing62.xml.rels><?xml version="1.0" encoding="UTF-8" standalone="yes"?>
<Relationships xmlns="http://schemas.openxmlformats.org/package/2006/relationships"><Relationship Id="rId1" Type="http://schemas.openxmlformats.org/officeDocument/2006/relationships/image" Target="../media/image31.jpeg"/></Relationships>
</file>

<file path=xl/drawings/_rels/drawing63.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64.xml.rels><?xml version="1.0" encoding="UTF-8" standalone="yes"?>
<Relationships xmlns="http://schemas.openxmlformats.org/package/2006/relationships"><Relationship Id="rId1" Type="http://schemas.openxmlformats.org/officeDocument/2006/relationships/image" Target="../media/image33.jpeg"/></Relationships>
</file>

<file path=xl/drawings/_rels/drawing65.xml.rels><?xml version="1.0" encoding="UTF-8" standalone="yes"?>
<Relationships xmlns="http://schemas.openxmlformats.org/package/2006/relationships"><Relationship Id="rId1" Type="http://schemas.openxmlformats.org/officeDocument/2006/relationships/image" Target="../media/image34.jpeg"/></Relationships>
</file>

<file path=xl/drawings/_rels/drawing66.xml.rels><?xml version="1.0" encoding="UTF-8" standalone="yes"?>
<Relationships xmlns="http://schemas.openxmlformats.org/package/2006/relationships"><Relationship Id="rId1" Type="http://schemas.openxmlformats.org/officeDocument/2006/relationships/image" Target="../media/image35.jpeg"/></Relationships>
</file>

<file path=xl/drawings/_rels/drawing67.xml.rels><?xml version="1.0" encoding="UTF-8" standalone="yes"?>
<Relationships xmlns="http://schemas.openxmlformats.org/package/2006/relationships"><Relationship Id="rId1" Type="http://schemas.openxmlformats.org/officeDocument/2006/relationships/image" Target="../media/image36.jpeg"/></Relationships>
</file>

<file path=xl/drawings/_rels/drawing68.xml.rels><?xml version="1.0" encoding="UTF-8" standalone="yes"?>
<Relationships xmlns="http://schemas.openxmlformats.org/package/2006/relationships"><Relationship Id="rId1" Type="http://schemas.openxmlformats.org/officeDocument/2006/relationships/image" Target="../media/image37.jpeg"/></Relationships>
</file>

<file path=xl/drawings/_rels/drawing69.xml.rels><?xml version="1.0" encoding="UTF-8" standalone="yes"?>
<Relationships xmlns="http://schemas.openxmlformats.org/package/2006/relationships"><Relationship Id="rId1" Type="http://schemas.openxmlformats.org/officeDocument/2006/relationships/image" Target="../media/image38.jpeg"/></Relationships>
</file>

<file path=xl/drawings/_rels/drawing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70.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1.xml.rels><?xml version="1.0" encoding="UTF-8" standalone="yes"?>
<Relationships xmlns="http://schemas.openxmlformats.org/package/2006/relationships"><Relationship Id="rId1" Type="http://schemas.openxmlformats.org/officeDocument/2006/relationships/image" Target="../media/image39.jpeg"/></Relationships>
</file>

<file path=xl/drawings/_rels/drawing72.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73.xml.rels><?xml version="1.0" encoding="UTF-8" standalone="yes"?>
<Relationships xmlns="http://schemas.openxmlformats.org/package/2006/relationships"><Relationship Id="rId1" Type="http://schemas.openxmlformats.org/officeDocument/2006/relationships/image" Target="../media/image22.jpeg"/></Relationships>
</file>

<file path=xl/drawings/_rels/drawing74.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75.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76.xml.rels><?xml version="1.0" encoding="UTF-8" standalone="yes"?>
<Relationships xmlns="http://schemas.openxmlformats.org/package/2006/relationships"><Relationship Id="rId1" Type="http://schemas.openxmlformats.org/officeDocument/2006/relationships/image" Target="../media/image43.jpeg"/></Relationships>
</file>

<file path=xl/drawings/_rels/drawing77.xml.rels><?xml version="1.0" encoding="UTF-8" standalone="yes"?>
<Relationships xmlns="http://schemas.openxmlformats.org/package/2006/relationships"><Relationship Id="rId1" Type="http://schemas.openxmlformats.org/officeDocument/2006/relationships/image" Target="../media/image44.jpeg"/></Relationships>
</file>

<file path=xl/drawings/_rels/drawing78.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79.xml.rels><?xml version="1.0" encoding="UTF-8" standalone="yes"?>
<Relationships xmlns="http://schemas.openxmlformats.org/package/2006/relationships"><Relationship Id="rId1" Type="http://schemas.openxmlformats.org/officeDocument/2006/relationships/image" Target="../media/image46.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_rels/drawing80.xml.rels><?xml version="1.0" encoding="UTF-8" standalone="yes"?>
<Relationships xmlns="http://schemas.openxmlformats.org/package/2006/relationships"><Relationship Id="rId1" Type="http://schemas.openxmlformats.org/officeDocument/2006/relationships/image" Target="../media/image14.jpeg"/></Relationships>
</file>

<file path=xl/drawings/_rels/drawing81.xml.rels><?xml version="1.0" encoding="UTF-8" standalone="yes"?>
<Relationships xmlns="http://schemas.openxmlformats.org/package/2006/relationships"><Relationship Id="rId1" Type="http://schemas.openxmlformats.org/officeDocument/2006/relationships/image" Target="../media/image47.jpeg"/></Relationships>
</file>

<file path=xl/drawings/_rels/drawing82.xml.rels><?xml version="1.0" encoding="UTF-8" standalone="yes"?>
<Relationships xmlns="http://schemas.openxmlformats.org/package/2006/relationships"><Relationship Id="rId1" Type="http://schemas.openxmlformats.org/officeDocument/2006/relationships/image" Target="../media/image40.jpeg"/></Relationships>
</file>

<file path=xl/drawings/_rels/drawing83.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84.xml.rels><?xml version="1.0" encoding="UTF-8" standalone="yes"?>
<Relationships xmlns="http://schemas.openxmlformats.org/package/2006/relationships"><Relationship Id="rId1" Type="http://schemas.openxmlformats.org/officeDocument/2006/relationships/image" Target="../media/image48.jpeg"/></Relationships>
</file>

<file path=xl/drawings/_rels/drawing85.xml.rels><?xml version="1.0" encoding="UTF-8" standalone="yes"?>
<Relationships xmlns="http://schemas.openxmlformats.org/package/2006/relationships"><Relationship Id="rId1" Type="http://schemas.openxmlformats.org/officeDocument/2006/relationships/image" Target="../media/image49.jpeg"/></Relationships>
</file>

<file path=xl/drawings/_rels/drawing86.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7.xml.rels><?xml version="1.0" encoding="UTF-8" standalone="yes"?>
<Relationships xmlns="http://schemas.openxmlformats.org/package/2006/relationships"><Relationship Id="rId1" Type="http://schemas.openxmlformats.org/officeDocument/2006/relationships/image" Target="../media/image50.jpeg"/></Relationships>
</file>

<file path=xl/drawings/_rels/drawing88.xml.rels><?xml version="1.0" encoding="UTF-8" standalone="yes"?>
<Relationships xmlns="http://schemas.openxmlformats.org/package/2006/relationships"><Relationship Id="rId1" Type="http://schemas.openxmlformats.org/officeDocument/2006/relationships/image" Target="../media/image51.jpeg"/></Relationships>
</file>

<file path=xl/drawings/_rels/drawing89.xml.rels><?xml version="1.0" encoding="UTF-8" standalone="yes"?>
<Relationships xmlns="http://schemas.openxmlformats.org/package/2006/relationships"><Relationship Id="rId1" Type="http://schemas.openxmlformats.org/officeDocument/2006/relationships/image" Target="../media/image52.jpeg"/></Relationships>
</file>

<file path=xl/drawings/_rels/drawing9.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0.xml.rels><?xml version="1.0" encoding="UTF-8" standalone="yes"?>
<Relationships xmlns="http://schemas.openxmlformats.org/package/2006/relationships"><Relationship Id="rId1" Type="http://schemas.openxmlformats.org/officeDocument/2006/relationships/image" Target="../media/image19.jpeg"/></Relationships>
</file>

<file path=xl/drawings/_rels/drawing91.xml.rels><?xml version="1.0" encoding="UTF-8" standalone="yes"?>
<Relationships xmlns="http://schemas.openxmlformats.org/package/2006/relationships"><Relationship Id="rId1" Type="http://schemas.openxmlformats.org/officeDocument/2006/relationships/image" Target="../media/image53.jpeg"/></Relationships>
</file>

<file path=xl/drawings/_rels/drawing92.xml.rels><?xml version="1.0" encoding="UTF-8" standalone="yes"?>
<Relationships xmlns="http://schemas.openxmlformats.org/package/2006/relationships"><Relationship Id="rId1" Type="http://schemas.openxmlformats.org/officeDocument/2006/relationships/image" Target="../media/image41.jpeg"/></Relationships>
</file>

<file path=xl/drawings/_rels/drawing93.xml.rels><?xml version="1.0" encoding="UTF-8" standalone="yes"?>
<Relationships xmlns="http://schemas.openxmlformats.org/package/2006/relationships"><Relationship Id="rId1" Type="http://schemas.openxmlformats.org/officeDocument/2006/relationships/image" Target="../media/image54.jpeg"/></Relationships>
</file>

<file path=xl/drawings/_rels/drawing94.xml.rels><?xml version="1.0" encoding="UTF-8" standalone="yes"?>
<Relationships xmlns="http://schemas.openxmlformats.org/package/2006/relationships"><Relationship Id="rId1" Type="http://schemas.openxmlformats.org/officeDocument/2006/relationships/image" Target="../media/image55.jpeg"/></Relationships>
</file>

<file path=xl/drawings/_rels/drawing95.xml.rels><?xml version="1.0" encoding="UTF-8" standalone="yes"?>
<Relationships xmlns="http://schemas.openxmlformats.org/package/2006/relationships"><Relationship Id="rId1" Type="http://schemas.openxmlformats.org/officeDocument/2006/relationships/image" Target="../media/image56.jpeg"/></Relationships>
</file>

<file path=xl/drawings/_rels/drawing96.xml.rels><?xml version="1.0" encoding="UTF-8" standalone="yes"?>
<Relationships xmlns="http://schemas.openxmlformats.org/package/2006/relationships"><Relationship Id="rId1" Type="http://schemas.openxmlformats.org/officeDocument/2006/relationships/image" Target="../media/image32.jpeg"/></Relationships>
</file>

<file path=xl/drawings/_rels/drawing97.xml.rels><?xml version="1.0" encoding="UTF-8" standalone="yes"?>
<Relationships xmlns="http://schemas.openxmlformats.org/package/2006/relationships"><Relationship Id="rId1" Type="http://schemas.openxmlformats.org/officeDocument/2006/relationships/image" Target="../media/image42.jpeg"/></Relationships>
</file>

<file path=xl/drawings/_rels/drawing98.xml.rels><?xml version="1.0" encoding="UTF-8" standalone="yes"?>
<Relationships xmlns="http://schemas.openxmlformats.org/package/2006/relationships"><Relationship Id="rId1" Type="http://schemas.openxmlformats.org/officeDocument/2006/relationships/image" Target="../media/image57.jpeg"/></Relationships>
</file>

<file path=xl/drawings/_rels/drawing99.xml.rels><?xml version="1.0" encoding="UTF-8" standalone="yes"?>
<Relationships xmlns="http://schemas.openxmlformats.org/package/2006/relationships"><Relationship Id="rId1" Type="http://schemas.openxmlformats.org/officeDocument/2006/relationships/image" Target="../media/image58.jpeg"/></Relationships>
</file>

<file path=xl/drawings/drawing1.xml><?xml version="1.0" encoding="utf-8"?>
<xdr:wsDr xmlns:xdr="http://schemas.openxmlformats.org/drawingml/2006/spreadsheetDrawing" xmlns:a="http://schemas.openxmlformats.org/drawingml/2006/main">
  <xdr:twoCellAnchor>
    <xdr:from>
      <xdr:col>4</xdr:col>
      <xdr:colOff>312420</xdr:colOff>
      <xdr:row>11</xdr:row>
      <xdr:rowOff>0</xdr:rowOff>
    </xdr:from>
    <xdr:to>
      <xdr:col>4</xdr:col>
      <xdr:colOff>1259252</xdr:colOff>
      <xdr:row>11</xdr:row>
      <xdr:rowOff>0</xdr:rowOff>
    </xdr:to>
    <xdr:sp macro="" textlink="">
      <xdr:nvSpPr>
        <xdr:cNvPr id="1028" name="Text 4">
          <a:extLst>
            <a:ext uri="{FF2B5EF4-FFF2-40B4-BE49-F238E27FC236}">
              <a16:creationId xmlns:a16="http://schemas.microsoft.com/office/drawing/2014/main" id="{00000000-0008-0000-0000-000004040000}"/>
            </a:ext>
          </a:extLst>
        </xdr:cNvPr>
        <xdr:cNvSpPr txBox="1">
          <a:spLocks noChangeArrowheads="1"/>
        </xdr:cNvSpPr>
      </xdr:nvSpPr>
      <xdr:spPr bwMode="auto">
        <a:xfrm>
          <a:off x="5410200" y="2867025"/>
          <a:ext cx="923925" cy="0"/>
        </a:xfrm>
        <a:prstGeom prst="rect">
          <a:avLst/>
        </a:prstGeom>
        <a:noFill/>
        <a:ln w="1">
          <a:noFill/>
          <a:miter lim="800000"/>
          <a:headEnd/>
          <a:tailEnd/>
        </a:ln>
      </xdr:spPr>
      <xdr:txBody>
        <a:bodyPr vertOverflow="clip" wrap="square" lIns="45720" tIns="36576" rIns="0" bIns="0" anchor="t" upright="1"/>
        <a:lstStyle/>
        <a:p>
          <a:pPr algn="l" rtl="0">
            <a:defRPr sz="1000"/>
          </a:pPr>
          <a:r>
            <a:rPr lang="hu-HU" sz="2200" b="0" i="0" u="none" strike="noStrike" baseline="0">
              <a:solidFill>
                <a:srgbClr val="000000"/>
              </a:solidFill>
              <a:latin typeface="ITF"/>
            </a:rPr>
            <a:t>I</a:t>
          </a:r>
        </a:p>
      </xdr:txBody>
    </xdr:sp>
    <xdr:clientData/>
  </xdr:twoCellAnchor>
  <xdr:twoCellAnchor editAs="oneCell">
    <xdr:from>
      <xdr:col>4</xdr:col>
      <xdr:colOff>624840</xdr:colOff>
      <xdr:row>0</xdr:row>
      <xdr:rowOff>53340</xdr:rowOff>
    </xdr:from>
    <xdr:to>
      <xdr:col>4</xdr:col>
      <xdr:colOff>1249680</xdr:colOff>
      <xdr:row>0</xdr:row>
      <xdr:rowOff>548640</xdr:rowOff>
    </xdr:to>
    <xdr:pic>
      <xdr:nvPicPr>
        <xdr:cNvPr id="1275" name="Kép 2">
          <a:extLst>
            <a:ext uri="{FF2B5EF4-FFF2-40B4-BE49-F238E27FC236}">
              <a16:creationId xmlns:a16="http://schemas.microsoft.com/office/drawing/2014/main" id="{00000000-0008-0000-0000-0000FB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0" y="53340"/>
          <a:ext cx="62484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71073" name="Button 1" hidden="1">
              <a:extLst>
                <a:ext uri="{63B3BB69-23CF-44E3-9099-C40C66FF867C}">
                  <a14:compatExt spid="_x0000_s771073"/>
                </a:ext>
                <a:ext uri="{FF2B5EF4-FFF2-40B4-BE49-F238E27FC236}">
                  <a16:creationId xmlns:a16="http://schemas.microsoft.com/office/drawing/2014/main" id="{00000000-0008-0000-0D00-000001C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182880</xdr:rowOff>
        </xdr:to>
        <xdr:sp macro="" textlink="">
          <xdr:nvSpPr>
            <xdr:cNvPr id="711681" name="Button 1" hidden="1">
              <a:extLst>
                <a:ext uri="{63B3BB69-23CF-44E3-9099-C40C66FF867C}">
                  <a14:compatExt spid="_x0000_s711681"/>
                </a:ext>
                <a:ext uri="{FF2B5EF4-FFF2-40B4-BE49-F238E27FC236}">
                  <a16:creationId xmlns:a16="http://schemas.microsoft.com/office/drawing/2014/main" id="{00000000-0008-0000-6A00-000001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1682" name="Button 2" hidden="1">
              <a:extLst>
                <a:ext uri="{63B3BB69-23CF-44E3-9099-C40C66FF867C}">
                  <a14:compatExt spid="_x0000_s711682"/>
                </a:ext>
                <a:ext uri="{FF2B5EF4-FFF2-40B4-BE49-F238E27FC236}">
                  <a16:creationId xmlns:a16="http://schemas.microsoft.com/office/drawing/2014/main" id="{00000000-0008-0000-6A00-000002D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243840</xdr:colOff>
      <xdr:row>0</xdr:row>
      <xdr:rowOff>0</xdr:rowOff>
    </xdr:from>
    <xdr:to>
      <xdr:col>19</xdr:col>
      <xdr:colOff>7620</xdr:colOff>
      <xdr:row>2</xdr:row>
      <xdr:rowOff>0</xdr:rowOff>
    </xdr:to>
    <xdr:pic>
      <xdr:nvPicPr>
        <xdr:cNvPr id="711706" name="Kép 2">
          <a:extLst>
            <a:ext uri="{FF2B5EF4-FFF2-40B4-BE49-F238E27FC236}">
              <a16:creationId xmlns:a16="http://schemas.microsoft.com/office/drawing/2014/main" id="{00000000-0008-0000-6A00-00001AD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12705" name="Button 1" hidden="1">
              <a:extLst>
                <a:ext uri="{63B3BB69-23CF-44E3-9099-C40C66FF867C}">
                  <a14:compatExt spid="_x0000_s712705"/>
                </a:ext>
                <a:ext uri="{FF2B5EF4-FFF2-40B4-BE49-F238E27FC236}">
                  <a16:creationId xmlns:a16="http://schemas.microsoft.com/office/drawing/2014/main" id="{00000000-0008-0000-6B00-000001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2706" name="Button 2" hidden="1">
              <a:extLst>
                <a:ext uri="{63B3BB69-23CF-44E3-9099-C40C66FF867C}">
                  <a14:compatExt spid="_x0000_s712706"/>
                </a:ext>
                <a:ext uri="{FF2B5EF4-FFF2-40B4-BE49-F238E27FC236}">
                  <a16:creationId xmlns:a16="http://schemas.microsoft.com/office/drawing/2014/main" id="{00000000-0008-0000-6B00-000002E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7620</xdr:rowOff>
    </xdr:from>
    <xdr:to>
      <xdr:col>17</xdr:col>
      <xdr:colOff>83820</xdr:colOff>
      <xdr:row>1</xdr:row>
      <xdr:rowOff>137160</xdr:rowOff>
    </xdr:to>
    <xdr:pic>
      <xdr:nvPicPr>
        <xdr:cNvPr id="712730" name="Kép 2">
          <a:extLst>
            <a:ext uri="{FF2B5EF4-FFF2-40B4-BE49-F238E27FC236}">
              <a16:creationId xmlns:a16="http://schemas.microsoft.com/office/drawing/2014/main" id="{00000000-0008-0000-6B00-00001AE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98920" y="76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13729" name="Button 1" hidden="1">
              <a:extLst>
                <a:ext uri="{63B3BB69-23CF-44E3-9099-C40C66FF867C}">
                  <a14:compatExt spid="_x0000_s713729"/>
                </a:ext>
                <a:ext uri="{FF2B5EF4-FFF2-40B4-BE49-F238E27FC236}">
                  <a16:creationId xmlns:a16="http://schemas.microsoft.com/office/drawing/2014/main" id="{00000000-0008-0000-6C00-000001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3730" name="Button 2" hidden="1">
              <a:extLst>
                <a:ext uri="{63B3BB69-23CF-44E3-9099-C40C66FF867C}">
                  <a14:compatExt spid="_x0000_s713730"/>
                </a:ext>
                <a:ext uri="{FF2B5EF4-FFF2-40B4-BE49-F238E27FC236}">
                  <a16:creationId xmlns:a16="http://schemas.microsoft.com/office/drawing/2014/main" id="{00000000-0008-0000-6C00-000002E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76200</xdr:colOff>
      <xdr:row>0</xdr:row>
      <xdr:rowOff>38100</xdr:rowOff>
    </xdr:from>
    <xdr:to>
      <xdr:col>17</xdr:col>
      <xdr:colOff>106680</xdr:colOff>
      <xdr:row>1</xdr:row>
      <xdr:rowOff>160020</xdr:rowOff>
    </xdr:to>
    <xdr:pic>
      <xdr:nvPicPr>
        <xdr:cNvPr id="713754" name="Kép 2">
          <a:extLst>
            <a:ext uri="{FF2B5EF4-FFF2-40B4-BE49-F238E27FC236}">
              <a16:creationId xmlns:a16="http://schemas.microsoft.com/office/drawing/2014/main" id="{00000000-0008-0000-6C00-00001AE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4953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220980</xdr:colOff>
          <xdr:row>0</xdr:row>
          <xdr:rowOff>68580</xdr:rowOff>
        </xdr:from>
        <xdr:to>
          <xdr:col>14</xdr:col>
          <xdr:colOff>144780</xdr:colOff>
          <xdr:row>1</xdr:row>
          <xdr:rowOff>144780</xdr:rowOff>
        </xdr:to>
        <xdr:sp macro="" textlink="">
          <xdr:nvSpPr>
            <xdr:cNvPr id="714753" name="Button 1" hidden="1">
              <a:extLst>
                <a:ext uri="{63B3BB69-23CF-44E3-9099-C40C66FF867C}">
                  <a14:compatExt spid="_x0000_s714753"/>
                </a:ext>
                <a:ext uri="{FF2B5EF4-FFF2-40B4-BE49-F238E27FC236}">
                  <a16:creationId xmlns:a16="http://schemas.microsoft.com/office/drawing/2014/main" id="{00000000-0008-0000-6D00-000001E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441960</xdr:colOff>
      <xdr:row>0</xdr:row>
      <xdr:rowOff>60960</xdr:rowOff>
    </xdr:from>
    <xdr:to>
      <xdr:col>16</xdr:col>
      <xdr:colOff>449580</xdr:colOff>
      <xdr:row>1</xdr:row>
      <xdr:rowOff>144780</xdr:rowOff>
    </xdr:to>
    <xdr:pic>
      <xdr:nvPicPr>
        <xdr:cNvPr id="714778" name="Kép 2">
          <a:extLst>
            <a:ext uri="{FF2B5EF4-FFF2-40B4-BE49-F238E27FC236}">
              <a16:creationId xmlns:a16="http://schemas.microsoft.com/office/drawing/2014/main" id="{00000000-0008-0000-6D00-00001AE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7710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4.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746519" name="Kép 2">
          <a:extLst>
            <a:ext uri="{FF2B5EF4-FFF2-40B4-BE49-F238E27FC236}">
              <a16:creationId xmlns:a16="http://schemas.microsoft.com/office/drawing/2014/main" id="{00000000-0008-0000-6E00-0000176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5.xml><?xml version="1.0" encoding="utf-8"?>
<xdr:wsDr xmlns:xdr="http://schemas.openxmlformats.org/drawingml/2006/spreadsheetDrawing" xmlns:a="http://schemas.openxmlformats.org/drawingml/2006/main">
  <xdr:twoCellAnchor editAs="oneCell">
    <xdr:from>
      <xdr:col>11</xdr:col>
      <xdr:colOff>563880</xdr:colOff>
      <xdr:row>0</xdr:row>
      <xdr:rowOff>60960</xdr:rowOff>
    </xdr:from>
    <xdr:to>
      <xdr:col>12</xdr:col>
      <xdr:colOff>495300</xdr:colOff>
      <xdr:row>1</xdr:row>
      <xdr:rowOff>137160</xdr:rowOff>
    </xdr:to>
    <xdr:pic>
      <xdr:nvPicPr>
        <xdr:cNvPr id="747543" name="Kép 2">
          <a:extLst>
            <a:ext uri="{FF2B5EF4-FFF2-40B4-BE49-F238E27FC236}">
              <a16:creationId xmlns:a16="http://schemas.microsoft.com/office/drawing/2014/main" id="{00000000-0008-0000-6F00-0000176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60960"/>
          <a:ext cx="51816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748567" name="Kép 2">
          <a:extLst>
            <a:ext uri="{FF2B5EF4-FFF2-40B4-BE49-F238E27FC236}">
              <a16:creationId xmlns:a16="http://schemas.microsoft.com/office/drawing/2014/main" id="{00000000-0008-0000-7000-0000176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7.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541020</xdr:colOff>
      <xdr:row>1</xdr:row>
      <xdr:rowOff>137160</xdr:rowOff>
    </xdr:to>
    <xdr:pic>
      <xdr:nvPicPr>
        <xdr:cNvPr id="749591" name="Kép 2">
          <a:extLst>
            <a:ext uri="{FF2B5EF4-FFF2-40B4-BE49-F238E27FC236}">
              <a16:creationId xmlns:a16="http://schemas.microsoft.com/office/drawing/2014/main" id="{00000000-0008-0000-7100-0000177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638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8.xml><?xml version="1.0" encoding="utf-8"?>
<xdr:wsDr xmlns:xdr="http://schemas.openxmlformats.org/drawingml/2006/spreadsheetDrawing" xmlns:a="http://schemas.openxmlformats.org/drawingml/2006/main">
  <xdr:twoCellAnchor editAs="oneCell">
    <xdr:from>
      <xdr:col>12</xdr:col>
      <xdr:colOff>22860</xdr:colOff>
      <xdr:row>0</xdr:row>
      <xdr:rowOff>0</xdr:rowOff>
    </xdr:from>
    <xdr:to>
      <xdr:col>13</xdr:col>
      <xdr:colOff>7620</xdr:colOff>
      <xdr:row>1</xdr:row>
      <xdr:rowOff>129540</xdr:rowOff>
    </xdr:to>
    <xdr:pic>
      <xdr:nvPicPr>
        <xdr:cNvPr id="750615" name="Kép 2">
          <a:extLst>
            <a:ext uri="{FF2B5EF4-FFF2-40B4-BE49-F238E27FC236}">
              <a16:creationId xmlns:a16="http://schemas.microsoft.com/office/drawing/2014/main" id="{00000000-0008-0000-7200-0000177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0"/>
          <a:ext cx="57150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9.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51639" name="Kép 2">
          <a:extLst>
            <a:ext uri="{FF2B5EF4-FFF2-40B4-BE49-F238E27FC236}">
              <a16:creationId xmlns:a16="http://schemas.microsoft.com/office/drawing/2014/main" id="{00000000-0008-0000-7300-0000177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294913" name="Button 1" hidden="1">
              <a:extLst>
                <a:ext uri="{63B3BB69-23CF-44E3-9099-C40C66FF867C}">
                  <a14:compatExt spid="_x0000_s294913"/>
                </a:ext>
                <a:ext uri="{FF2B5EF4-FFF2-40B4-BE49-F238E27FC236}">
                  <a16:creationId xmlns:a16="http://schemas.microsoft.com/office/drawing/2014/main" id="{00000000-0008-0000-0E00-000001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294914" name="Button 2" hidden="1">
              <a:extLst>
                <a:ext uri="{63B3BB69-23CF-44E3-9099-C40C66FF867C}">
                  <a14:compatExt spid="_x0000_s294914"/>
                </a:ext>
                <a:ext uri="{FF2B5EF4-FFF2-40B4-BE49-F238E27FC236}">
                  <a16:creationId xmlns:a16="http://schemas.microsoft.com/office/drawing/2014/main" id="{00000000-0008-0000-0E00-0000028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60960</xdr:colOff>
      <xdr:row>1</xdr:row>
      <xdr:rowOff>144780</xdr:rowOff>
    </xdr:to>
    <xdr:pic>
      <xdr:nvPicPr>
        <xdr:cNvPr id="295004" name="Kép 2">
          <a:extLst>
            <a:ext uri="{FF2B5EF4-FFF2-40B4-BE49-F238E27FC236}">
              <a16:creationId xmlns:a16="http://schemas.microsoft.com/office/drawing/2014/main" id="{00000000-0008-0000-0E00-00005C8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30480"/>
          <a:ext cx="50292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15777" name="Button 1" hidden="1">
              <a:extLst>
                <a:ext uri="{63B3BB69-23CF-44E3-9099-C40C66FF867C}">
                  <a14:compatExt spid="_x0000_s715777"/>
                </a:ext>
                <a:ext uri="{FF2B5EF4-FFF2-40B4-BE49-F238E27FC236}">
                  <a16:creationId xmlns:a16="http://schemas.microsoft.com/office/drawing/2014/main" id="{00000000-0008-0000-7400-000001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5778" name="Button 2" hidden="1">
              <a:extLst>
                <a:ext uri="{63B3BB69-23CF-44E3-9099-C40C66FF867C}">
                  <a14:compatExt spid="_x0000_s715778"/>
                </a:ext>
                <a:ext uri="{FF2B5EF4-FFF2-40B4-BE49-F238E27FC236}">
                  <a16:creationId xmlns:a16="http://schemas.microsoft.com/office/drawing/2014/main" id="{00000000-0008-0000-7400-000002E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715802" name="Kép 2">
          <a:extLst>
            <a:ext uri="{FF2B5EF4-FFF2-40B4-BE49-F238E27FC236}">
              <a16:creationId xmlns:a16="http://schemas.microsoft.com/office/drawing/2014/main" id="{00000000-0008-0000-7400-00001AE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16801" name="Button 1" hidden="1">
              <a:extLst>
                <a:ext uri="{63B3BB69-23CF-44E3-9099-C40C66FF867C}">
                  <a14:compatExt spid="_x0000_s716801"/>
                </a:ext>
                <a:ext uri="{FF2B5EF4-FFF2-40B4-BE49-F238E27FC236}">
                  <a16:creationId xmlns:a16="http://schemas.microsoft.com/office/drawing/2014/main" id="{00000000-0008-0000-7500-000001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6802" name="Button 2" hidden="1">
              <a:extLst>
                <a:ext uri="{63B3BB69-23CF-44E3-9099-C40C66FF867C}">
                  <a14:compatExt spid="_x0000_s716802"/>
                </a:ext>
                <a:ext uri="{FF2B5EF4-FFF2-40B4-BE49-F238E27FC236}">
                  <a16:creationId xmlns:a16="http://schemas.microsoft.com/office/drawing/2014/main" id="{00000000-0008-0000-7500-000002F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19</xdr:col>
      <xdr:colOff>7620</xdr:colOff>
      <xdr:row>2</xdr:row>
      <xdr:rowOff>0</xdr:rowOff>
    </xdr:to>
    <xdr:pic>
      <xdr:nvPicPr>
        <xdr:cNvPr id="716826" name="Kép 2">
          <a:extLst>
            <a:ext uri="{FF2B5EF4-FFF2-40B4-BE49-F238E27FC236}">
              <a16:creationId xmlns:a16="http://schemas.microsoft.com/office/drawing/2014/main" id="{00000000-0008-0000-7500-00001AF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22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17825" name="Button 1" hidden="1">
              <a:extLst>
                <a:ext uri="{63B3BB69-23CF-44E3-9099-C40C66FF867C}">
                  <a14:compatExt spid="_x0000_s717825"/>
                </a:ext>
                <a:ext uri="{FF2B5EF4-FFF2-40B4-BE49-F238E27FC236}">
                  <a16:creationId xmlns:a16="http://schemas.microsoft.com/office/drawing/2014/main" id="{00000000-0008-0000-7600-000001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17826" name="Button 2" hidden="1">
              <a:extLst>
                <a:ext uri="{63B3BB69-23CF-44E3-9099-C40C66FF867C}">
                  <a14:compatExt spid="_x0000_s717826"/>
                </a:ext>
                <a:ext uri="{FF2B5EF4-FFF2-40B4-BE49-F238E27FC236}">
                  <a16:creationId xmlns:a16="http://schemas.microsoft.com/office/drawing/2014/main" id="{00000000-0008-0000-7600-000002F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18</xdr:col>
      <xdr:colOff>0</xdr:colOff>
      <xdr:row>1</xdr:row>
      <xdr:rowOff>137160</xdr:rowOff>
    </xdr:to>
    <xdr:pic>
      <xdr:nvPicPr>
        <xdr:cNvPr id="717850" name="Kép 2">
          <a:extLst>
            <a:ext uri="{FF2B5EF4-FFF2-40B4-BE49-F238E27FC236}">
              <a16:creationId xmlns:a16="http://schemas.microsoft.com/office/drawing/2014/main" id="{00000000-0008-0000-7600-00001AF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563880</xdr:colOff>
          <xdr:row>0</xdr:row>
          <xdr:rowOff>7620</xdr:rowOff>
        </xdr:from>
        <xdr:to>
          <xdr:col>14</xdr:col>
          <xdr:colOff>388620</xdr:colOff>
          <xdr:row>0</xdr:row>
          <xdr:rowOff>182880</xdr:rowOff>
        </xdr:to>
        <xdr:sp macro="" textlink="">
          <xdr:nvSpPr>
            <xdr:cNvPr id="718849" name="Button 1" hidden="1">
              <a:extLst>
                <a:ext uri="{63B3BB69-23CF-44E3-9099-C40C66FF867C}">
                  <a14:compatExt spid="_x0000_s718849"/>
                </a:ext>
                <a:ext uri="{FF2B5EF4-FFF2-40B4-BE49-F238E27FC236}">
                  <a16:creationId xmlns:a16="http://schemas.microsoft.com/office/drawing/2014/main" id="{00000000-0008-0000-7700-000001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68580</xdr:rowOff>
        </xdr:to>
        <xdr:sp macro="" textlink="">
          <xdr:nvSpPr>
            <xdr:cNvPr id="718850" name="Button 2" hidden="1">
              <a:extLst>
                <a:ext uri="{63B3BB69-23CF-44E3-9099-C40C66FF867C}">
                  <a14:compatExt spid="_x0000_s718850"/>
                </a:ext>
                <a:ext uri="{FF2B5EF4-FFF2-40B4-BE49-F238E27FC236}">
                  <a16:creationId xmlns:a16="http://schemas.microsoft.com/office/drawing/2014/main" id="{00000000-0008-0000-7700-000002F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718874" name="Kép 2">
          <a:extLst>
            <a:ext uri="{FF2B5EF4-FFF2-40B4-BE49-F238E27FC236}">
              <a16:creationId xmlns:a16="http://schemas.microsoft.com/office/drawing/2014/main" id="{00000000-0008-0000-7700-00001AF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297180</xdr:colOff>
          <xdr:row>0</xdr:row>
          <xdr:rowOff>106680</xdr:rowOff>
        </xdr:from>
        <xdr:to>
          <xdr:col>12</xdr:col>
          <xdr:colOff>45720</xdr:colOff>
          <xdr:row>1</xdr:row>
          <xdr:rowOff>144780</xdr:rowOff>
        </xdr:to>
        <xdr:sp macro="" textlink="">
          <xdr:nvSpPr>
            <xdr:cNvPr id="719873" name="Button 1" hidden="1">
              <a:extLst>
                <a:ext uri="{63B3BB69-23CF-44E3-9099-C40C66FF867C}">
                  <a14:compatExt spid="_x0000_s719873"/>
                </a:ext>
                <a:ext uri="{FF2B5EF4-FFF2-40B4-BE49-F238E27FC236}">
                  <a16:creationId xmlns:a16="http://schemas.microsoft.com/office/drawing/2014/main" id="{00000000-0008-0000-7800-000001FC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137160</xdr:colOff>
      <xdr:row>0</xdr:row>
      <xdr:rowOff>0</xdr:rowOff>
    </xdr:from>
    <xdr:to>
      <xdr:col>15</xdr:col>
      <xdr:colOff>358140</xdr:colOff>
      <xdr:row>1</xdr:row>
      <xdr:rowOff>144780</xdr:rowOff>
    </xdr:to>
    <xdr:pic>
      <xdr:nvPicPr>
        <xdr:cNvPr id="719896" name="Kép 2">
          <a:extLst>
            <a:ext uri="{FF2B5EF4-FFF2-40B4-BE49-F238E27FC236}">
              <a16:creationId xmlns:a16="http://schemas.microsoft.com/office/drawing/2014/main" id="{00000000-0008-0000-7800-000018F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01100" y="0"/>
          <a:ext cx="62484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20897" name="Button 1" hidden="1">
              <a:extLst>
                <a:ext uri="{63B3BB69-23CF-44E3-9099-C40C66FF867C}">
                  <a14:compatExt spid="_x0000_s720897"/>
                </a:ext>
                <a:ext uri="{FF2B5EF4-FFF2-40B4-BE49-F238E27FC236}">
                  <a16:creationId xmlns:a16="http://schemas.microsoft.com/office/drawing/2014/main" id="{00000000-0008-0000-7900-000001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20898" name="Button 2" hidden="1">
              <a:extLst>
                <a:ext uri="{63B3BB69-23CF-44E3-9099-C40C66FF867C}">
                  <a14:compatExt spid="_x0000_s720898"/>
                </a:ext>
                <a:ext uri="{FF2B5EF4-FFF2-40B4-BE49-F238E27FC236}">
                  <a16:creationId xmlns:a16="http://schemas.microsoft.com/office/drawing/2014/main" id="{00000000-0008-0000-7900-0000020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38100</xdr:rowOff>
    </xdr:from>
    <xdr:to>
      <xdr:col>18</xdr:col>
      <xdr:colOff>0</xdr:colOff>
      <xdr:row>2</xdr:row>
      <xdr:rowOff>0</xdr:rowOff>
    </xdr:to>
    <xdr:pic>
      <xdr:nvPicPr>
        <xdr:cNvPr id="720922" name="Kép 2">
          <a:extLst>
            <a:ext uri="{FF2B5EF4-FFF2-40B4-BE49-F238E27FC236}">
              <a16:creationId xmlns:a16="http://schemas.microsoft.com/office/drawing/2014/main" id="{00000000-0008-0000-7900-00001A0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21921" name="Button 1" hidden="1">
              <a:extLst>
                <a:ext uri="{63B3BB69-23CF-44E3-9099-C40C66FF867C}">
                  <a14:compatExt spid="_x0000_s721921"/>
                </a:ext>
                <a:ext uri="{FF2B5EF4-FFF2-40B4-BE49-F238E27FC236}">
                  <a16:creationId xmlns:a16="http://schemas.microsoft.com/office/drawing/2014/main" id="{00000000-0008-0000-7A00-000001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21922" name="Button 2" hidden="1">
              <a:extLst>
                <a:ext uri="{63B3BB69-23CF-44E3-9099-C40C66FF867C}">
                  <a14:compatExt spid="_x0000_s721922"/>
                </a:ext>
                <a:ext uri="{FF2B5EF4-FFF2-40B4-BE49-F238E27FC236}">
                  <a16:creationId xmlns:a16="http://schemas.microsoft.com/office/drawing/2014/main" id="{00000000-0008-0000-7A00-0000020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18</xdr:col>
      <xdr:colOff>0</xdr:colOff>
      <xdr:row>2</xdr:row>
      <xdr:rowOff>7620</xdr:rowOff>
    </xdr:to>
    <xdr:pic>
      <xdr:nvPicPr>
        <xdr:cNvPr id="721946" name="Kép 2">
          <a:extLst>
            <a:ext uri="{FF2B5EF4-FFF2-40B4-BE49-F238E27FC236}">
              <a16:creationId xmlns:a16="http://schemas.microsoft.com/office/drawing/2014/main" id="{00000000-0008-0000-7A00-00001A0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638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22945" name="Button 1" hidden="1">
              <a:extLst>
                <a:ext uri="{63B3BB69-23CF-44E3-9099-C40C66FF867C}">
                  <a14:compatExt spid="_x0000_s722945"/>
                </a:ext>
                <a:ext uri="{FF2B5EF4-FFF2-40B4-BE49-F238E27FC236}">
                  <a16:creationId xmlns:a16="http://schemas.microsoft.com/office/drawing/2014/main" id="{00000000-0008-0000-7B00-000001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22946" name="Button 2" hidden="1">
              <a:extLst>
                <a:ext uri="{63B3BB69-23CF-44E3-9099-C40C66FF867C}">
                  <a14:compatExt spid="_x0000_s722946"/>
                </a:ext>
                <a:ext uri="{FF2B5EF4-FFF2-40B4-BE49-F238E27FC236}">
                  <a16:creationId xmlns:a16="http://schemas.microsoft.com/office/drawing/2014/main" id="{00000000-0008-0000-7B00-00000208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0</xdr:rowOff>
    </xdr:from>
    <xdr:to>
      <xdr:col>17</xdr:col>
      <xdr:colOff>106680</xdr:colOff>
      <xdr:row>1</xdr:row>
      <xdr:rowOff>144780</xdr:rowOff>
    </xdr:to>
    <xdr:pic>
      <xdr:nvPicPr>
        <xdr:cNvPr id="722970" name="Kép 2">
          <a:extLst>
            <a:ext uri="{FF2B5EF4-FFF2-40B4-BE49-F238E27FC236}">
              <a16:creationId xmlns:a16="http://schemas.microsoft.com/office/drawing/2014/main" id="{00000000-0008-0000-7B00-00001A0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0300" y="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73121" name="Button 1" hidden="1">
              <a:extLst>
                <a:ext uri="{63B3BB69-23CF-44E3-9099-C40C66FF867C}">
                  <a14:compatExt spid="_x0000_s773121"/>
                </a:ext>
                <a:ext uri="{FF2B5EF4-FFF2-40B4-BE49-F238E27FC236}">
                  <a16:creationId xmlns:a16="http://schemas.microsoft.com/office/drawing/2014/main" id="{00000000-0008-0000-0F00-000001C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75169" name="Button 1" hidden="1">
              <a:extLst>
                <a:ext uri="{63B3BB69-23CF-44E3-9099-C40C66FF867C}">
                  <a14:compatExt spid="_x0000_s775169"/>
                </a:ext>
                <a:ext uri="{FF2B5EF4-FFF2-40B4-BE49-F238E27FC236}">
                  <a16:creationId xmlns:a16="http://schemas.microsoft.com/office/drawing/2014/main" id="{00000000-0008-0000-1100-000001D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74145" name="Button 1" hidden="1">
              <a:extLst>
                <a:ext uri="{63B3BB69-23CF-44E3-9099-C40C66FF867C}">
                  <a14:compatExt spid="_x0000_s774145"/>
                </a:ext>
                <a:ext uri="{FF2B5EF4-FFF2-40B4-BE49-F238E27FC236}">
                  <a16:creationId xmlns:a16="http://schemas.microsoft.com/office/drawing/2014/main" id="{00000000-0008-0000-1200-000001D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74146" name="Button 2" hidden="1">
              <a:extLst>
                <a:ext uri="{63B3BB69-23CF-44E3-9099-C40C66FF867C}">
                  <a14:compatExt spid="_x0000_s774146"/>
                </a:ext>
                <a:ext uri="{FF2B5EF4-FFF2-40B4-BE49-F238E27FC236}">
                  <a16:creationId xmlns:a16="http://schemas.microsoft.com/office/drawing/2014/main" id="{00000000-0008-0000-1200-000002D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2" name="Kép 2">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8885" y="0"/>
          <a:ext cx="531495" cy="4362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77217" name="Button 1" hidden="1">
              <a:extLst>
                <a:ext uri="{63B3BB69-23CF-44E3-9099-C40C66FF867C}">
                  <a14:compatExt spid="_x0000_s777217"/>
                </a:ext>
                <a:ext uri="{FF2B5EF4-FFF2-40B4-BE49-F238E27FC236}">
                  <a16:creationId xmlns:a16="http://schemas.microsoft.com/office/drawing/2014/main" id="{00000000-0008-0000-1300-000001D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79265" name="Button 1" hidden="1">
              <a:extLst>
                <a:ext uri="{63B3BB69-23CF-44E3-9099-C40C66FF867C}">
                  <a14:compatExt spid="_x0000_s779265"/>
                </a:ext>
                <a:ext uri="{FF2B5EF4-FFF2-40B4-BE49-F238E27FC236}">
                  <a16:creationId xmlns:a16="http://schemas.microsoft.com/office/drawing/2014/main" id="{00000000-0008-0000-1500-000001E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81313" name="Button 1" hidden="1">
              <a:extLst>
                <a:ext uri="{63B3BB69-23CF-44E3-9099-C40C66FF867C}">
                  <a14:compatExt spid="_x0000_s781313"/>
                </a:ext>
                <a:ext uri="{FF2B5EF4-FFF2-40B4-BE49-F238E27FC236}">
                  <a16:creationId xmlns:a16="http://schemas.microsoft.com/office/drawing/2014/main" id="{00000000-0008-0000-1700-000001E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66977" name="Button 1" hidden="1">
              <a:extLst>
                <a:ext uri="{63B3BB69-23CF-44E3-9099-C40C66FF867C}">
                  <a14:compatExt spid="_x0000_s766977"/>
                </a:ext>
                <a:ext uri="{FF2B5EF4-FFF2-40B4-BE49-F238E27FC236}">
                  <a16:creationId xmlns:a16="http://schemas.microsoft.com/office/drawing/2014/main" id="{00000000-0008-0000-0300-000001B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83361" name="Button 1" hidden="1">
              <a:extLst>
                <a:ext uri="{63B3BB69-23CF-44E3-9099-C40C66FF867C}">
                  <a14:compatExt spid="_x0000_s783361"/>
                </a:ext>
                <a:ext uri="{FF2B5EF4-FFF2-40B4-BE49-F238E27FC236}">
                  <a16:creationId xmlns:a16="http://schemas.microsoft.com/office/drawing/2014/main" id="{00000000-0008-0000-1900-000001F4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85409" name="Button 1" hidden="1">
              <a:extLst>
                <a:ext uri="{63B3BB69-23CF-44E3-9099-C40C66FF867C}">
                  <a14:compatExt spid="_x0000_s785409"/>
                </a:ext>
                <a:ext uri="{FF2B5EF4-FFF2-40B4-BE49-F238E27FC236}">
                  <a16:creationId xmlns:a16="http://schemas.microsoft.com/office/drawing/2014/main" id="{00000000-0008-0000-1B00-000001F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 name="Kép 2">
          <a:extLst>
            <a:ext uri="{FF2B5EF4-FFF2-40B4-BE49-F238E27FC236}">
              <a16:creationId xmlns:a16="http://schemas.microsoft.com/office/drawing/2014/main" id="{00000000-0008-0000-1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91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86433" name="Button 1" hidden="1">
              <a:extLst>
                <a:ext uri="{63B3BB69-23CF-44E3-9099-C40C66FF867C}">
                  <a14:compatExt spid="_x0000_s786433"/>
                </a:ext>
                <a:ext uri="{FF2B5EF4-FFF2-40B4-BE49-F238E27FC236}">
                  <a16:creationId xmlns:a16="http://schemas.microsoft.com/office/drawing/2014/main" id="{00000000-0008-0000-1D00-0000010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D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1E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89505" name="Button 1" hidden="1">
              <a:extLst>
                <a:ext uri="{63B3BB69-23CF-44E3-9099-C40C66FF867C}">
                  <a14:compatExt spid="_x0000_s789505"/>
                </a:ext>
                <a:ext uri="{FF2B5EF4-FFF2-40B4-BE49-F238E27FC236}">
                  <a16:creationId xmlns:a16="http://schemas.microsoft.com/office/drawing/2014/main" id="{00000000-0008-0000-1F00-0000010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1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 name="Kép 2">
          <a:extLst>
            <a:ext uri="{FF2B5EF4-FFF2-40B4-BE49-F238E27FC236}">
              <a16:creationId xmlns:a16="http://schemas.microsoft.com/office/drawing/2014/main" id="{00000000-0008-0000-2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39815" y="45720"/>
          <a:ext cx="533400" cy="432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91553" name="Button 1" hidden="1">
              <a:extLst>
                <a:ext uri="{63B3BB69-23CF-44E3-9099-C40C66FF867C}">
                  <a14:compatExt spid="_x0000_s791553"/>
                </a:ext>
                <a:ext uri="{FF2B5EF4-FFF2-40B4-BE49-F238E27FC236}">
                  <a16:creationId xmlns:a16="http://schemas.microsoft.com/office/drawing/2014/main" id="{00000000-0008-0000-2100-00000114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2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11</xdr:col>
      <xdr:colOff>510540</xdr:colOff>
      <xdr:row>0</xdr:row>
      <xdr:rowOff>45720</xdr:rowOff>
    </xdr:from>
    <xdr:to>
      <xdr:col>12</xdr:col>
      <xdr:colOff>472440</xdr:colOff>
      <xdr:row>1</xdr:row>
      <xdr:rowOff>144780</xdr:rowOff>
    </xdr:to>
    <xdr:pic>
      <xdr:nvPicPr>
        <xdr:cNvPr id="296024" name="Kép 2">
          <a:extLst>
            <a:ext uri="{FF2B5EF4-FFF2-40B4-BE49-F238E27FC236}">
              <a16:creationId xmlns:a16="http://schemas.microsoft.com/office/drawing/2014/main" id="{00000000-0008-0000-2300-0000588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102482" name="Button 82" hidden="1">
              <a:extLst>
                <a:ext uri="{63B3BB69-23CF-44E3-9099-C40C66FF867C}">
                  <a14:compatExt spid="_x0000_s102482"/>
                </a:ext>
                <a:ext uri="{FF2B5EF4-FFF2-40B4-BE49-F238E27FC236}">
                  <a16:creationId xmlns:a16="http://schemas.microsoft.com/office/drawing/2014/main" id="{00000000-0008-0000-0500-00005290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102508" name="Kép 2">
          <a:extLst>
            <a:ext uri="{FF2B5EF4-FFF2-40B4-BE49-F238E27FC236}">
              <a16:creationId xmlns:a16="http://schemas.microsoft.com/office/drawing/2014/main" id="{00000000-0008-0000-0500-00006C9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086600" y="3810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7046" name="Kép 2">
          <a:extLst>
            <a:ext uri="{FF2B5EF4-FFF2-40B4-BE49-F238E27FC236}">
              <a16:creationId xmlns:a16="http://schemas.microsoft.com/office/drawing/2014/main" id="{00000000-0008-0000-2400-00005688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98070" name="Kép 2">
          <a:extLst>
            <a:ext uri="{FF2B5EF4-FFF2-40B4-BE49-F238E27FC236}">
              <a16:creationId xmlns:a16="http://schemas.microsoft.com/office/drawing/2014/main" id="{00000000-0008-0000-2500-0000568C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5334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99094" name="Kép 2">
          <a:extLst>
            <a:ext uri="{FF2B5EF4-FFF2-40B4-BE49-F238E27FC236}">
              <a16:creationId xmlns:a16="http://schemas.microsoft.com/office/drawing/2014/main" id="{00000000-0008-0000-2600-0000569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579120</xdr:colOff>
      <xdr:row>0</xdr:row>
      <xdr:rowOff>60960</xdr:rowOff>
    </xdr:from>
    <xdr:to>
      <xdr:col>12</xdr:col>
      <xdr:colOff>510540</xdr:colOff>
      <xdr:row>1</xdr:row>
      <xdr:rowOff>144780</xdr:rowOff>
    </xdr:to>
    <xdr:pic>
      <xdr:nvPicPr>
        <xdr:cNvPr id="300118" name="Kép 2">
          <a:extLst>
            <a:ext uri="{FF2B5EF4-FFF2-40B4-BE49-F238E27FC236}">
              <a16:creationId xmlns:a16="http://schemas.microsoft.com/office/drawing/2014/main" id="{00000000-0008-0000-2700-00005694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563880</xdr:colOff>
      <xdr:row>0</xdr:row>
      <xdr:rowOff>30480</xdr:rowOff>
    </xdr:from>
    <xdr:to>
      <xdr:col>12</xdr:col>
      <xdr:colOff>525780</xdr:colOff>
      <xdr:row>1</xdr:row>
      <xdr:rowOff>129540</xdr:rowOff>
    </xdr:to>
    <xdr:pic>
      <xdr:nvPicPr>
        <xdr:cNvPr id="615495" name="Kép 2">
          <a:extLst>
            <a:ext uri="{FF2B5EF4-FFF2-40B4-BE49-F238E27FC236}">
              <a16:creationId xmlns:a16="http://schemas.microsoft.com/office/drawing/2014/main" id="{00000000-0008-0000-2800-0000476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103425" name="Button 1" hidden="1">
              <a:extLst>
                <a:ext uri="{63B3BB69-23CF-44E3-9099-C40C66FF867C}">
                  <a14:compatExt spid="_x0000_s103425"/>
                </a:ext>
                <a:ext uri="{FF2B5EF4-FFF2-40B4-BE49-F238E27FC236}">
                  <a16:creationId xmlns:a16="http://schemas.microsoft.com/office/drawing/2014/main" id="{00000000-0008-0000-2900-000001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103426" name="Button 2" hidden="1">
              <a:extLst>
                <a:ext uri="{63B3BB69-23CF-44E3-9099-C40C66FF867C}">
                  <a14:compatExt spid="_x0000_s103426"/>
                </a:ext>
                <a:ext uri="{FF2B5EF4-FFF2-40B4-BE49-F238E27FC236}">
                  <a16:creationId xmlns:a16="http://schemas.microsoft.com/office/drawing/2014/main" id="{00000000-0008-0000-2900-0000029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251460</xdr:colOff>
      <xdr:row>0</xdr:row>
      <xdr:rowOff>0</xdr:rowOff>
    </xdr:from>
    <xdr:to>
      <xdr:col>17</xdr:col>
      <xdr:colOff>68580</xdr:colOff>
      <xdr:row>1</xdr:row>
      <xdr:rowOff>160020</xdr:rowOff>
    </xdr:to>
    <xdr:pic>
      <xdr:nvPicPr>
        <xdr:cNvPr id="103522" name="Kép 2">
          <a:extLst>
            <a:ext uri="{FF2B5EF4-FFF2-40B4-BE49-F238E27FC236}">
              <a16:creationId xmlns:a16="http://schemas.microsoft.com/office/drawing/2014/main" id="{00000000-0008-0000-2900-0000629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105473" name="Button 1" hidden="1">
              <a:extLst>
                <a:ext uri="{63B3BB69-23CF-44E3-9099-C40C66FF867C}">
                  <a14:compatExt spid="_x0000_s105473"/>
                </a:ext>
                <a:ext uri="{FF2B5EF4-FFF2-40B4-BE49-F238E27FC236}">
                  <a16:creationId xmlns:a16="http://schemas.microsoft.com/office/drawing/2014/main" id="{00000000-0008-0000-2A00-000001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105474" name="Button 2" hidden="1">
              <a:extLst>
                <a:ext uri="{63B3BB69-23CF-44E3-9099-C40C66FF867C}">
                  <a14:compatExt spid="_x0000_s105474"/>
                </a:ext>
                <a:ext uri="{FF2B5EF4-FFF2-40B4-BE49-F238E27FC236}">
                  <a16:creationId xmlns:a16="http://schemas.microsoft.com/office/drawing/2014/main" id="{00000000-0008-0000-2A00-0000029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91440</xdr:colOff>
      <xdr:row>2</xdr:row>
      <xdr:rowOff>0</xdr:rowOff>
    </xdr:to>
    <xdr:pic>
      <xdr:nvPicPr>
        <xdr:cNvPr id="105567" name="Kép 2">
          <a:extLst>
            <a:ext uri="{FF2B5EF4-FFF2-40B4-BE49-F238E27FC236}">
              <a16:creationId xmlns:a16="http://schemas.microsoft.com/office/drawing/2014/main" id="{00000000-0008-0000-2A00-00005F9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563880</xdr:colOff>
          <xdr:row>0</xdr:row>
          <xdr:rowOff>7620</xdr:rowOff>
        </xdr:from>
        <xdr:to>
          <xdr:col>14</xdr:col>
          <xdr:colOff>388620</xdr:colOff>
          <xdr:row>0</xdr:row>
          <xdr:rowOff>182880</xdr:rowOff>
        </xdr:to>
        <xdr:sp macro="" textlink="">
          <xdr:nvSpPr>
            <xdr:cNvPr id="107521" name="Button 1" hidden="1">
              <a:extLst>
                <a:ext uri="{63B3BB69-23CF-44E3-9099-C40C66FF867C}">
                  <a14:compatExt spid="_x0000_s107521"/>
                </a:ext>
                <a:ext uri="{FF2B5EF4-FFF2-40B4-BE49-F238E27FC236}">
                  <a16:creationId xmlns:a16="http://schemas.microsoft.com/office/drawing/2014/main" id="{00000000-0008-0000-2B00-000001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68580</xdr:rowOff>
        </xdr:to>
        <xdr:sp macro="" textlink="">
          <xdr:nvSpPr>
            <xdr:cNvPr id="107522" name="Button 2" hidden="1">
              <a:extLst>
                <a:ext uri="{63B3BB69-23CF-44E3-9099-C40C66FF867C}">
                  <a14:compatExt spid="_x0000_s107522"/>
                </a:ext>
                <a:ext uri="{FF2B5EF4-FFF2-40B4-BE49-F238E27FC236}">
                  <a16:creationId xmlns:a16="http://schemas.microsoft.com/office/drawing/2014/main" id="{00000000-0008-0000-2B00-000002A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83820</xdr:colOff>
      <xdr:row>2</xdr:row>
      <xdr:rowOff>0</xdr:rowOff>
    </xdr:to>
    <xdr:pic>
      <xdr:nvPicPr>
        <xdr:cNvPr id="107614" name="Kép 2">
          <a:extLst>
            <a:ext uri="{FF2B5EF4-FFF2-40B4-BE49-F238E27FC236}">
              <a16:creationId xmlns:a16="http://schemas.microsoft.com/office/drawing/2014/main" id="{00000000-0008-0000-2B00-00005EA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864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297180</xdr:colOff>
          <xdr:row>0</xdr:row>
          <xdr:rowOff>106680</xdr:rowOff>
        </xdr:from>
        <xdr:to>
          <xdr:col>12</xdr:col>
          <xdr:colOff>45720</xdr:colOff>
          <xdr:row>1</xdr:row>
          <xdr:rowOff>144780</xdr:rowOff>
        </xdr:to>
        <xdr:sp macro="" textlink="">
          <xdr:nvSpPr>
            <xdr:cNvPr id="118852" name="Button 68" hidden="1">
              <a:extLst>
                <a:ext uri="{63B3BB69-23CF-44E3-9099-C40C66FF867C}">
                  <a14:compatExt spid="_x0000_s118852"/>
                </a:ext>
                <a:ext uri="{FF2B5EF4-FFF2-40B4-BE49-F238E27FC236}">
                  <a16:creationId xmlns:a16="http://schemas.microsoft.com/office/drawing/2014/main" id="{00000000-0008-0000-2C00-000044D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30480</xdr:rowOff>
    </xdr:from>
    <xdr:to>
      <xdr:col>15</xdr:col>
      <xdr:colOff>327660</xdr:colOff>
      <xdr:row>1</xdr:row>
      <xdr:rowOff>114300</xdr:rowOff>
    </xdr:to>
    <xdr:pic>
      <xdr:nvPicPr>
        <xdr:cNvPr id="118878" name="Kép 2">
          <a:extLst>
            <a:ext uri="{FF2B5EF4-FFF2-40B4-BE49-F238E27FC236}">
              <a16:creationId xmlns:a16="http://schemas.microsoft.com/office/drawing/2014/main" id="{00000000-0008-0000-2C00-00005ED0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418320" y="30480"/>
          <a:ext cx="53340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278529" name="Button 1" hidden="1">
              <a:extLst>
                <a:ext uri="{63B3BB69-23CF-44E3-9099-C40C66FF867C}">
                  <a14:compatExt spid="_x0000_s278529"/>
                </a:ext>
                <a:ext uri="{FF2B5EF4-FFF2-40B4-BE49-F238E27FC236}">
                  <a16:creationId xmlns:a16="http://schemas.microsoft.com/office/drawing/2014/main" id="{00000000-0008-0000-2D00-000001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278530" name="Button 2" hidden="1">
              <a:extLst>
                <a:ext uri="{63B3BB69-23CF-44E3-9099-C40C66FF867C}">
                  <a14:compatExt spid="_x0000_s278530"/>
                </a:ext>
                <a:ext uri="{FF2B5EF4-FFF2-40B4-BE49-F238E27FC236}">
                  <a16:creationId xmlns:a16="http://schemas.microsoft.com/office/drawing/2014/main" id="{00000000-0008-0000-2D00-00000240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76200</xdr:colOff>
      <xdr:row>2</xdr:row>
      <xdr:rowOff>0</xdr:rowOff>
    </xdr:to>
    <xdr:pic>
      <xdr:nvPicPr>
        <xdr:cNvPr id="278619" name="Kép 2">
          <a:extLst>
            <a:ext uri="{FF2B5EF4-FFF2-40B4-BE49-F238E27FC236}">
              <a16:creationId xmlns:a16="http://schemas.microsoft.com/office/drawing/2014/main" id="{00000000-0008-0000-2D00-00005B4004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502920</xdr:colOff>
      <xdr:row>1</xdr:row>
      <xdr:rowOff>137160</xdr:rowOff>
    </xdr:to>
    <xdr:pic>
      <xdr:nvPicPr>
        <xdr:cNvPr id="661528" name="Kép 2">
          <a:extLst>
            <a:ext uri="{FF2B5EF4-FFF2-40B4-BE49-F238E27FC236}">
              <a16:creationId xmlns:a16="http://schemas.microsoft.com/office/drawing/2014/main" id="{00000000-0008-0000-0600-0000181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119809" name="Button 1" hidden="1">
              <a:extLst>
                <a:ext uri="{63B3BB69-23CF-44E3-9099-C40C66FF867C}">
                  <a14:compatExt spid="_x0000_s119809"/>
                </a:ext>
                <a:ext uri="{FF2B5EF4-FFF2-40B4-BE49-F238E27FC236}">
                  <a16:creationId xmlns:a16="http://schemas.microsoft.com/office/drawing/2014/main" id="{00000000-0008-0000-2E00-000001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119810" name="Button 2" hidden="1">
              <a:extLst>
                <a:ext uri="{63B3BB69-23CF-44E3-9099-C40C66FF867C}">
                  <a14:compatExt spid="_x0000_s119810"/>
                </a:ext>
                <a:ext uri="{FF2B5EF4-FFF2-40B4-BE49-F238E27FC236}">
                  <a16:creationId xmlns:a16="http://schemas.microsoft.com/office/drawing/2014/main" id="{00000000-0008-0000-2E00-000002D4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22860</xdr:rowOff>
    </xdr:from>
    <xdr:to>
      <xdr:col>17</xdr:col>
      <xdr:colOff>60960</xdr:colOff>
      <xdr:row>1</xdr:row>
      <xdr:rowOff>167640</xdr:rowOff>
    </xdr:to>
    <xdr:pic>
      <xdr:nvPicPr>
        <xdr:cNvPr id="119904" name="Kép 2">
          <a:extLst>
            <a:ext uri="{FF2B5EF4-FFF2-40B4-BE49-F238E27FC236}">
              <a16:creationId xmlns:a16="http://schemas.microsoft.com/office/drawing/2014/main" id="{00000000-0008-0000-2E00-000060D4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1740" y="22860"/>
          <a:ext cx="52578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121857" name="Button 1" hidden="1">
              <a:extLst>
                <a:ext uri="{63B3BB69-23CF-44E3-9099-C40C66FF867C}">
                  <a14:compatExt spid="_x0000_s121857"/>
                </a:ext>
                <a:ext uri="{FF2B5EF4-FFF2-40B4-BE49-F238E27FC236}">
                  <a16:creationId xmlns:a16="http://schemas.microsoft.com/office/drawing/2014/main" id="{00000000-0008-0000-2F00-000001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121858" name="Button 2" hidden="1">
              <a:extLst>
                <a:ext uri="{63B3BB69-23CF-44E3-9099-C40C66FF867C}">
                  <a14:compatExt spid="_x0000_s121858"/>
                </a:ext>
                <a:ext uri="{FF2B5EF4-FFF2-40B4-BE49-F238E27FC236}">
                  <a16:creationId xmlns:a16="http://schemas.microsoft.com/office/drawing/2014/main" id="{00000000-0008-0000-2F00-000002DC01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68580</xdr:rowOff>
    </xdr:from>
    <xdr:to>
      <xdr:col>17</xdr:col>
      <xdr:colOff>68580</xdr:colOff>
      <xdr:row>2</xdr:row>
      <xdr:rowOff>7620</xdr:rowOff>
    </xdr:to>
    <xdr:pic>
      <xdr:nvPicPr>
        <xdr:cNvPr id="121951" name="Kép 2">
          <a:extLst>
            <a:ext uri="{FF2B5EF4-FFF2-40B4-BE49-F238E27FC236}">
              <a16:creationId xmlns:a16="http://schemas.microsoft.com/office/drawing/2014/main" id="{00000000-0008-0000-2F00-00005FDC01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17920" y="685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906780</xdr:colOff>
          <xdr:row>0</xdr:row>
          <xdr:rowOff>152400</xdr:rowOff>
        </xdr:from>
        <xdr:to>
          <xdr:col>11</xdr:col>
          <xdr:colOff>30480</xdr:colOff>
          <xdr:row>1</xdr:row>
          <xdr:rowOff>114300</xdr:rowOff>
        </xdr:to>
        <xdr:sp macro="" textlink="">
          <xdr:nvSpPr>
            <xdr:cNvPr id="646145" name="Button 1" hidden="1">
              <a:extLst>
                <a:ext uri="{63B3BB69-23CF-44E3-9099-C40C66FF867C}">
                  <a14:compatExt spid="_x0000_s646145"/>
                </a:ext>
                <a:ext uri="{FF2B5EF4-FFF2-40B4-BE49-F238E27FC236}">
                  <a16:creationId xmlns:a16="http://schemas.microsoft.com/office/drawing/2014/main" id="{00000000-0008-0000-3000-000001D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53340</xdr:rowOff>
    </xdr:from>
    <xdr:to>
      <xdr:col>14</xdr:col>
      <xdr:colOff>434340</xdr:colOff>
      <xdr:row>1</xdr:row>
      <xdr:rowOff>152400</xdr:rowOff>
    </xdr:to>
    <xdr:pic>
      <xdr:nvPicPr>
        <xdr:cNvPr id="646171" name="Kép 2">
          <a:extLst>
            <a:ext uri="{FF2B5EF4-FFF2-40B4-BE49-F238E27FC236}">
              <a16:creationId xmlns:a16="http://schemas.microsoft.com/office/drawing/2014/main" id="{00000000-0008-0000-3000-00001BD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83780" y="5334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182880</xdr:rowOff>
        </xdr:to>
        <xdr:sp macro="" textlink="">
          <xdr:nvSpPr>
            <xdr:cNvPr id="647169" name="Button 1" hidden="1">
              <a:extLst>
                <a:ext uri="{63B3BB69-23CF-44E3-9099-C40C66FF867C}">
                  <a14:compatExt spid="_x0000_s647169"/>
                </a:ext>
                <a:ext uri="{FF2B5EF4-FFF2-40B4-BE49-F238E27FC236}">
                  <a16:creationId xmlns:a16="http://schemas.microsoft.com/office/drawing/2014/main" id="{00000000-0008-0000-3100-000001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47170" name="Button 2" hidden="1">
              <a:extLst>
                <a:ext uri="{63B3BB69-23CF-44E3-9099-C40C66FF867C}">
                  <a14:compatExt spid="_x0000_s647170"/>
                </a:ext>
                <a:ext uri="{FF2B5EF4-FFF2-40B4-BE49-F238E27FC236}">
                  <a16:creationId xmlns:a16="http://schemas.microsoft.com/office/drawing/2014/main" id="{00000000-0008-0000-3100-000002E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45720</xdr:rowOff>
    </xdr:from>
    <xdr:to>
      <xdr:col>17</xdr:col>
      <xdr:colOff>83820</xdr:colOff>
      <xdr:row>2</xdr:row>
      <xdr:rowOff>30480</xdr:rowOff>
    </xdr:to>
    <xdr:pic>
      <xdr:nvPicPr>
        <xdr:cNvPr id="647195" name="Kép 2">
          <a:extLst>
            <a:ext uri="{FF2B5EF4-FFF2-40B4-BE49-F238E27FC236}">
              <a16:creationId xmlns:a16="http://schemas.microsoft.com/office/drawing/2014/main" id="{00000000-0008-0000-3100-00001BE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457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48193" name="Button 1" hidden="1">
              <a:extLst>
                <a:ext uri="{63B3BB69-23CF-44E3-9099-C40C66FF867C}">
                  <a14:compatExt spid="_x0000_s648193"/>
                </a:ext>
                <a:ext uri="{FF2B5EF4-FFF2-40B4-BE49-F238E27FC236}">
                  <a16:creationId xmlns:a16="http://schemas.microsoft.com/office/drawing/2014/main" id="{00000000-0008-0000-3200-000001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48194" name="Button 2" hidden="1">
              <a:extLst>
                <a:ext uri="{63B3BB69-23CF-44E3-9099-C40C66FF867C}">
                  <a14:compatExt spid="_x0000_s648194"/>
                </a:ext>
                <a:ext uri="{FF2B5EF4-FFF2-40B4-BE49-F238E27FC236}">
                  <a16:creationId xmlns:a16="http://schemas.microsoft.com/office/drawing/2014/main" id="{00000000-0008-0000-3200-000002E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289560</xdr:colOff>
      <xdr:row>0</xdr:row>
      <xdr:rowOff>30480</xdr:rowOff>
    </xdr:from>
    <xdr:to>
      <xdr:col>17</xdr:col>
      <xdr:colOff>83820</xdr:colOff>
      <xdr:row>2</xdr:row>
      <xdr:rowOff>0</xdr:rowOff>
    </xdr:to>
    <xdr:pic>
      <xdr:nvPicPr>
        <xdr:cNvPr id="648219" name="Kép 2">
          <a:extLst>
            <a:ext uri="{FF2B5EF4-FFF2-40B4-BE49-F238E27FC236}">
              <a16:creationId xmlns:a16="http://schemas.microsoft.com/office/drawing/2014/main" id="{00000000-0008-0000-3200-00001BE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45580" y="30480"/>
          <a:ext cx="52578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49217" name="Button 1" hidden="1">
              <a:extLst>
                <a:ext uri="{63B3BB69-23CF-44E3-9099-C40C66FF867C}">
                  <a14:compatExt spid="_x0000_s649217"/>
                </a:ext>
                <a:ext uri="{FF2B5EF4-FFF2-40B4-BE49-F238E27FC236}">
                  <a16:creationId xmlns:a16="http://schemas.microsoft.com/office/drawing/2014/main" id="{00000000-0008-0000-3300-000001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49218" name="Button 2" hidden="1">
              <a:extLst>
                <a:ext uri="{63B3BB69-23CF-44E3-9099-C40C66FF867C}">
                  <a14:compatExt spid="_x0000_s649218"/>
                </a:ext>
                <a:ext uri="{FF2B5EF4-FFF2-40B4-BE49-F238E27FC236}">
                  <a16:creationId xmlns:a16="http://schemas.microsoft.com/office/drawing/2014/main" id="{00000000-0008-0000-3300-000002E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38100</xdr:colOff>
      <xdr:row>0</xdr:row>
      <xdr:rowOff>45720</xdr:rowOff>
    </xdr:from>
    <xdr:to>
      <xdr:col>17</xdr:col>
      <xdr:colOff>76200</xdr:colOff>
      <xdr:row>2</xdr:row>
      <xdr:rowOff>7620</xdr:rowOff>
    </xdr:to>
    <xdr:pic>
      <xdr:nvPicPr>
        <xdr:cNvPr id="649243" name="Kép 2">
          <a:extLst>
            <a:ext uri="{FF2B5EF4-FFF2-40B4-BE49-F238E27FC236}">
              <a16:creationId xmlns:a16="http://schemas.microsoft.com/office/drawing/2014/main" id="{00000000-0008-0000-3300-00001BE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08420" y="4572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220980</xdr:colOff>
          <xdr:row>0</xdr:row>
          <xdr:rowOff>68580</xdr:rowOff>
        </xdr:from>
        <xdr:to>
          <xdr:col>14</xdr:col>
          <xdr:colOff>144780</xdr:colOff>
          <xdr:row>1</xdr:row>
          <xdr:rowOff>144780</xdr:rowOff>
        </xdr:to>
        <xdr:sp macro="" textlink="">
          <xdr:nvSpPr>
            <xdr:cNvPr id="650241" name="Button 1" hidden="1">
              <a:extLst>
                <a:ext uri="{63B3BB69-23CF-44E3-9099-C40C66FF867C}">
                  <a14:compatExt spid="_x0000_s650241"/>
                </a:ext>
                <a:ext uri="{FF2B5EF4-FFF2-40B4-BE49-F238E27FC236}">
                  <a16:creationId xmlns:a16="http://schemas.microsoft.com/office/drawing/2014/main" id="{00000000-0008-0000-3400-000001E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381000</xdr:colOff>
      <xdr:row>0</xdr:row>
      <xdr:rowOff>7620</xdr:rowOff>
    </xdr:from>
    <xdr:to>
      <xdr:col>16</xdr:col>
      <xdr:colOff>464820</xdr:colOff>
      <xdr:row>1</xdr:row>
      <xdr:rowOff>144780</xdr:rowOff>
    </xdr:to>
    <xdr:pic>
      <xdr:nvPicPr>
        <xdr:cNvPr id="650267" name="Kép 2">
          <a:extLst>
            <a:ext uri="{FF2B5EF4-FFF2-40B4-BE49-F238E27FC236}">
              <a16:creationId xmlns:a16="http://schemas.microsoft.com/office/drawing/2014/main" id="{00000000-0008-0000-3400-00001BE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60920" y="762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90529" name="Button 1" hidden="1">
              <a:extLst>
                <a:ext uri="{63B3BB69-23CF-44E3-9099-C40C66FF867C}">
                  <a14:compatExt spid="_x0000_s790529"/>
                </a:ext>
                <a:ext uri="{FF2B5EF4-FFF2-40B4-BE49-F238E27FC236}">
                  <a16:creationId xmlns:a16="http://schemas.microsoft.com/office/drawing/2014/main" id="{00000000-0008-0000-3500-00000110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3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525780</xdr:colOff>
      <xdr:row>1</xdr:row>
      <xdr:rowOff>144780</xdr:rowOff>
    </xdr:to>
    <xdr:pic>
      <xdr:nvPicPr>
        <xdr:cNvPr id="659480" name="Kép 2">
          <a:extLst>
            <a:ext uri="{FF2B5EF4-FFF2-40B4-BE49-F238E27FC236}">
              <a16:creationId xmlns:a16="http://schemas.microsoft.com/office/drawing/2014/main" id="{00000000-0008-0000-3600-0000181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93180" y="60960"/>
          <a:ext cx="51816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11</xdr:col>
      <xdr:colOff>487680</xdr:colOff>
      <xdr:row>0</xdr:row>
      <xdr:rowOff>15240</xdr:rowOff>
    </xdr:from>
    <xdr:to>
      <xdr:col>12</xdr:col>
      <xdr:colOff>480060</xdr:colOff>
      <xdr:row>1</xdr:row>
      <xdr:rowOff>144780</xdr:rowOff>
    </xdr:to>
    <xdr:pic>
      <xdr:nvPicPr>
        <xdr:cNvPr id="660504" name="Kép 2">
          <a:extLst>
            <a:ext uri="{FF2B5EF4-FFF2-40B4-BE49-F238E27FC236}">
              <a16:creationId xmlns:a16="http://schemas.microsoft.com/office/drawing/2014/main" id="{00000000-0008-0000-3700-0000181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48400" y="1524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65953" name="Button 1" hidden="1">
              <a:extLst>
                <a:ext uri="{63B3BB69-23CF-44E3-9099-C40C66FF867C}">
                  <a14:compatExt spid="_x0000_s765953"/>
                </a:ext>
                <a:ext uri="{FF2B5EF4-FFF2-40B4-BE49-F238E27FC236}">
                  <a16:creationId xmlns:a16="http://schemas.microsoft.com/office/drawing/2014/main" id="{00000000-0008-0000-0700-000001B0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12</xdr:col>
      <xdr:colOff>38100</xdr:colOff>
      <xdr:row>0</xdr:row>
      <xdr:rowOff>45720</xdr:rowOff>
    </xdr:from>
    <xdr:to>
      <xdr:col>12</xdr:col>
      <xdr:colOff>579120</xdr:colOff>
      <xdr:row>1</xdr:row>
      <xdr:rowOff>137160</xdr:rowOff>
    </xdr:to>
    <xdr:pic>
      <xdr:nvPicPr>
        <xdr:cNvPr id="662552" name="Kép 2">
          <a:extLst>
            <a:ext uri="{FF2B5EF4-FFF2-40B4-BE49-F238E27FC236}">
              <a16:creationId xmlns:a16="http://schemas.microsoft.com/office/drawing/2014/main" id="{00000000-0008-0000-3800-0000181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31280" y="45720"/>
          <a:ext cx="5410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11</xdr:col>
      <xdr:colOff>556260</xdr:colOff>
      <xdr:row>0</xdr:row>
      <xdr:rowOff>30480</xdr:rowOff>
    </xdr:from>
    <xdr:to>
      <xdr:col>12</xdr:col>
      <xdr:colOff>525780</xdr:colOff>
      <xdr:row>1</xdr:row>
      <xdr:rowOff>137160</xdr:rowOff>
    </xdr:to>
    <xdr:pic>
      <xdr:nvPicPr>
        <xdr:cNvPr id="663576" name="Kép 2">
          <a:extLst>
            <a:ext uri="{FF2B5EF4-FFF2-40B4-BE49-F238E27FC236}">
              <a16:creationId xmlns:a16="http://schemas.microsoft.com/office/drawing/2014/main" id="{00000000-0008-0000-3900-0000182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11</xdr:col>
      <xdr:colOff>563880</xdr:colOff>
      <xdr:row>0</xdr:row>
      <xdr:rowOff>45720</xdr:rowOff>
    </xdr:from>
    <xdr:to>
      <xdr:col>12</xdr:col>
      <xdr:colOff>525780</xdr:colOff>
      <xdr:row>1</xdr:row>
      <xdr:rowOff>144780</xdr:rowOff>
    </xdr:to>
    <xdr:pic>
      <xdr:nvPicPr>
        <xdr:cNvPr id="664600" name="Kép 2">
          <a:extLst>
            <a:ext uri="{FF2B5EF4-FFF2-40B4-BE49-F238E27FC236}">
              <a16:creationId xmlns:a16="http://schemas.microsoft.com/office/drawing/2014/main" id="{00000000-0008-0000-3A00-0000182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70320" y="4572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51265" name="Button 1" hidden="1">
              <a:extLst>
                <a:ext uri="{63B3BB69-23CF-44E3-9099-C40C66FF867C}">
                  <a14:compatExt spid="_x0000_s651265"/>
                </a:ext>
                <a:ext uri="{FF2B5EF4-FFF2-40B4-BE49-F238E27FC236}">
                  <a16:creationId xmlns:a16="http://schemas.microsoft.com/office/drawing/2014/main" id="{00000000-0008-0000-3B00-000001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51266" name="Button 2" hidden="1">
              <a:extLst>
                <a:ext uri="{63B3BB69-23CF-44E3-9099-C40C66FF867C}">
                  <a14:compatExt spid="_x0000_s651266"/>
                </a:ext>
                <a:ext uri="{FF2B5EF4-FFF2-40B4-BE49-F238E27FC236}">
                  <a16:creationId xmlns:a16="http://schemas.microsoft.com/office/drawing/2014/main" id="{00000000-0008-0000-3B00-000002F0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236220</xdr:colOff>
      <xdr:row>0</xdr:row>
      <xdr:rowOff>0</xdr:rowOff>
    </xdr:from>
    <xdr:to>
      <xdr:col>17</xdr:col>
      <xdr:colOff>76200</xdr:colOff>
      <xdr:row>2</xdr:row>
      <xdr:rowOff>15240</xdr:rowOff>
    </xdr:to>
    <xdr:pic>
      <xdr:nvPicPr>
        <xdr:cNvPr id="651291" name="Kép 2">
          <a:extLst>
            <a:ext uri="{FF2B5EF4-FFF2-40B4-BE49-F238E27FC236}">
              <a16:creationId xmlns:a16="http://schemas.microsoft.com/office/drawing/2014/main" id="{00000000-0008-0000-3B00-00001BF0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52289" name="Button 1" hidden="1">
              <a:extLst>
                <a:ext uri="{63B3BB69-23CF-44E3-9099-C40C66FF867C}">
                  <a14:compatExt spid="_x0000_s652289"/>
                </a:ext>
                <a:ext uri="{FF2B5EF4-FFF2-40B4-BE49-F238E27FC236}">
                  <a16:creationId xmlns:a16="http://schemas.microsoft.com/office/drawing/2014/main" id="{00000000-0008-0000-3C00-000001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52290" name="Button 2" hidden="1">
              <a:extLst>
                <a:ext uri="{63B3BB69-23CF-44E3-9099-C40C66FF867C}">
                  <a14:compatExt spid="_x0000_s652290"/>
                </a:ext>
                <a:ext uri="{FF2B5EF4-FFF2-40B4-BE49-F238E27FC236}">
                  <a16:creationId xmlns:a16="http://schemas.microsoft.com/office/drawing/2014/main" id="{00000000-0008-0000-3C00-000002F4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38100</xdr:rowOff>
    </xdr:from>
    <xdr:to>
      <xdr:col>17</xdr:col>
      <xdr:colOff>60960</xdr:colOff>
      <xdr:row>2</xdr:row>
      <xdr:rowOff>0</xdr:rowOff>
    </xdr:to>
    <xdr:pic>
      <xdr:nvPicPr>
        <xdr:cNvPr id="652315" name="Kép 2">
          <a:extLst>
            <a:ext uri="{FF2B5EF4-FFF2-40B4-BE49-F238E27FC236}">
              <a16:creationId xmlns:a16="http://schemas.microsoft.com/office/drawing/2014/main" id="{00000000-0008-0000-3C00-00001BF4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8100"/>
          <a:ext cx="51054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53313" name="Button 1" hidden="1">
              <a:extLst>
                <a:ext uri="{63B3BB69-23CF-44E3-9099-C40C66FF867C}">
                  <a14:compatExt spid="_x0000_s653313"/>
                </a:ext>
                <a:ext uri="{FF2B5EF4-FFF2-40B4-BE49-F238E27FC236}">
                  <a16:creationId xmlns:a16="http://schemas.microsoft.com/office/drawing/2014/main" id="{00000000-0008-0000-3D00-000001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53314" name="Button 2" hidden="1">
              <a:extLst>
                <a:ext uri="{63B3BB69-23CF-44E3-9099-C40C66FF867C}">
                  <a14:compatExt spid="_x0000_s653314"/>
                </a:ext>
                <a:ext uri="{FF2B5EF4-FFF2-40B4-BE49-F238E27FC236}">
                  <a16:creationId xmlns:a16="http://schemas.microsoft.com/office/drawing/2014/main" id="{00000000-0008-0000-3D00-000002F8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30480</xdr:rowOff>
    </xdr:from>
    <xdr:to>
      <xdr:col>17</xdr:col>
      <xdr:colOff>68580</xdr:colOff>
      <xdr:row>2</xdr:row>
      <xdr:rowOff>0</xdr:rowOff>
    </xdr:to>
    <xdr:pic>
      <xdr:nvPicPr>
        <xdr:cNvPr id="653339" name="Kép 2">
          <a:extLst>
            <a:ext uri="{FF2B5EF4-FFF2-40B4-BE49-F238E27FC236}">
              <a16:creationId xmlns:a16="http://schemas.microsoft.com/office/drawing/2014/main" id="{00000000-0008-0000-3D00-00001BF8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46520" y="3048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563880</xdr:colOff>
          <xdr:row>0</xdr:row>
          <xdr:rowOff>7620</xdr:rowOff>
        </xdr:from>
        <xdr:to>
          <xdr:col>14</xdr:col>
          <xdr:colOff>388620</xdr:colOff>
          <xdr:row>0</xdr:row>
          <xdr:rowOff>182880</xdr:rowOff>
        </xdr:to>
        <xdr:sp macro="" textlink="">
          <xdr:nvSpPr>
            <xdr:cNvPr id="654337" name="Button 1" hidden="1">
              <a:extLst>
                <a:ext uri="{63B3BB69-23CF-44E3-9099-C40C66FF867C}">
                  <a14:compatExt spid="_x0000_s654337"/>
                </a:ext>
                <a:ext uri="{FF2B5EF4-FFF2-40B4-BE49-F238E27FC236}">
                  <a16:creationId xmlns:a16="http://schemas.microsoft.com/office/drawing/2014/main" id="{00000000-0008-0000-3E00-000001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68580</xdr:rowOff>
        </xdr:to>
        <xdr:sp macro="" textlink="">
          <xdr:nvSpPr>
            <xdr:cNvPr id="654338" name="Button 2" hidden="1">
              <a:extLst>
                <a:ext uri="{63B3BB69-23CF-44E3-9099-C40C66FF867C}">
                  <a14:compatExt spid="_x0000_s654338"/>
                </a:ext>
                <a:ext uri="{FF2B5EF4-FFF2-40B4-BE49-F238E27FC236}">
                  <a16:creationId xmlns:a16="http://schemas.microsoft.com/office/drawing/2014/main" id="{00000000-0008-0000-3E00-000002FC09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220980</xdr:colOff>
      <xdr:row>0</xdr:row>
      <xdr:rowOff>0</xdr:rowOff>
    </xdr:from>
    <xdr:to>
      <xdr:col>17</xdr:col>
      <xdr:colOff>60960</xdr:colOff>
      <xdr:row>2</xdr:row>
      <xdr:rowOff>7620</xdr:rowOff>
    </xdr:to>
    <xdr:pic>
      <xdr:nvPicPr>
        <xdr:cNvPr id="654363" name="Kép 2">
          <a:extLst>
            <a:ext uri="{FF2B5EF4-FFF2-40B4-BE49-F238E27FC236}">
              <a16:creationId xmlns:a16="http://schemas.microsoft.com/office/drawing/2014/main" id="{00000000-0008-0000-3E00-00001BFC09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0"/>
          <a:ext cx="57150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297180</xdr:colOff>
          <xdr:row>0</xdr:row>
          <xdr:rowOff>106680</xdr:rowOff>
        </xdr:from>
        <xdr:to>
          <xdr:col>12</xdr:col>
          <xdr:colOff>45720</xdr:colOff>
          <xdr:row>1</xdr:row>
          <xdr:rowOff>144780</xdr:rowOff>
        </xdr:to>
        <xdr:sp macro="" textlink="">
          <xdr:nvSpPr>
            <xdr:cNvPr id="655361" name="Button 1" hidden="1">
              <a:extLst>
                <a:ext uri="{63B3BB69-23CF-44E3-9099-C40C66FF867C}">
                  <a14:compatExt spid="_x0000_s655361"/>
                </a:ext>
                <a:ext uri="{FF2B5EF4-FFF2-40B4-BE49-F238E27FC236}">
                  <a16:creationId xmlns:a16="http://schemas.microsoft.com/office/drawing/2014/main" id="{00000000-0008-0000-3F00-00000100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198120</xdr:colOff>
      <xdr:row>0</xdr:row>
      <xdr:rowOff>60960</xdr:rowOff>
    </xdr:from>
    <xdr:to>
      <xdr:col>15</xdr:col>
      <xdr:colOff>281940</xdr:colOff>
      <xdr:row>1</xdr:row>
      <xdr:rowOff>114300</xdr:rowOff>
    </xdr:to>
    <xdr:pic>
      <xdr:nvPicPr>
        <xdr:cNvPr id="655385" name="Kép 2">
          <a:extLst>
            <a:ext uri="{FF2B5EF4-FFF2-40B4-BE49-F238E27FC236}">
              <a16:creationId xmlns:a16="http://schemas.microsoft.com/office/drawing/2014/main" id="{00000000-0008-0000-3F00-0000190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82100" y="60960"/>
          <a:ext cx="48768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56385" name="Button 1" hidden="1">
              <a:extLst>
                <a:ext uri="{63B3BB69-23CF-44E3-9099-C40C66FF867C}">
                  <a14:compatExt spid="_x0000_s656385"/>
                </a:ext>
                <a:ext uri="{FF2B5EF4-FFF2-40B4-BE49-F238E27FC236}">
                  <a16:creationId xmlns:a16="http://schemas.microsoft.com/office/drawing/2014/main" id="{00000000-0008-0000-4000-000001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56386" name="Button 2" hidden="1">
              <a:extLst>
                <a:ext uri="{63B3BB69-23CF-44E3-9099-C40C66FF867C}">
                  <a14:compatExt spid="_x0000_s656386"/>
                </a:ext>
                <a:ext uri="{FF2B5EF4-FFF2-40B4-BE49-F238E27FC236}">
                  <a16:creationId xmlns:a16="http://schemas.microsoft.com/office/drawing/2014/main" id="{00000000-0008-0000-4000-0000020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30480</xdr:rowOff>
    </xdr:from>
    <xdr:to>
      <xdr:col>17</xdr:col>
      <xdr:colOff>60960</xdr:colOff>
      <xdr:row>1</xdr:row>
      <xdr:rowOff>137160</xdr:rowOff>
    </xdr:to>
    <xdr:pic>
      <xdr:nvPicPr>
        <xdr:cNvPr id="656411" name="Kép 2">
          <a:extLst>
            <a:ext uri="{FF2B5EF4-FFF2-40B4-BE49-F238E27FC236}">
              <a16:creationId xmlns:a16="http://schemas.microsoft.com/office/drawing/2014/main" id="{00000000-0008-0000-4000-00001B0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30480"/>
          <a:ext cx="48006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57409" name="Button 1" hidden="1">
              <a:extLst>
                <a:ext uri="{63B3BB69-23CF-44E3-9099-C40C66FF867C}">
                  <a14:compatExt spid="_x0000_s657409"/>
                </a:ext>
                <a:ext uri="{FF2B5EF4-FFF2-40B4-BE49-F238E27FC236}">
                  <a16:creationId xmlns:a16="http://schemas.microsoft.com/office/drawing/2014/main" id="{00000000-0008-0000-4100-000001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57410" name="Button 2" hidden="1">
              <a:extLst>
                <a:ext uri="{63B3BB69-23CF-44E3-9099-C40C66FF867C}">
                  <a14:compatExt spid="_x0000_s657410"/>
                </a:ext>
                <a:ext uri="{FF2B5EF4-FFF2-40B4-BE49-F238E27FC236}">
                  <a16:creationId xmlns:a16="http://schemas.microsoft.com/office/drawing/2014/main" id="{00000000-0008-0000-4100-0000020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91440</xdr:colOff>
      <xdr:row>2</xdr:row>
      <xdr:rowOff>7620</xdr:rowOff>
    </xdr:to>
    <xdr:pic>
      <xdr:nvPicPr>
        <xdr:cNvPr id="657435" name="Kép 2">
          <a:extLst>
            <a:ext uri="{FF2B5EF4-FFF2-40B4-BE49-F238E27FC236}">
              <a16:creationId xmlns:a16="http://schemas.microsoft.com/office/drawing/2014/main" id="{00000000-0008-0000-4100-00001B0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8880" y="0"/>
          <a:ext cx="5562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548640</xdr:colOff>
      <xdr:row>0</xdr:row>
      <xdr:rowOff>30480</xdr:rowOff>
    </xdr:from>
    <xdr:to>
      <xdr:col>12</xdr:col>
      <xdr:colOff>556260</xdr:colOff>
      <xdr:row>2</xdr:row>
      <xdr:rowOff>0</xdr:rowOff>
    </xdr:to>
    <xdr:pic>
      <xdr:nvPicPr>
        <xdr:cNvPr id="2" name="Kép 2">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87440" y="30480"/>
          <a:ext cx="57912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58433" name="Button 1" hidden="1">
              <a:extLst>
                <a:ext uri="{63B3BB69-23CF-44E3-9099-C40C66FF867C}">
                  <a14:compatExt spid="_x0000_s658433"/>
                </a:ext>
                <a:ext uri="{FF2B5EF4-FFF2-40B4-BE49-F238E27FC236}">
                  <a16:creationId xmlns:a16="http://schemas.microsoft.com/office/drawing/2014/main" id="{00000000-0008-0000-4200-000001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58434" name="Button 2" hidden="1">
              <a:extLst>
                <a:ext uri="{63B3BB69-23CF-44E3-9099-C40C66FF867C}">
                  <a14:compatExt spid="_x0000_s658434"/>
                </a:ext>
                <a:ext uri="{FF2B5EF4-FFF2-40B4-BE49-F238E27FC236}">
                  <a16:creationId xmlns:a16="http://schemas.microsoft.com/office/drawing/2014/main" id="{00000000-0008-0000-4200-0000020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22860</xdr:rowOff>
    </xdr:from>
    <xdr:to>
      <xdr:col>17</xdr:col>
      <xdr:colOff>91440</xdr:colOff>
      <xdr:row>2</xdr:row>
      <xdr:rowOff>7620</xdr:rowOff>
    </xdr:to>
    <xdr:pic>
      <xdr:nvPicPr>
        <xdr:cNvPr id="658459" name="Kép 2">
          <a:extLst>
            <a:ext uri="{FF2B5EF4-FFF2-40B4-BE49-F238E27FC236}">
              <a16:creationId xmlns:a16="http://schemas.microsoft.com/office/drawing/2014/main" id="{00000000-0008-0000-4200-00001B0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179820" y="22860"/>
          <a:ext cx="54102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30480</xdr:colOff>
          <xdr:row>1</xdr:row>
          <xdr:rowOff>114300</xdr:rowOff>
        </xdr:to>
        <xdr:sp macro="" textlink="">
          <xdr:nvSpPr>
            <xdr:cNvPr id="684033" name="Button 1" hidden="1">
              <a:extLst>
                <a:ext uri="{63B3BB69-23CF-44E3-9099-C40C66FF867C}">
                  <a14:compatExt spid="_x0000_s684033"/>
                </a:ext>
                <a:ext uri="{FF2B5EF4-FFF2-40B4-BE49-F238E27FC236}">
                  <a16:creationId xmlns:a16="http://schemas.microsoft.com/office/drawing/2014/main" id="{00000000-0008-0000-4300-0000017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434340</xdr:colOff>
      <xdr:row>0</xdr:row>
      <xdr:rowOff>30480</xdr:rowOff>
    </xdr:from>
    <xdr:to>
      <xdr:col>14</xdr:col>
      <xdr:colOff>480060</xdr:colOff>
      <xdr:row>1</xdr:row>
      <xdr:rowOff>137160</xdr:rowOff>
    </xdr:to>
    <xdr:pic>
      <xdr:nvPicPr>
        <xdr:cNvPr id="684058" name="Kép 2">
          <a:extLst>
            <a:ext uri="{FF2B5EF4-FFF2-40B4-BE49-F238E27FC236}">
              <a16:creationId xmlns:a16="http://schemas.microsoft.com/office/drawing/2014/main" id="{00000000-0008-0000-4300-00001A7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5260" y="30480"/>
          <a:ext cx="5562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182880</xdr:rowOff>
        </xdr:to>
        <xdr:sp macro="" textlink="">
          <xdr:nvSpPr>
            <xdr:cNvPr id="685057" name="Button 1" hidden="1">
              <a:extLst>
                <a:ext uri="{63B3BB69-23CF-44E3-9099-C40C66FF867C}">
                  <a14:compatExt spid="_x0000_s685057"/>
                </a:ext>
                <a:ext uri="{FF2B5EF4-FFF2-40B4-BE49-F238E27FC236}">
                  <a16:creationId xmlns:a16="http://schemas.microsoft.com/office/drawing/2014/main" id="{00000000-0008-0000-4400-000001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85058" name="Button 2" hidden="1">
              <a:extLst>
                <a:ext uri="{63B3BB69-23CF-44E3-9099-C40C66FF867C}">
                  <a14:compatExt spid="_x0000_s685058"/>
                </a:ext>
                <a:ext uri="{FF2B5EF4-FFF2-40B4-BE49-F238E27FC236}">
                  <a16:creationId xmlns:a16="http://schemas.microsoft.com/office/drawing/2014/main" id="{00000000-0008-0000-4400-0000027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213360</xdr:colOff>
      <xdr:row>0</xdr:row>
      <xdr:rowOff>0</xdr:rowOff>
    </xdr:from>
    <xdr:to>
      <xdr:col>17</xdr:col>
      <xdr:colOff>83820</xdr:colOff>
      <xdr:row>1</xdr:row>
      <xdr:rowOff>160020</xdr:rowOff>
    </xdr:to>
    <xdr:pic>
      <xdr:nvPicPr>
        <xdr:cNvPr id="685082" name="Kép 2">
          <a:extLst>
            <a:ext uri="{FF2B5EF4-FFF2-40B4-BE49-F238E27FC236}">
              <a16:creationId xmlns:a16="http://schemas.microsoft.com/office/drawing/2014/main" id="{00000000-0008-0000-4400-00001A7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33160" y="0"/>
          <a:ext cx="54864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86081" name="Button 1" hidden="1">
              <a:extLst>
                <a:ext uri="{63B3BB69-23CF-44E3-9099-C40C66FF867C}">
                  <a14:compatExt spid="_x0000_s686081"/>
                </a:ext>
                <a:ext uri="{FF2B5EF4-FFF2-40B4-BE49-F238E27FC236}">
                  <a16:creationId xmlns:a16="http://schemas.microsoft.com/office/drawing/2014/main" id="{00000000-0008-0000-4500-000001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86082" name="Button 2" hidden="1">
              <a:extLst>
                <a:ext uri="{63B3BB69-23CF-44E3-9099-C40C66FF867C}">
                  <a14:compatExt spid="_x0000_s686082"/>
                </a:ext>
                <a:ext uri="{FF2B5EF4-FFF2-40B4-BE49-F238E27FC236}">
                  <a16:creationId xmlns:a16="http://schemas.microsoft.com/office/drawing/2014/main" id="{00000000-0008-0000-4500-0000027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38100</xdr:rowOff>
    </xdr:from>
    <xdr:to>
      <xdr:col>17</xdr:col>
      <xdr:colOff>76200</xdr:colOff>
      <xdr:row>1</xdr:row>
      <xdr:rowOff>144780</xdr:rowOff>
    </xdr:to>
    <xdr:pic>
      <xdr:nvPicPr>
        <xdr:cNvPr id="686106" name="Kép 2">
          <a:extLst>
            <a:ext uri="{FF2B5EF4-FFF2-40B4-BE49-F238E27FC236}">
              <a16:creationId xmlns:a16="http://schemas.microsoft.com/office/drawing/2014/main" id="{00000000-0008-0000-4500-00001A7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83680" y="3810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87105" name="Button 1" hidden="1">
              <a:extLst>
                <a:ext uri="{63B3BB69-23CF-44E3-9099-C40C66FF867C}">
                  <a14:compatExt spid="_x0000_s687105"/>
                </a:ext>
                <a:ext uri="{FF2B5EF4-FFF2-40B4-BE49-F238E27FC236}">
                  <a16:creationId xmlns:a16="http://schemas.microsoft.com/office/drawing/2014/main" id="{00000000-0008-0000-4600-000001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87106" name="Button 2" hidden="1">
              <a:extLst>
                <a:ext uri="{63B3BB69-23CF-44E3-9099-C40C66FF867C}">
                  <a14:compatExt spid="_x0000_s687106"/>
                </a:ext>
                <a:ext uri="{FF2B5EF4-FFF2-40B4-BE49-F238E27FC236}">
                  <a16:creationId xmlns:a16="http://schemas.microsoft.com/office/drawing/2014/main" id="{00000000-0008-0000-4600-0000027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0</xdr:colOff>
      <xdr:row>0</xdr:row>
      <xdr:rowOff>7620</xdr:rowOff>
    </xdr:from>
    <xdr:to>
      <xdr:col>17</xdr:col>
      <xdr:colOff>76200</xdr:colOff>
      <xdr:row>2</xdr:row>
      <xdr:rowOff>0</xdr:rowOff>
    </xdr:to>
    <xdr:pic>
      <xdr:nvPicPr>
        <xdr:cNvPr id="687130" name="Kép 2">
          <a:extLst>
            <a:ext uri="{FF2B5EF4-FFF2-40B4-BE49-F238E27FC236}">
              <a16:creationId xmlns:a16="http://schemas.microsoft.com/office/drawing/2014/main" id="{00000000-0008-0000-4600-00001A7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9412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220980</xdr:colOff>
          <xdr:row>0</xdr:row>
          <xdr:rowOff>68580</xdr:rowOff>
        </xdr:from>
        <xdr:to>
          <xdr:col>14</xdr:col>
          <xdr:colOff>144780</xdr:colOff>
          <xdr:row>1</xdr:row>
          <xdr:rowOff>144780</xdr:rowOff>
        </xdr:to>
        <xdr:sp macro="" textlink="">
          <xdr:nvSpPr>
            <xdr:cNvPr id="688129" name="Button 1" hidden="1">
              <a:extLst>
                <a:ext uri="{63B3BB69-23CF-44E3-9099-C40C66FF867C}">
                  <a14:compatExt spid="_x0000_s688129"/>
                </a:ext>
                <a:ext uri="{FF2B5EF4-FFF2-40B4-BE49-F238E27FC236}">
                  <a16:creationId xmlns:a16="http://schemas.microsoft.com/office/drawing/2014/main" id="{00000000-0008-0000-4700-0000018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472440</xdr:colOff>
      <xdr:row>0</xdr:row>
      <xdr:rowOff>53340</xdr:rowOff>
    </xdr:from>
    <xdr:to>
      <xdr:col>16</xdr:col>
      <xdr:colOff>487680</xdr:colOff>
      <xdr:row>1</xdr:row>
      <xdr:rowOff>144780</xdr:rowOff>
    </xdr:to>
    <xdr:pic>
      <xdr:nvPicPr>
        <xdr:cNvPr id="688154" name="Kép 2">
          <a:extLst>
            <a:ext uri="{FF2B5EF4-FFF2-40B4-BE49-F238E27FC236}">
              <a16:creationId xmlns:a16="http://schemas.microsoft.com/office/drawing/2014/main" id="{00000000-0008-0000-4700-00001A8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03820" y="53340"/>
          <a:ext cx="52578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518160</xdr:colOff>
      <xdr:row>1</xdr:row>
      <xdr:rowOff>160020</xdr:rowOff>
    </xdr:to>
    <xdr:pic>
      <xdr:nvPicPr>
        <xdr:cNvPr id="723991" name="Kép 2">
          <a:extLst>
            <a:ext uri="{FF2B5EF4-FFF2-40B4-BE49-F238E27FC236}">
              <a16:creationId xmlns:a16="http://schemas.microsoft.com/office/drawing/2014/main" id="{00000000-0008-0000-4800-0000170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0"/>
          <a:ext cx="617220" cy="4724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12</xdr:col>
      <xdr:colOff>7620</xdr:colOff>
      <xdr:row>0</xdr:row>
      <xdr:rowOff>60960</xdr:rowOff>
    </xdr:from>
    <xdr:to>
      <xdr:col>12</xdr:col>
      <xdr:colOff>533400</xdr:colOff>
      <xdr:row>1</xdr:row>
      <xdr:rowOff>144780</xdr:rowOff>
    </xdr:to>
    <xdr:pic>
      <xdr:nvPicPr>
        <xdr:cNvPr id="725015" name="Kép 2">
          <a:extLst>
            <a:ext uri="{FF2B5EF4-FFF2-40B4-BE49-F238E27FC236}">
              <a16:creationId xmlns:a16="http://schemas.microsoft.com/office/drawing/2014/main" id="{00000000-0008-0000-4900-0000171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6096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11</xdr:col>
      <xdr:colOff>487680</xdr:colOff>
      <xdr:row>0</xdr:row>
      <xdr:rowOff>30480</xdr:rowOff>
    </xdr:from>
    <xdr:to>
      <xdr:col>12</xdr:col>
      <xdr:colOff>472440</xdr:colOff>
      <xdr:row>1</xdr:row>
      <xdr:rowOff>144780</xdr:rowOff>
    </xdr:to>
    <xdr:pic>
      <xdr:nvPicPr>
        <xdr:cNvPr id="726039" name="Kép 2">
          <a:extLst>
            <a:ext uri="{FF2B5EF4-FFF2-40B4-BE49-F238E27FC236}">
              <a16:creationId xmlns:a16="http://schemas.microsoft.com/office/drawing/2014/main" id="{00000000-0008-0000-4A00-0000171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30480"/>
          <a:ext cx="57150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11</xdr:col>
      <xdr:colOff>556260</xdr:colOff>
      <xdr:row>0</xdr:row>
      <xdr:rowOff>7620</xdr:rowOff>
    </xdr:from>
    <xdr:to>
      <xdr:col>12</xdr:col>
      <xdr:colOff>579120</xdr:colOff>
      <xdr:row>1</xdr:row>
      <xdr:rowOff>160020</xdr:rowOff>
    </xdr:to>
    <xdr:pic>
      <xdr:nvPicPr>
        <xdr:cNvPr id="727063" name="Kép 2">
          <a:extLst>
            <a:ext uri="{FF2B5EF4-FFF2-40B4-BE49-F238E27FC236}">
              <a16:creationId xmlns:a16="http://schemas.microsoft.com/office/drawing/2014/main" id="{00000000-0008-0000-4B00-0000171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7620"/>
          <a:ext cx="609600" cy="4648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69025" name="Button 1" hidden="1">
              <a:extLst>
                <a:ext uri="{63B3BB69-23CF-44E3-9099-C40C66FF867C}">
                  <a14:compatExt spid="_x0000_s769025"/>
                </a:ext>
                <a:ext uri="{FF2B5EF4-FFF2-40B4-BE49-F238E27FC236}">
                  <a16:creationId xmlns:a16="http://schemas.microsoft.com/office/drawing/2014/main" id="{00000000-0008-0000-0900-000001BC0B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9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11</xdr:col>
      <xdr:colOff>525780</xdr:colOff>
      <xdr:row>0</xdr:row>
      <xdr:rowOff>0</xdr:rowOff>
    </xdr:from>
    <xdr:to>
      <xdr:col>12</xdr:col>
      <xdr:colOff>541020</xdr:colOff>
      <xdr:row>1</xdr:row>
      <xdr:rowOff>137160</xdr:rowOff>
    </xdr:to>
    <xdr:pic>
      <xdr:nvPicPr>
        <xdr:cNvPr id="728087" name="Kép 2">
          <a:extLst>
            <a:ext uri="{FF2B5EF4-FFF2-40B4-BE49-F238E27FC236}">
              <a16:creationId xmlns:a16="http://schemas.microsoft.com/office/drawing/2014/main" id="{00000000-0008-0000-4C00-0000171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198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11</xdr:col>
      <xdr:colOff>548640</xdr:colOff>
      <xdr:row>0</xdr:row>
      <xdr:rowOff>0</xdr:rowOff>
    </xdr:from>
    <xdr:to>
      <xdr:col>12</xdr:col>
      <xdr:colOff>563880</xdr:colOff>
      <xdr:row>1</xdr:row>
      <xdr:rowOff>144780</xdr:rowOff>
    </xdr:to>
    <xdr:pic>
      <xdr:nvPicPr>
        <xdr:cNvPr id="729111" name="Kép 2">
          <a:extLst>
            <a:ext uri="{FF2B5EF4-FFF2-40B4-BE49-F238E27FC236}">
              <a16:creationId xmlns:a16="http://schemas.microsoft.com/office/drawing/2014/main" id="{00000000-0008-0000-4D00-0000172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55080" y="0"/>
          <a:ext cx="60198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89153" name="Button 1" hidden="1">
              <a:extLst>
                <a:ext uri="{63B3BB69-23CF-44E3-9099-C40C66FF867C}">
                  <a14:compatExt spid="_x0000_s689153"/>
                </a:ext>
                <a:ext uri="{FF2B5EF4-FFF2-40B4-BE49-F238E27FC236}">
                  <a16:creationId xmlns:a16="http://schemas.microsoft.com/office/drawing/2014/main" id="{00000000-0008-0000-4E00-000001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89154" name="Button 2" hidden="1">
              <a:extLst>
                <a:ext uri="{63B3BB69-23CF-44E3-9099-C40C66FF867C}">
                  <a14:compatExt spid="_x0000_s689154"/>
                </a:ext>
                <a:ext uri="{FF2B5EF4-FFF2-40B4-BE49-F238E27FC236}">
                  <a16:creationId xmlns:a16="http://schemas.microsoft.com/office/drawing/2014/main" id="{00000000-0008-0000-4E00-0000028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17</xdr:col>
      <xdr:colOff>83820</xdr:colOff>
      <xdr:row>1</xdr:row>
      <xdr:rowOff>160020</xdr:rowOff>
    </xdr:to>
    <xdr:pic>
      <xdr:nvPicPr>
        <xdr:cNvPr id="689178" name="Kép 2">
          <a:extLst>
            <a:ext uri="{FF2B5EF4-FFF2-40B4-BE49-F238E27FC236}">
              <a16:creationId xmlns:a16="http://schemas.microsoft.com/office/drawing/2014/main" id="{00000000-0008-0000-4E00-00001A8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90177" name="Button 1" hidden="1">
              <a:extLst>
                <a:ext uri="{63B3BB69-23CF-44E3-9099-C40C66FF867C}">
                  <a14:compatExt spid="_x0000_s690177"/>
                </a:ext>
                <a:ext uri="{FF2B5EF4-FFF2-40B4-BE49-F238E27FC236}">
                  <a16:creationId xmlns:a16="http://schemas.microsoft.com/office/drawing/2014/main" id="{00000000-0008-0000-4F00-000001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90178" name="Button 2" hidden="1">
              <a:extLst>
                <a:ext uri="{63B3BB69-23CF-44E3-9099-C40C66FF867C}">
                  <a14:compatExt spid="_x0000_s690178"/>
                </a:ext>
                <a:ext uri="{FF2B5EF4-FFF2-40B4-BE49-F238E27FC236}">
                  <a16:creationId xmlns:a16="http://schemas.microsoft.com/office/drawing/2014/main" id="{00000000-0008-0000-4F00-0000028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274320</xdr:colOff>
      <xdr:row>0</xdr:row>
      <xdr:rowOff>0</xdr:rowOff>
    </xdr:from>
    <xdr:to>
      <xdr:col>18</xdr:col>
      <xdr:colOff>0</xdr:colOff>
      <xdr:row>2</xdr:row>
      <xdr:rowOff>15240</xdr:rowOff>
    </xdr:to>
    <xdr:pic>
      <xdr:nvPicPr>
        <xdr:cNvPr id="690201" name="Kép 2">
          <a:extLst>
            <a:ext uri="{FF2B5EF4-FFF2-40B4-BE49-F238E27FC236}">
              <a16:creationId xmlns:a16="http://schemas.microsoft.com/office/drawing/2014/main" id="{00000000-0008-0000-4F00-0000198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715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91201" name="Button 1" hidden="1">
              <a:extLst>
                <a:ext uri="{63B3BB69-23CF-44E3-9099-C40C66FF867C}">
                  <a14:compatExt spid="_x0000_s691201"/>
                </a:ext>
                <a:ext uri="{FF2B5EF4-FFF2-40B4-BE49-F238E27FC236}">
                  <a16:creationId xmlns:a16="http://schemas.microsoft.com/office/drawing/2014/main" id="{00000000-0008-0000-5000-000001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91202" name="Button 2" hidden="1">
              <a:extLst>
                <a:ext uri="{63B3BB69-23CF-44E3-9099-C40C66FF867C}">
                  <a14:compatExt spid="_x0000_s691202"/>
                </a:ext>
                <a:ext uri="{FF2B5EF4-FFF2-40B4-BE49-F238E27FC236}">
                  <a16:creationId xmlns:a16="http://schemas.microsoft.com/office/drawing/2014/main" id="{00000000-0008-0000-5000-0000028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691226" name="Kép 2">
          <a:extLst>
            <a:ext uri="{FF2B5EF4-FFF2-40B4-BE49-F238E27FC236}">
              <a16:creationId xmlns:a16="http://schemas.microsoft.com/office/drawing/2014/main" id="{00000000-0008-0000-5000-00001A8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1510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563880</xdr:colOff>
          <xdr:row>0</xdr:row>
          <xdr:rowOff>7620</xdr:rowOff>
        </xdr:from>
        <xdr:to>
          <xdr:col>14</xdr:col>
          <xdr:colOff>388620</xdr:colOff>
          <xdr:row>0</xdr:row>
          <xdr:rowOff>182880</xdr:rowOff>
        </xdr:to>
        <xdr:sp macro="" textlink="">
          <xdr:nvSpPr>
            <xdr:cNvPr id="692225" name="Button 1" hidden="1">
              <a:extLst>
                <a:ext uri="{63B3BB69-23CF-44E3-9099-C40C66FF867C}">
                  <a14:compatExt spid="_x0000_s692225"/>
                </a:ext>
                <a:ext uri="{FF2B5EF4-FFF2-40B4-BE49-F238E27FC236}">
                  <a16:creationId xmlns:a16="http://schemas.microsoft.com/office/drawing/2014/main" id="{00000000-0008-0000-5100-000001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68580</xdr:rowOff>
        </xdr:to>
        <xdr:sp macro="" textlink="">
          <xdr:nvSpPr>
            <xdr:cNvPr id="692226" name="Button 2" hidden="1">
              <a:extLst>
                <a:ext uri="{63B3BB69-23CF-44E3-9099-C40C66FF867C}">
                  <a14:compatExt spid="_x0000_s692226"/>
                </a:ext>
                <a:ext uri="{FF2B5EF4-FFF2-40B4-BE49-F238E27FC236}">
                  <a16:creationId xmlns:a16="http://schemas.microsoft.com/office/drawing/2014/main" id="{00000000-0008-0000-5100-0000029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312420</xdr:colOff>
      <xdr:row>0</xdr:row>
      <xdr:rowOff>22860</xdr:rowOff>
    </xdr:from>
    <xdr:to>
      <xdr:col>17</xdr:col>
      <xdr:colOff>83820</xdr:colOff>
      <xdr:row>1</xdr:row>
      <xdr:rowOff>144780</xdr:rowOff>
    </xdr:to>
    <xdr:pic>
      <xdr:nvPicPr>
        <xdr:cNvPr id="692250" name="Kép 2">
          <a:extLst>
            <a:ext uri="{FF2B5EF4-FFF2-40B4-BE49-F238E27FC236}">
              <a16:creationId xmlns:a16="http://schemas.microsoft.com/office/drawing/2014/main" id="{00000000-0008-0000-5100-00001A9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986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297180</xdr:colOff>
          <xdr:row>0</xdr:row>
          <xdr:rowOff>106680</xdr:rowOff>
        </xdr:from>
        <xdr:to>
          <xdr:col>12</xdr:col>
          <xdr:colOff>45720</xdr:colOff>
          <xdr:row>1</xdr:row>
          <xdr:rowOff>144780</xdr:rowOff>
        </xdr:to>
        <xdr:sp macro="" textlink="">
          <xdr:nvSpPr>
            <xdr:cNvPr id="693249" name="Button 1" hidden="1">
              <a:extLst>
                <a:ext uri="{63B3BB69-23CF-44E3-9099-C40C66FF867C}">
                  <a14:compatExt spid="_x0000_s693249"/>
                </a:ext>
                <a:ext uri="{FF2B5EF4-FFF2-40B4-BE49-F238E27FC236}">
                  <a16:creationId xmlns:a16="http://schemas.microsoft.com/office/drawing/2014/main" id="{00000000-0008-0000-5200-00000194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213360</xdr:colOff>
      <xdr:row>0</xdr:row>
      <xdr:rowOff>30480</xdr:rowOff>
    </xdr:from>
    <xdr:to>
      <xdr:col>15</xdr:col>
      <xdr:colOff>335280</xdr:colOff>
      <xdr:row>1</xdr:row>
      <xdr:rowOff>114300</xdr:rowOff>
    </xdr:to>
    <xdr:pic>
      <xdr:nvPicPr>
        <xdr:cNvPr id="693272" name="Kép 2">
          <a:extLst>
            <a:ext uri="{FF2B5EF4-FFF2-40B4-BE49-F238E27FC236}">
              <a16:creationId xmlns:a16="http://schemas.microsoft.com/office/drawing/2014/main" id="{00000000-0008-0000-5200-0000189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58300" y="30480"/>
          <a:ext cx="52578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94273" name="Button 1" hidden="1">
              <a:extLst>
                <a:ext uri="{63B3BB69-23CF-44E3-9099-C40C66FF867C}">
                  <a14:compatExt spid="_x0000_s694273"/>
                </a:ext>
                <a:ext uri="{FF2B5EF4-FFF2-40B4-BE49-F238E27FC236}">
                  <a16:creationId xmlns:a16="http://schemas.microsoft.com/office/drawing/2014/main" id="{00000000-0008-0000-5300-000001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94274" name="Button 2" hidden="1">
              <a:extLst>
                <a:ext uri="{63B3BB69-23CF-44E3-9099-C40C66FF867C}">
                  <a14:compatExt spid="_x0000_s694274"/>
                </a:ext>
                <a:ext uri="{FF2B5EF4-FFF2-40B4-BE49-F238E27FC236}">
                  <a16:creationId xmlns:a16="http://schemas.microsoft.com/office/drawing/2014/main" id="{00000000-0008-0000-5300-0000029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83820</xdr:colOff>
      <xdr:row>1</xdr:row>
      <xdr:rowOff>137160</xdr:rowOff>
    </xdr:to>
    <xdr:pic>
      <xdr:nvPicPr>
        <xdr:cNvPr id="694298" name="Kép 2">
          <a:extLst>
            <a:ext uri="{FF2B5EF4-FFF2-40B4-BE49-F238E27FC236}">
              <a16:creationId xmlns:a16="http://schemas.microsoft.com/office/drawing/2014/main" id="{00000000-0008-0000-5300-00001A9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24600" y="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95297" name="Button 1" hidden="1">
              <a:extLst>
                <a:ext uri="{63B3BB69-23CF-44E3-9099-C40C66FF867C}">
                  <a14:compatExt spid="_x0000_s695297"/>
                </a:ext>
                <a:ext uri="{FF2B5EF4-FFF2-40B4-BE49-F238E27FC236}">
                  <a16:creationId xmlns:a16="http://schemas.microsoft.com/office/drawing/2014/main" id="{00000000-0008-0000-5400-000001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95298" name="Button 2" hidden="1">
              <a:extLst>
                <a:ext uri="{63B3BB69-23CF-44E3-9099-C40C66FF867C}">
                  <a14:compatExt spid="_x0000_s695298"/>
                </a:ext>
                <a:ext uri="{FF2B5EF4-FFF2-40B4-BE49-F238E27FC236}">
                  <a16:creationId xmlns:a16="http://schemas.microsoft.com/office/drawing/2014/main" id="{00000000-0008-0000-5400-0000029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7620</xdr:rowOff>
    </xdr:from>
    <xdr:to>
      <xdr:col>17</xdr:col>
      <xdr:colOff>60960</xdr:colOff>
      <xdr:row>1</xdr:row>
      <xdr:rowOff>160020</xdr:rowOff>
    </xdr:to>
    <xdr:pic>
      <xdr:nvPicPr>
        <xdr:cNvPr id="695322" name="Kép 2">
          <a:extLst>
            <a:ext uri="{FF2B5EF4-FFF2-40B4-BE49-F238E27FC236}">
              <a16:creationId xmlns:a16="http://schemas.microsoft.com/office/drawing/2014/main" id="{00000000-0008-0000-5400-00001A9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1260" y="7620"/>
          <a:ext cx="525780" cy="426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696321" name="Button 1" hidden="1">
              <a:extLst>
                <a:ext uri="{63B3BB69-23CF-44E3-9099-C40C66FF867C}">
                  <a14:compatExt spid="_x0000_s696321"/>
                </a:ext>
                <a:ext uri="{FF2B5EF4-FFF2-40B4-BE49-F238E27FC236}">
                  <a16:creationId xmlns:a16="http://schemas.microsoft.com/office/drawing/2014/main" id="{00000000-0008-0000-5500-000001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696322" name="Button 2" hidden="1">
              <a:extLst>
                <a:ext uri="{63B3BB69-23CF-44E3-9099-C40C66FF867C}">
                  <a14:compatExt spid="_x0000_s696322"/>
                </a:ext>
                <a:ext uri="{FF2B5EF4-FFF2-40B4-BE49-F238E27FC236}">
                  <a16:creationId xmlns:a16="http://schemas.microsoft.com/office/drawing/2014/main" id="{00000000-0008-0000-5500-000002A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350520</xdr:colOff>
      <xdr:row>0</xdr:row>
      <xdr:rowOff>0</xdr:rowOff>
    </xdr:from>
    <xdr:to>
      <xdr:col>18</xdr:col>
      <xdr:colOff>0</xdr:colOff>
      <xdr:row>1</xdr:row>
      <xdr:rowOff>144780</xdr:rowOff>
    </xdr:to>
    <xdr:pic>
      <xdr:nvPicPr>
        <xdr:cNvPr id="696346" name="Kép 2">
          <a:extLst>
            <a:ext uri="{FF2B5EF4-FFF2-40B4-BE49-F238E27FC236}">
              <a16:creationId xmlns:a16="http://schemas.microsoft.com/office/drawing/2014/main" id="{00000000-0008-0000-5500-00001AA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6020" y="0"/>
          <a:ext cx="49530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220980</xdr:colOff>
          <xdr:row>0</xdr:row>
          <xdr:rowOff>68580</xdr:rowOff>
        </xdr:from>
        <xdr:to>
          <xdr:col>12</xdr:col>
          <xdr:colOff>144780</xdr:colOff>
          <xdr:row>1</xdr:row>
          <xdr:rowOff>144780</xdr:rowOff>
        </xdr:to>
        <xdr:sp macro="" textlink="">
          <xdr:nvSpPr>
            <xdr:cNvPr id="793601" name="Button 1" hidden="1">
              <a:extLst>
                <a:ext uri="{63B3BB69-23CF-44E3-9099-C40C66FF867C}">
                  <a14:compatExt spid="_x0000_s793601"/>
                </a:ext>
                <a:ext uri="{FF2B5EF4-FFF2-40B4-BE49-F238E27FC236}">
                  <a16:creationId xmlns:a16="http://schemas.microsoft.com/office/drawing/2014/main" id="{00000000-0008-0000-0B00-0000011C0C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396240</xdr:colOff>
      <xdr:row>0</xdr:row>
      <xdr:rowOff>38100</xdr:rowOff>
    </xdr:from>
    <xdr:to>
      <xdr:col>14</xdr:col>
      <xdr:colOff>472440</xdr:colOff>
      <xdr:row>2</xdr:row>
      <xdr:rowOff>3810</xdr:rowOff>
    </xdr:to>
    <xdr:pic>
      <xdr:nvPicPr>
        <xdr:cNvPr id="2" name="Kép 2">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73365" y="38100"/>
          <a:ext cx="571500" cy="470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30480</xdr:colOff>
          <xdr:row>1</xdr:row>
          <xdr:rowOff>114300</xdr:rowOff>
        </xdr:to>
        <xdr:sp macro="" textlink="">
          <xdr:nvSpPr>
            <xdr:cNvPr id="697345" name="Button 1" hidden="1">
              <a:extLst>
                <a:ext uri="{63B3BB69-23CF-44E3-9099-C40C66FF867C}">
                  <a14:compatExt spid="_x0000_s697345"/>
                </a:ext>
                <a:ext uri="{FF2B5EF4-FFF2-40B4-BE49-F238E27FC236}">
                  <a16:creationId xmlns:a16="http://schemas.microsoft.com/office/drawing/2014/main" id="{00000000-0008-0000-5600-000001A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381000</xdr:colOff>
      <xdr:row>0</xdr:row>
      <xdr:rowOff>30480</xdr:rowOff>
    </xdr:from>
    <xdr:to>
      <xdr:col>14</xdr:col>
      <xdr:colOff>419100</xdr:colOff>
      <xdr:row>1</xdr:row>
      <xdr:rowOff>129540</xdr:rowOff>
    </xdr:to>
    <xdr:pic>
      <xdr:nvPicPr>
        <xdr:cNvPr id="697370" name="Kép 2">
          <a:extLst>
            <a:ext uri="{FF2B5EF4-FFF2-40B4-BE49-F238E27FC236}">
              <a16:creationId xmlns:a16="http://schemas.microsoft.com/office/drawing/2014/main" id="{00000000-0008-0000-5600-00001AA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75220" y="30480"/>
          <a:ext cx="5486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533400</xdr:colOff>
          <xdr:row>0</xdr:row>
          <xdr:rowOff>7620</xdr:rowOff>
        </xdr:from>
        <xdr:to>
          <xdr:col>14</xdr:col>
          <xdr:colOff>373380</xdr:colOff>
          <xdr:row>0</xdr:row>
          <xdr:rowOff>182880</xdr:rowOff>
        </xdr:to>
        <xdr:sp macro="" textlink="">
          <xdr:nvSpPr>
            <xdr:cNvPr id="698369" name="Button 1" hidden="1">
              <a:extLst>
                <a:ext uri="{63B3BB69-23CF-44E3-9099-C40C66FF867C}">
                  <a14:compatExt spid="_x0000_s698369"/>
                </a:ext>
                <a:ext uri="{FF2B5EF4-FFF2-40B4-BE49-F238E27FC236}">
                  <a16:creationId xmlns:a16="http://schemas.microsoft.com/office/drawing/2014/main" id="{00000000-0008-0000-5700-000001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98370" name="Button 2" hidden="1">
              <a:extLst>
                <a:ext uri="{63B3BB69-23CF-44E3-9099-C40C66FF867C}">
                  <a14:compatExt spid="_x0000_s698370"/>
                </a:ext>
                <a:ext uri="{FF2B5EF4-FFF2-40B4-BE49-F238E27FC236}">
                  <a16:creationId xmlns:a16="http://schemas.microsoft.com/office/drawing/2014/main" id="{00000000-0008-0000-5700-000002A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228600</xdr:colOff>
      <xdr:row>0</xdr:row>
      <xdr:rowOff>7620</xdr:rowOff>
    </xdr:from>
    <xdr:to>
      <xdr:col>17</xdr:col>
      <xdr:colOff>91440</xdr:colOff>
      <xdr:row>2</xdr:row>
      <xdr:rowOff>0</xdr:rowOff>
    </xdr:to>
    <xdr:pic>
      <xdr:nvPicPr>
        <xdr:cNvPr id="698394" name="Kép 2">
          <a:extLst>
            <a:ext uri="{FF2B5EF4-FFF2-40B4-BE49-F238E27FC236}">
              <a16:creationId xmlns:a16="http://schemas.microsoft.com/office/drawing/2014/main" id="{00000000-0008-0000-5700-00001AA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762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699393" name="Button 1" hidden="1">
              <a:extLst>
                <a:ext uri="{63B3BB69-23CF-44E3-9099-C40C66FF867C}">
                  <a14:compatExt spid="_x0000_s699393"/>
                </a:ext>
                <a:ext uri="{FF2B5EF4-FFF2-40B4-BE49-F238E27FC236}">
                  <a16:creationId xmlns:a16="http://schemas.microsoft.com/office/drawing/2014/main" id="{00000000-0008-0000-5800-000001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699394" name="Button 2" hidden="1">
              <a:extLst>
                <a:ext uri="{63B3BB69-23CF-44E3-9099-C40C66FF867C}">
                  <a14:compatExt spid="_x0000_s699394"/>
                </a:ext>
                <a:ext uri="{FF2B5EF4-FFF2-40B4-BE49-F238E27FC236}">
                  <a16:creationId xmlns:a16="http://schemas.microsoft.com/office/drawing/2014/main" id="{00000000-0008-0000-5800-000002A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0</xdr:rowOff>
    </xdr:from>
    <xdr:to>
      <xdr:col>17</xdr:col>
      <xdr:colOff>76200</xdr:colOff>
      <xdr:row>1</xdr:row>
      <xdr:rowOff>160020</xdr:rowOff>
    </xdr:to>
    <xdr:pic>
      <xdr:nvPicPr>
        <xdr:cNvPr id="699418" name="Kép 2">
          <a:extLst>
            <a:ext uri="{FF2B5EF4-FFF2-40B4-BE49-F238E27FC236}">
              <a16:creationId xmlns:a16="http://schemas.microsoft.com/office/drawing/2014/main" id="{00000000-0008-0000-5800-00001AA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4102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00417" name="Button 1" hidden="1">
              <a:extLst>
                <a:ext uri="{63B3BB69-23CF-44E3-9099-C40C66FF867C}">
                  <a14:compatExt spid="_x0000_s700417"/>
                </a:ext>
                <a:ext uri="{FF2B5EF4-FFF2-40B4-BE49-F238E27FC236}">
                  <a16:creationId xmlns:a16="http://schemas.microsoft.com/office/drawing/2014/main" id="{00000000-0008-0000-5900-000001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00418" name="Button 2" hidden="1">
              <a:extLst>
                <a:ext uri="{63B3BB69-23CF-44E3-9099-C40C66FF867C}">
                  <a14:compatExt spid="_x0000_s700418"/>
                </a:ext>
                <a:ext uri="{FF2B5EF4-FFF2-40B4-BE49-F238E27FC236}">
                  <a16:creationId xmlns:a16="http://schemas.microsoft.com/office/drawing/2014/main" id="{00000000-0008-0000-5900-000002B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15</xdr:col>
      <xdr:colOff>22860</xdr:colOff>
      <xdr:row>0</xdr:row>
      <xdr:rowOff>0</xdr:rowOff>
    </xdr:from>
    <xdr:to>
      <xdr:col>17</xdr:col>
      <xdr:colOff>76200</xdr:colOff>
      <xdr:row>1</xdr:row>
      <xdr:rowOff>144780</xdr:rowOff>
    </xdr:to>
    <xdr:pic>
      <xdr:nvPicPr>
        <xdr:cNvPr id="700442" name="Kép 2">
          <a:extLst>
            <a:ext uri="{FF2B5EF4-FFF2-40B4-BE49-F238E27FC236}">
              <a16:creationId xmlns:a16="http://schemas.microsoft.com/office/drawing/2014/main" id="{00000000-0008-0000-5900-00001AB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093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220980</xdr:colOff>
          <xdr:row>0</xdr:row>
          <xdr:rowOff>68580</xdr:rowOff>
        </xdr:from>
        <xdr:to>
          <xdr:col>14</xdr:col>
          <xdr:colOff>144780</xdr:colOff>
          <xdr:row>1</xdr:row>
          <xdr:rowOff>144780</xdr:rowOff>
        </xdr:to>
        <xdr:sp macro="" textlink="">
          <xdr:nvSpPr>
            <xdr:cNvPr id="701441" name="Button 1" hidden="1">
              <a:extLst>
                <a:ext uri="{63B3BB69-23CF-44E3-9099-C40C66FF867C}">
                  <a14:compatExt spid="_x0000_s701441"/>
                </a:ext>
                <a:ext uri="{FF2B5EF4-FFF2-40B4-BE49-F238E27FC236}">
                  <a16:creationId xmlns:a16="http://schemas.microsoft.com/office/drawing/2014/main" id="{00000000-0008-0000-5A00-000001B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449580</xdr:colOff>
      <xdr:row>0</xdr:row>
      <xdr:rowOff>38100</xdr:rowOff>
    </xdr:from>
    <xdr:to>
      <xdr:col>16</xdr:col>
      <xdr:colOff>464820</xdr:colOff>
      <xdr:row>1</xdr:row>
      <xdr:rowOff>114300</xdr:rowOff>
    </xdr:to>
    <xdr:pic>
      <xdr:nvPicPr>
        <xdr:cNvPr id="701466" name="Kép 2">
          <a:extLst>
            <a:ext uri="{FF2B5EF4-FFF2-40B4-BE49-F238E27FC236}">
              <a16:creationId xmlns:a16="http://schemas.microsoft.com/office/drawing/2014/main" id="{00000000-0008-0000-5A00-00001AB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46620" y="38100"/>
          <a:ext cx="52578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11</xdr:col>
      <xdr:colOff>586740</xdr:colOff>
      <xdr:row>0</xdr:row>
      <xdr:rowOff>38100</xdr:rowOff>
    </xdr:from>
    <xdr:to>
      <xdr:col>12</xdr:col>
      <xdr:colOff>563880</xdr:colOff>
      <xdr:row>1</xdr:row>
      <xdr:rowOff>160020</xdr:rowOff>
    </xdr:to>
    <xdr:pic>
      <xdr:nvPicPr>
        <xdr:cNvPr id="735255" name="Kép 2">
          <a:extLst>
            <a:ext uri="{FF2B5EF4-FFF2-40B4-BE49-F238E27FC236}">
              <a16:creationId xmlns:a16="http://schemas.microsoft.com/office/drawing/2014/main" id="{00000000-0008-0000-5B00-0000173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85560" y="38100"/>
          <a:ext cx="563880" cy="434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11</xdr:col>
      <xdr:colOff>441960</xdr:colOff>
      <xdr:row>0</xdr:row>
      <xdr:rowOff>0</xdr:rowOff>
    </xdr:from>
    <xdr:to>
      <xdr:col>12</xdr:col>
      <xdr:colOff>449580</xdr:colOff>
      <xdr:row>1</xdr:row>
      <xdr:rowOff>137160</xdr:rowOff>
    </xdr:to>
    <xdr:pic>
      <xdr:nvPicPr>
        <xdr:cNvPr id="736279" name="Kép 2">
          <a:extLst>
            <a:ext uri="{FF2B5EF4-FFF2-40B4-BE49-F238E27FC236}">
              <a16:creationId xmlns:a16="http://schemas.microsoft.com/office/drawing/2014/main" id="{00000000-0008-0000-5C00-0000173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02680" y="0"/>
          <a:ext cx="59436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11</xdr:col>
      <xdr:colOff>487680</xdr:colOff>
      <xdr:row>0</xdr:row>
      <xdr:rowOff>0</xdr:rowOff>
    </xdr:from>
    <xdr:to>
      <xdr:col>12</xdr:col>
      <xdr:colOff>510540</xdr:colOff>
      <xdr:row>1</xdr:row>
      <xdr:rowOff>144780</xdr:rowOff>
    </xdr:to>
    <xdr:pic>
      <xdr:nvPicPr>
        <xdr:cNvPr id="737303" name="Kép 2">
          <a:extLst>
            <a:ext uri="{FF2B5EF4-FFF2-40B4-BE49-F238E27FC236}">
              <a16:creationId xmlns:a16="http://schemas.microsoft.com/office/drawing/2014/main" id="{00000000-0008-0000-5D00-00001740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2220" y="0"/>
          <a:ext cx="609600" cy="457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11</xdr:col>
      <xdr:colOff>541020</xdr:colOff>
      <xdr:row>0</xdr:row>
      <xdr:rowOff>0</xdr:rowOff>
    </xdr:from>
    <xdr:to>
      <xdr:col>12</xdr:col>
      <xdr:colOff>541020</xdr:colOff>
      <xdr:row>1</xdr:row>
      <xdr:rowOff>137160</xdr:rowOff>
    </xdr:to>
    <xdr:pic>
      <xdr:nvPicPr>
        <xdr:cNvPr id="738327" name="Kép 2">
          <a:extLst>
            <a:ext uri="{FF2B5EF4-FFF2-40B4-BE49-F238E27FC236}">
              <a16:creationId xmlns:a16="http://schemas.microsoft.com/office/drawing/2014/main" id="{00000000-0008-0000-5E00-00001744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47460" y="0"/>
          <a:ext cx="586740" cy="4495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12</xdr:col>
      <xdr:colOff>22860</xdr:colOff>
      <xdr:row>0</xdr:row>
      <xdr:rowOff>53340</xdr:rowOff>
    </xdr:from>
    <xdr:to>
      <xdr:col>12</xdr:col>
      <xdr:colOff>563880</xdr:colOff>
      <xdr:row>1</xdr:row>
      <xdr:rowOff>160020</xdr:rowOff>
    </xdr:to>
    <xdr:pic>
      <xdr:nvPicPr>
        <xdr:cNvPr id="739351" name="Kép 2">
          <a:extLst>
            <a:ext uri="{FF2B5EF4-FFF2-40B4-BE49-F238E27FC236}">
              <a16:creationId xmlns:a16="http://schemas.microsoft.com/office/drawing/2014/main" id="{00000000-0008-0000-5F00-00001748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6040" y="53340"/>
          <a:ext cx="54102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548640</xdr:colOff>
      <xdr:row>0</xdr:row>
      <xdr:rowOff>53340</xdr:rowOff>
    </xdr:from>
    <xdr:to>
      <xdr:col>12</xdr:col>
      <xdr:colOff>480060</xdr:colOff>
      <xdr:row>1</xdr:row>
      <xdr:rowOff>137160</xdr:rowOff>
    </xdr:to>
    <xdr:pic>
      <xdr:nvPicPr>
        <xdr:cNvPr id="2" name="Kép 2">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25540" y="53340"/>
          <a:ext cx="502920" cy="4171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0.xml><?xml version="1.0" encoding="utf-8"?>
<xdr:wsDr xmlns:xdr="http://schemas.openxmlformats.org/drawingml/2006/spreadsheetDrawing" xmlns:a="http://schemas.openxmlformats.org/drawingml/2006/main">
  <xdr:twoCellAnchor editAs="oneCell">
    <xdr:from>
      <xdr:col>11</xdr:col>
      <xdr:colOff>556260</xdr:colOff>
      <xdr:row>0</xdr:row>
      <xdr:rowOff>38100</xdr:rowOff>
    </xdr:from>
    <xdr:to>
      <xdr:col>12</xdr:col>
      <xdr:colOff>548640</xdr:colOff>
      <xdr:row>2</xdr:row>
      <xdr:rowOff>0</xdr:rowOff>
    </xdr:to>
    <xdr:pic>
      <xdr:nvPicPr>
        <xdr:cNvPr id="740375" name="Kép 2">
          <a:extLst>
            <a:ext uri="{FF2B5EF4-FFF2-40B4-BE49-F238E27FC236}">
              <a16:creationId xmlns:a16="http://schemas.microsoft.com/office/drawing/2014/main" id="{00000000-0008-0000-6000-0000174C0B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8100"/>
          <a:ext cx="57912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02465" name="Button 1" hidden="1">
              <a:extLst>
                <a:ext uri="{63B3BB69-23CF-44E3-9099-C40C66FF867C}">
                  <a14:compatExt spid="_x0000_s702465"/>
                </a:ext>
                <a:ext uri="{FF2B5EF4-FFF2-40B4-BE49-F238E27FC236}">
                  <a16:creationId xmlns:a16="http://schemas.microsoft.com/office/drawing/2014/main" id="{00000000-0008-0000-6100-000001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02466" name="Button 2" hidden="1">
              <a:extLst>
                <a:ext uri="{63B3BB69-23CF-44E3-9099-C40C66FF867C}">
                  <a14:compatExt spid="_x0000_s702466"/>
                </a:ext>
                <a:ext uri="{FF2B5EF4-FFF2-40B4-BE49-F238E27FC236}">
                  <a16:creationId xmlns:a16="http://schemas.microsoft.com/office/drawing/2014/main" id="{00000000-0008-0000-6100-000002B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281940</xdr:colOff>
      <xdr:row>0</xdr:row>
      <xdr:rowOff>0</xdr:rowOff>
    </xdr:from>
    <xdr:to>
      <xdr:col>17</xdr:col>
      <xdr:colOff>106680</xdr:colOff>
      <xdr:row>2</xdr:row>
      <xdr:rowOff>0</xdr:rowOff>
    </xdr:to>
    <xdr:pic>
      <xdr:nvPicPr>
        <xdr:cNvPr id="702490" name="Kép 2">
          <a:extLst>
            <a:ext uri="{FF2B5EF4-FFF2-40B4-BE49-F238E27FC236}">
              <a16:creationId xmlns:a16="http://schemas.microsoft.com/office/drawing/2014/main" id="{00000000-0008-0000-6100-00001AB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9380" y="0"/>
          <a:ext cx="556260" cy="441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03489" name="Button 1" hidden="1">
              <a:extLst>
                <a:ext uri="{63B3BB69-23CF-44E3-9099-C40C66FF867C}">
                  <a14:compatExt spid="_x0000_s703489"/>
                </a:ext>
                <a:ext uri="{FF2B5EF4-FFF2-40B4-BE49-F238E27FC236}">
                  <a16:creationId xmlns:a16="http://schemas.microsoft.com/office/drawing/2014/main" id="{00000000-0008-0000-6200-000001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03490" name="Button 2" hidden="1">
              <a:extLst>
                <a:ext uri="{63B3BB69-23CF-44E3-9099-C40C66FF867C}">
                  <a14:compatExt spid="_x0000_s703490"/>
                </a:ext>
                <a:ext uri="{FF2B5EF4-FFF2-40B4-BE49-F238E27FC236}">
                  <a16:creationId xmlns:a16="http://schemas.microsoft.com/office/drawing/2014/main" id="{00000000-0008-0000-6200-000002B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304800</xdr:colOff>
      <xdr:row>0</xdr:row>
      <xdr:rowOff>0</xdr:rowOff>
    </xdr:from>
    <xdr:to>
      <xdr:col>17</xdr:col>
      <xdr:colOff>91440</xdr:colOff>
      <xdr:row>1</xdr:row>
      <xdr:rowOff>144780</xdr:rowOff>
    </xdr:to>
    <xdr:pic>
      <xdr:nvPicPr>
        <xdr:cNvPr id="703514" name="Kép 2">
          <a:extLst>
            <a:ext uri="{FF2B5EF4-FFF2-40B4-BE49-F238E27FC236}">
              <a16:creationId xmlns:a16="http://schemas.microsoft.com/office/drawing/2014/main" id="{00000000-0008-0000-6200-00001AB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61760" y="0"/>
          <a:ext cx="51816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373380</xdr:colOff>
          <xdr:row>0</xdr:row>
          <xdr:rowOff>182880</xdr:rowOff>
        </xdr:to>
        <xdr:sp macro="" textlink="">
          <xdr:nvSpPr>
            <xdr:cNvPr id="704513" name="Button 1" hidden="1">
              <a:extLst>
                <a:ext uri="{63B3BB69-23CF-44E3-9099-C40C66FF867C}">
                  <a14:compatExt spid="_x0000_s704513"/>
                </a:ext>
                <a:ext uri="{FF2B5EF4-FFF2-40B4-BE49-F238E27FC236}">
                  <a16:creationId xmlns:a16="http://schemas.microsoft.com/office/drawing/2014/main" id="{00000000-0008-0000-6300-000001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525780</xdr:colOff>
          <xdr:row>0</xdr:row>
          <xdr:rowOff>182880</xdr:rowOff>
        </xdr:from>
        <xdr:to>
          <xdr:col>14</xdr:col>
          <xdr:colOff>373380</xdr:colOff>
          <xdr:row>1</xdr:row>
          <xdr:rowOff>68580</xdr:rowOff>
        </xdr:to>
        <xdr:sp macro="" textlink="">
          <xdr:nvSpPr>
            <xdr:cNvPr id="704514" name="Button 2" hidden="1">
              <a:extLst>
                <a:ext uri="{63B3BB69-23CF-44E3-9099-C40C66FF867C}">
                  <a14:compatExt spid="_x0000_s704514"/>
                </a:ext>
                <a:ext uri="{FF2B5EF4-FFF2-40B4-BE49-F238E27FC236}">
                  <a16:creationId xmlns:a16="http://schemas.microsoft.com/office/drawing/2014/main" id="{00000000-0008-0000-6300-000002C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320040</xdr:colOff>
      <xdr:row>0</xdr:row>
      <xdr:rowOff>0</xdr:rowOff>
    </xdr:from>
    <xdr:to>
      <xdr:col>17</xdr:col>
      <xdr:colOff>106680</xdr:colOff>
      <xdr:row>1</xdr:row>
      <xdr:rowOff>137160</xdr:rowOff>
    </xdr:to>
    <xdr:pic>
      <xdr:nvPicPr>
        <xdr:cNvPr id="704538" name="Kép 2">
          <a:extLst>
            <a:ext uri="{FF2B5EF4-FFF2-40B4-BE49-F238E27FC236}">
              <a16:creationId xmlns:a16="http://schemas.microsoft.com/office/drawing/2014/main" id="{00000000-0008-0000-6300-00001AC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07480" y="0"/>
          <a:ext cx="51816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563880</xdr:colOff>
          <xdr:row>0</xdr:row>
          <xdr:rowOff>7620</xdr:rowOff>
        </xdr:from>
        <xdr:to>
          <xdr:col>14</xdr:col>
          <xdr:colOff>388620</xdr:colOff>
          <xdr:row>0</xdr:row>
          <xdr:rowOff>182880</xdr:rowOff>
        </xdr:to>
        <xdr:sp macro="" textlink="">
          <xdr:nvSpPr>
            <xdr:cNvPr id="705537" name="Button 1" hidden="1">
              <a:extLst>
                <a:ext uri="{63B3BB69-23CF-44E3-9099-C40C66FF867C}">
                  <a14:compatExt spid="_x0000_s705537"/>
                </a:ext>
                <a:ext uri="{FF2B5EF4-FFF2-40B4-BE49-F238E27FC236}">
                  <a16:creationId xmlns:a16="http://schemas.microsoft.com/office/drawing/2014/main" id="{00000000-0008-0000-6400-000001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533400</xdr:colOff>
          <xdr:row>0</xdr:row>
          <xdr:rowOff>182880</xdr:rowOff>
        </xdr:from>
        <xdr:to>
          <xdr:col>14</xdr:col>
          <xdr:colOff>388620</xdr:colOff>
          <xdr:row>1</xdr:row>
          <xdr:rowOff>68580</xdr:rowOff>
        </xdr:to>
        <xdr:sp macro="" textlink="">
          <xdr:nvSpPr>
            <xdr:cNvPr id="705538" name="Button 2" hidden="1">
              <a:extLst>
                <a:ext uri="{63B3BB69-23CF-44E3-9099-C40C66FF867C}">
                  <a14:compatExt spid="_x0000_s705538"/>
                </a:ext>
                <a:ext uri="{FF2B5EF4-FFF2-40B4-BE49-F238E27FC236}">
                  <a16:creationId xmlns:a16="http://schemas.microsoft.com/office/drawing/2014/main" id="{00000000-0008-0000-6400-000002C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266700</xdr:colOff>
      <xdr:row>0</xdr:row>
      <xdr:rowOff>30480</xdr:rowOff>
    </xdr:from>
    <xdr:to>
      <xdr:col>17</xdr:col>
      <xdr:colOff>45720</xdr:colOff>
      <xdr:row>1</xdr:row>
      <xdr:rowOff>167640</xdr:rowOff>
    </xdr:to>
    <xdr:pic>
      <xdr:nvPicPr>
        <xdr:cNvPr id="705562" name="Kép 2">
          <a:extLst>
            <a:ext uri="{FF2B5EF4-FFF2-40B4-BE49-F238E27FC236}">
              <a16:creationId xmlns:a16="http://schemas.microsoft.com/office/drawing/2014/main" id="{00000000-0008-0000-6400-00001AC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54140" y="30480"/>
          <a:ext cx="510540" cy="4114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297180</xdr:colOff>
          <xdr:row>0</xdr:row>
          <xdr:rowOff>106680</xdr:rowOff>
        </xdr:from>
        <xdr:to>
          <xdr:col>12</xdr:col>
          <xdr:colOff>45720</xdr:colOff>
          <xdr:row>1</xdr:row>
          <xdr:rowOff>144780</xdr:rowOff>
        </xdr:to>
        <xdr:sp macro="" textlink="">
          <xdr:nvSpPr>
            <xdr:cNvPr id="706561" name="Button 1" hidden="1">
              <a:extLst>
                <a:ext uri="{63B3BB69-23CF-44E3-9099-C40C66FF867C}">
                  <a14:compatExt spid="_x0000_s706561"/>
                </a:ext>
                <a:ext uri="{FF2B5EF4-FFF2-40B4-BE49-F238E27FC236}">
                  <a16:creationId xmlns:a16="http://schemas.microsoft.com/office/drawing/2014/main" id="{00000000-0008-0000-6500-000001C80A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hu-HU" sz="1000" b="0" i="0" u="none" strike="noStrike" baseline="0">
                  <a:solidFill>
                    <a:srgbClr val="000000"/>
                  </a:solidFill>
                  <a:latin typeface="Arial"/>
                  <a:cs typeface="Arial"/>
                </a:rPr>
                <a:t>Sorsolási rangsor </a:t>
              </a:r>
            </a:p>
            <a:p>
              <a:pPr algn="ctr" rtl="0">
                <a:defRPr sz="1000"/>
              </a:pPr>
              <a:r>
                <a:rPr lang="hu-HU" sz="10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14</xdr:col>
      <xdr:colOff>236220</xdr:colOff>
      <xdr:row>0</xdr:row>
      <xdr:rowOff>91440</xdr:rowOff>
    </xdr:from>
    <xdr:to>
      <xdr:col>15</xdr:col>
      <xdr:colOff>312420</xdr:colOff>
      <xdr:row>1</xdr:row>
      <xdr:rowOff>144780</xdr:rowOff>
    </xdr:to>
    <xdr:pic>
      <xdr:nvPicPr>
        <xdr:cNvPr id="706584" name="Kép 2">
          <a:extLst>
            <a:ext uri="{FF2B5EF4-FFF2-40B4-BE49-F238E27FC236}">
              <a16:creationId xmlns:a16="http://schemas.microsoft.com/office/drawing/2014/main" id="{00000000-0008-0000-6500-000018C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624060" y="91440"/>
          <a:ext cx="480060" cy="3657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07585" name="Button 1" hidden="1">
              <a:extLst>
                <a:ext uri="{63B3BB69-23CF-44E3-9099-C40C66FF867C}">
                  <a14:compatExt spid="_x0000_s707585"/>
                </a:ext>
                <a:ext uri="{FF2B5EF4-FFF2-40B4-BE49-F238E27FC236}">
                  <a16:creationId xmlns:a16="http://schemas.microsoft.com/office/drawing/2014/main" id="{00000000-0008-0000-6600-000001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07586" name="Button 2" hidden="1">
              <a:extLst>
                <a:ext uri="{63B3BB69-23CF-44E3-9099-C40C66FF867C}">
                  <a14:compatExt spid="_x0000_s707586"/>
                </a:ext>
                <a:ext uri="{FF2B5EF4-FFF2-40B4-BE49-F238E27FC236}">
                  <a16:creationId xmlns:a16="http://schemas.microsoft.com/office/drawing/2014/main" id="{00000000-0008-0000-6600-000002CC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342900</xdr:colOff>
      <xdr:row>0</xdr:row>
      <xdr:rowOff>30480</xdr:rowOff>
    </xdr:from>
    <xdr:to>
      <xdr:col>17</xdr:col>
      <xdr:colOff>83820</xdr:colOff>
      <xdr:row>1</xdr:row>
      <xdr:rowOff>137160</xdr:rowOff>
    </xdr:to>
    <xdr:pic>
      <xdr:nvPicPr>
        <xdr:cNvPr id="707610" name="Kép 2">
          <a:extLst>
            <a:ext uri="{FF2B5EF4-FFF2-40B4-BE49-F238E27FC236}">
              <a16:creationId xmlns:a16="http://schemas.microsoft.com/office/drawing/2014/main" id="{00000000-0008-0000-6600-00001ACC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62700" y="30480"/>
          <a:ext cx="472440" cy="38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08609" name="Button 1" hidden="1">
              <a:extLst>
                <a:ext uri="{63B3BB69-23CF-44E3-9099-C40C66FF867C}">
                  <a14:compatExt spid="_x0000_s708609"/>
                </a:ext>
                <a:ext uri="{FF2B5EF4-FFF2-40B4-BE49-F238E27FC236}">
                  <a16:creationId xmlns:a16="http://schemas.microsoft.com/office/drawing/2014/main" id="{00000000-0008-0000-6700-000001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08610" name="Button 2" hidden="1">
              <a:extLst>
                <a:ext uri="{63B3BB69-23CF-44E3-9099-C40C66FF867C}">
                  <a14:compatExt spid="_x0000_s708610"/>
                </a:ext>
                <a:ext uri="{FF2B5EF4-FFF2-40B4-BE49-F238E27FC236}">
                  <a16:creationId xmlns:a16="http://schemas.microsoft.com/office/drawing/2014/main" id="{00000000-0008-0000-6700-000002D0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22860</xdr:rowOff>
    </xdr:from>
    <xdr:to>
      <xdr:col>17</xdr:col>
      <xdr:colOff>106680</xdr:colOff>
      <xdr:row>1</xdr:row>
      <xdr:rowOff>144780</xdr:rowOff>
    </xdr:to>
    <xdr:pic>
      <xdr:nvPicPr>
        <xdr:cNvPr id="708634" name="Kép 2">
          <a:extLst>
            <a:ext uri="{FF2B5EF4-FFF2-40B4-BE49-F238E27FC236}">
              <a16:creationId xmlns:a16="http://schemas.microsoft.com/office/drawing/2014/main" id="{00000000-0008-0000-6700-00001AD0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39840" y="22860"/>
          <a:ext cx="502920" cy="3962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12</xdr:col>
          <xdr:colOff>525780</xdr:colOff>
          <xdr:row>0</xdr:row>
          <xdr:rowOff>7620</xdr:rowOff>
        </xdr:from>
        <xdr:to>
          <xdr:col>14</xdr:col>
          <xdr:colOff>350520</xdr:colOff>
          <xdr:row>0</xdr:row>
          <xdr:rowOff>182880</xdr:rowOff>
        </xdr:to>
        <xdr:sp macro="" textlink="">
          <xdr:nvSpPr>
            <xdr:cNvPr id="709633" name="Button 1" hidden="1">
              <a:extLst>
                <a:ext uri="{63B3BB69-23CF-44E3-9099-C40C66FF867C}">
                  <a14:compatExt spid="_x0000_s709633"/>
                </a:ext>
                <a:ext uri="{FF2B5EF4-FFF2-40B4-BE49-F238E27FC236}">
                  <a16:creationId xmlns:a16="http://schemas.microsoft.com/office/drawing/2014/main" id="{00000000-0008-0000-6800-000001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Legyen bíró</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12</xdr:col>
          <xdr:colOff>495300</xdr:colOff>
          <xdr:row>0</xdr:row>
          <xdr:rowOff>182880</xdr:rowOff>
        </xdr:from>
        <xdr:to>
          <xdr:col>14</xdr:col>
          <xdr:colOff>350520</xdr:colOff>
          <xdr:row>1</xdr:row>
          <xdr:rowOff>45720</xdr:rowOff>
        </xdr:to>
        <xdr:sp macro="" textlink="">
          <xdr:nvSpPr>
            <xdr:cNvPr id="709634" name="Button 2" hidden="1">
              <a:extLst>
                <a:ext uri="{63B3BB69-23CF-44E3-9099-C40C66FF867C}">
                  <a14:compatExt spid="_x0000_s709634"/>
                </a:ext>
                <a:ext uri="{FF2B5EF4-FFF2-40B4-BE49-F238E27FC236}">
                  <a16:creationId xmlns:a16="http://schemas.microsoft.com/office/drawing/2014/main" id="{00000000-0008-0000-6800-000002D4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800" b="0" i="1" u="none" strike="noStrike" baseline="0">
                  <a:solidFill>
                    <a:srgbClr val="FF0000"/>
                  </a:solidFill>
                  <a:latin typeface="Arial"/>
                  <a:cs typeface="Arial"/>
                </a:rPr>
                <a:t>Nincs bíró</a:t>
              </a:r>
            </a:p>
          </xdr:txBody>
        </xdr:sp>
        <xdr:clientData fPrintsWithSheet="0"/>
      </xdr:twoCellAnchor>
    </mc:Choice>
    <mc:Fallback/>
  </mc:AlternateContent>
  <xdr:twoCellAnchor editAs="oneCell">
    <xdr:from>
      <xdr:col>16</xdr:col>
      <xdr:colOff>335280</xdr:colOff>
      <xdr:row>0</xdr:row>
      <xdr:rowOff>0</xdr:rowOff>
    </xdr:from>
    <xdr:to>
      <xdr:col>17</xdr:col>
      <xdr:colOff>106680</xdr:colOff>
      <xdr:row>1</xdr:row>
      <xdr:rowOff>129540</xdr:rowOff>
    </xdr:to>
    <xdr:pic>
      <xdr:nvPicPr>
        <xdr:cNvPr id="709658" name="Kép 2">
          <a:extLst>
            <a:ext uri="{FF2B5EF4-FFF2-40B4-BE49-F238E27FC236}">
              <a16:creationId xmlns:a16="http://schemas.microsoft.com/office/drawing/2014/main" id="{00000000-0008-0000-6800-00001AD4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63640" y="0"/>
          <a:ext cx="502920" cy="403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914400</xdr:colOff>
          <xdr:row>0</xdr:row>
          <xdr:rowOff>152400</xdr:rowOff>
        </xdr:from>
        <xdr:to>
          <xdr:col>11</xdr:col>
          <xdr:colOff>30480</xdr:colOff>
          <xdr:row>1</xdr:row>
          <xdr:rowOff>114300</xdr:rowOff>
        </xdr:to>
        <xdr:sp macro="" textlink="">
          <xdr:nvSpPr>
            <xdr:cNvPr id="710657" name="Button 1" hidden="1">
              <a:extLst>
                <a:ext uri="{63B3BB69-23CF-44E3-9099-C40C66FF867C}">
                  <a14:compatExt spid="_x0000_s710657"/>
                </a:ext>
                <a:ext uri="{FF2B5EF4-FFF2-40B4-BE49-F238E27FC236}">
                  <a16:creationId xmlns:a16="http://schemas.microsoft.com/office/drawing/2014/main" id="{00000000-0008-0000-6900-000001D80A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hu-HU" sz="700" b="0" i="0" u="none" strike="noStrike" baseline="0">
                  <a:solidFill>
                    <a:srgbClr val="000000"/>
                  </a:solidFill>
                  <a:latin typeface="Arial"/>
                  <a:cs typeface="Arial"/>
                </a:rPr>
                <a:t>Sorsolási rangsor </a:t>
              </a:r>
            </a:p>
            <a:p>
              <a:pPr algn="ctr" rtl="0">
                <a:defRPr sz="1000"/>
              </a:pPr>
              <a:r>
                <a:rPr lang="hu-HU" sz="700" b="0" i="0" u="none" strike="noStrike" baseline="0">
                  <a:solidFill>
                    <a:srgbClr val="000000"/>
                  </a:solidFill>
                  <a:latin typeface="Arial"/>
                  <a:cs typeface="Arial"/>
                </a:rPr>
                <a:t>szerinti sorbarakás</a:t>
              </a:r>
            </a:p>
          </xdr:txBody>
        </xdr:sp>
        <xdr:clientData fPrintsWithSheet="0"/>
      </xdr:twoCellAnchor>
    </mc:Choice>
    <mc:Fallback/>
  </mc:AlternateContent>
  <xdr:twoCellAnchor editAs="oneCell">
    <xdr:from>
      <xdr:col>12</xdr:col>
      <xdr:colOff>472440</xdr:colOff>
      <xdr:row>0</xdr:row>
      <xdr:rowOff>68580</xdr:rowOff>
    </xdr:from>
    <xdr:to>
      <xdr:col>14</xdr:col>
      <xdr:colOff>441960</xdr:colOff>
      <xdr:row>1</xdr:row>
      <xdr:rowOff>129540</xdr:rowOff>
    </xdr:to>
    <xdr:pic>
      <xdr:nvPicPr>
        <xdr:cNvPr id="710683" name="Kép 2">
          <a:extLst>
            <a:ext uri="{FF2B5EF4-FFF2-40B4-BE49-F238E27FC236}">
              <a16:creationId xmlns:a16="http://schemas.microsoft.com/office/drawing/2014/main" id="{00000000-0008-0000-6900-00001BD80A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520940" y="68580"/>
          <a:ext cx="480060" cy="3733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4.xml"/></Relationships>
</file>

<file path=xl/worksheets/_rels/sheet100.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93.xml"/><Relationship Id="rId1" Type="http://schemas.openxmlformats.org/officeDocument/2006/relationships/printerSettings" Target="../printerSettings/printerSettings84.bin"/><Relationship Id="rId6" Type="http://schemas.openxmlformats.org/officeDocument/2006/relationships/comments" Target="../comments57.xml"/><Relationship Id="rId5" Type="http://schemas.openxmlformats.org/officeDocument/2006/relationships/ctrlProp" Target="../ctrlProps/ctrlProp94.xml"/><Relationship Id="rId4" Type="http://schemas.openxmlformats.org/officeDocument/2006/relationships/ctrlProp" Target="../ctrlProps/ctrlProp93.xml"/></Relationships>
</file>

<file path=xl/worksheets/_rels/sheet101.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94.xml"/><Relationship Id="rId1" Type="http://schemas.openxmlformats.org/officeDocument/2006/relationships/printerSettings" Target="../printerSettings/printerSettings85.bin"/><Relationship Id="rId6" Type="http://schemas.openxmlformats.org/officeDocument/2006/relationships/comments" Target="../comments58.xml"/><Relationship Id="rId5" Type="http://schemas.openxmlformats.org/officeDocument/2006/relationships/ctrlProp" Target="../ctrlProps/ctrlProp96.xml"/><Relationship Id="rId4" Type="http://schemas.openxmlformats.org/officeDocument/2006/relationships/ctrlProp" Target="../ctrlProps/ctrlProp95.xml"/></Relationships>
</file>

<file path=xl/worksheets/_rels/sheet102.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95.xml"/><Relationship Id="rId1" Type="http://schemas.openxmlformats.org/officeDocument/2006/relationships/printerSettings" Target="../printerSettings/printerSettings86.bin"/><Relationship Id="rId4" Type="http://schemas.openxmlformats.org/officeDocument/2006/relationships/ctrlProp" Target="../ctrlProps/ctrlProp97.xml"/></Relationships>
</file>

<file path=xl/worksheets/_rels/sheet103.xml.rels><?xml version="1.0" encoding="UTF-8" standalone="yes"?>
<Relationships xmlns="http://schemas.openxmlformats.org/package/2006/relationships"><Relationship Id="rId3" Type="http://schemas.openxmlformats.org/officeDocument/2006/relationships/ctrlProp" Target="../ctrlProps/ctrlProp98.xml"/><Relationship Id="rId2" Type="http://schemas.openxmlformats.org/officeDocument/2006/relationships/vmlDrawing" Target="../drawings/vmlDrawing63.vml"/><Relationship Id="rId1" Type="http://schemas.openxmlformats.org/officeDocument/2006/relationships/drawing" Target="../drawings/drawing96.xml"/><Relationship Id="rId5" Type="http://schemas.openxmlformats.org/officeDocument/2006/relationships/comments" Target="../comments59.xml"/><Relationship Id="rId4" Type="http://schemas.openxmlformats.org/officeDocument/2006/relationships/ctrlProp" Target="../ctrlProps/ctrlProp99.xml"/></Relationships>
</file>

<file path=xl/worksheets/_rels/sheet104.xml.rels><?xml version="1.0" encoding="UTF-8" standalone="yes"?>
<Relationships xmlns="http://schemas.openxmlformats.org/package/2006/relationships"><Relationship Id="rId3" Type="http://schemas.openxmlformats.org/officeDocument/2006/relationships/ctrlProp" Target="../ctrlProps/ctrlProp100.xml"/><Relationship Id="rId2" Type="http://schemas.openxmlformats.org/officeDocument/2006/relationships/vmlDrawing" Target="../drawings/vmlDrawing64.vml"/><Relationship Id="rId1" Type="http://schemas.openxmlformats.org/officeDocument/2006/relationships/drawing" Target="../drawings/drawing97.xml"/><Relationship Id="rId5" Type="http://schemas.openxmlformats.org/officeDocument/2006/relationships/comments" Target="../comments60.xml"/><Relationship Id="rId4" Type="http://schemas.openxmlformats.org/officeDocument/2006/relationships/ctrlProp" Target="../ctrlProps/ctrlProp101.xml"/></Relationships>
</file>

<file path=xl/worksheets/_rels/sheet105.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98.xml"/><Relationship Id="rId1" Type="http://schemas.openxmlformats.org/officeDocument/2006/relationships/printerSettings" Target="../printerSettings/printerSettings87.bin"/><Relationship Id="rId6" Type="http://schemas.openxmlformats.org/officeDocument/2006/relationships/comments" Target="../comments61.xml"/><Relationship Id="rId5" Type="http://schemas.openxmlformats.org/officeDocument/2006/relationships/ctrlProp" Target="../ctrlProps/ctrlProp103.xml"/><Relationship Id="rId4" Type="http://schemas.openxmlformats.org/officeDocument/2006/relationships/ctrlProp" Target="../ctrlProps/ctrlProp102.xml"/></Relationships>
</file>

<file path=xl/worksheets/_rels/sheet106.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99.xml"/><Relationship Id="rId1" Type="http://schemas.openxmlformats.org/officeDocument/2006/relationships/printerSettings" Target="../printerSettings/printerSettings88.bin"/><Relationship Id="rId5" Type="http://schemas.openxmlformats.org/officeDocument/2006/relationships/comments" Target="../comments62.xml"/><Relationship Id="rId4" Type="http://schemas.openxmlformats.org/officeDocument/2006/relationships/ctrlProp" Target="../ctrlProps/ctrlProp104.xml"/></Relationships>
</file>

<file path=xl/worksheets/_rels/sheet107.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100.xml"/><Relationship Id="rId1" Type="http://schemas.openxmlformats.org/officeDocument/2006/relationships/printerSettings" Target="../printerSettings/printerSettings89.bin"/><Relationship Id="rId6" Type="http://schemas.openxmlformats.org/officeDocument/2006/relationships/comments" Target="../comments63.xml"/><Relationship Id="rId5" Type="http://schemas.openxmlformats.org/officeDocument/2006/relationships/ctrlProp" Target="../ctrlProps/ctrlProp106.xml"/><Relationship Id="rId4" Type="http://schemas.openxmlformats.org/officeDocument/2006/relationships/ctrlProp" Target="../ctrlProps/ctrlProp105.xml"/></Relationships>
</file>

<file path=xl/worksheets/_rels/sheet108.xml.rels><?xml version="1.0" encoding="UTF-8" standalone="yes"?>
<Relationships xmlns="http://schemas.openxmlformats.org/package/2006/relationships"><Relationship Id="rId3" Type="http://schemas.openxmlformats.org/officeDocument/2006/relationships/ctrlProp" Target="../ctrlProps/ctrlProp107.xml"/><Relationship Id="rId2" Type="http://schemas.openxmlformats.org/officeDocument/2006/relationships/vmlDrawing" Target="../drawings/vmlDrawing68.vml"/><Relationship Id="rId1" Type="http://schemas.openxmlformats.org/officeDocument/2006/relationships/drawing" Target="../drawings/drawing101.xml"/><Relationship Id="rId5" Type="http://schemas.openxmlformats.org/officeDocument/2006/relationships/comments" Target="../comments64.xml"/><Relationship Id="rId4" Type="http://schemas.openxmlformats.org/officeDocument/2006/relationships/ctrlProp" Target="../ctrlProps/ctrlProp108.xml"/></Relationships>
</file>

<file path=xl/worksheets/_rels/sheet109.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102.xml"/><Relationship Id="rId1" Type="http://schemas.openxmlformats.org/officeDocument/2006/relationships/printerSettings" Target="../printerSettings/printerSettings90.bin"/><Relationship Id="rId6" Type="http://schemas.openxmlformats.org/officeDocument/2006/relationships/comments" Target="../comments65.xml"/><Relationship Id="rId5" Type="http://schemas.openxmlformats.org/officeDocument/2006/relationships/ctrlProp" Target="../ctrlProps/ctrlProp110.xml"/><Relationship Id="rId4" Type="http://schemas.openxmlformats.org/officeDocument/2006/relationships/ctrlProp" Target="../ctrlProps/ctrlProp109.xml"/></Relationships>
</file>

<file path=xl/worksheets/_rels/sheet110.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103.xml"/><Relationship Id="rId1" Type="http://schemas.openxmlformats.org/officeDocument/2006/relationships/printerSettings" Target="../printerSettings/printerSettings91.bin"/><Relationship Id="rId5" Type="http://schemas.openxmlformats.org/officeDocument/2006/relationships/comments" Target="../comments66.xml"/><Relationship Id="rId4" Type="http://schemas.openxmlformats.org/officeDocument/2006/relationships/ctrlProp" Target="../ctrlProps/ctrlProp111.xml"/></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104.xml"/><Relationship Id="rId1" Type="http://schemas.openxmlformats.org/officeDocument/2006/relationships/printerSettings" Target="../printerSettings/printerSettings92.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105.xml"/><Relationship Id="rId1" Type="http://schemas.openxmlformats.org/officeDocument/2006/relationships/printerSettings" Target="../printerSettings/printerSettings93.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106.xml"/><Relationship Id="rId1" Type="http://schemas.openxmlformats.org/officeDocument/2006/relationships/printerSettings" Target="../printerSettings/printerSettings94.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107.xml"/><Relationship Id="rId1" Type="http://schemas.openxmlformats.org/officeDocument/2006/relationships/printerSettings" Target="../printerSettings/printerSettings95.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108.xml"/><Relationship Id="rId1" Type="http://schemas.openxmlformats.org/officeDocument/2006/relationships/printerSettings" Target="../printerSettings/printerSettings96.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109.xml"/><Relationship Id="rId1" Type="http://schemas.openxmlformats.org/officeDocument/2006/relationships/printerSettings" Target="../printerSettings/printerSettings97.bin"/></Relationships>
</file>

<file path=xl/worksheets/_rels/sheet117.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110.xml"/><Relationship Id="rId1" Type="http://schemas.openxmlformats.org/officeDocument/2006/relationships/printerSettings" Target="../printerSettings/printerSettings98.bin"/><Relationship Id="rId6" Type="http://schemas.openxmlformats.org/officeDocument/2006/relationships/comments" Target="../comments67.xml"/><Relationship Id="rId5" Type="http://schemas.openxmlformats.org/officeDocument/2006/relationships/ctrlProp" Target="../ctrlProps/ctrlProp113.xml"/><Relationship Id="rId4" Type="http://schemas.openxmlformats.org/officeDocument/2006/relationships/ctrlProp" Target="../ctrlProps/ctrlProp112.xml"/></Relationships>
</file>

<file path=xl/worksheets/_rels/sheet118.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111.xml"/><Relationship Id="rId1" Type="http://schemas.openxmlformats.org/officeDocument/2006/relationships/printerSettings" Target="../printerSettings/printerSettings99.bin"/><Relationship Id="rId6" Type="http://schemas.openxmlformats.org/officeDocument/2006/relationships/comments" Target="../comments68.xml"/><Relationship Id="rId5" Type="http://schemas.openxmlformats.org/officeDocument/2006/relationships/ctrlProp" Target="../ctrlProps/ctrlProp115.xml"/><Relationship Id="rId4" Type="http://schemas.openxmlformats.org/officeDocument/2006/relationships/ctrlProp" Target="../ctrlProps/ctrlProp114.xml"/></Relationships>
</file>

<file path=xl/worksheets/_rels/sheet119.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112.xml"/><Relationship Id="rId1" Type="http://schemas.openxmlformats.org/officeDocument/2006/relationships/printerSettings" Target="../printerSettings/printerSettings100.bin"/><Relationship Id="rId6" Type="http://schemas.openxmlformats.org/officeDocument/2006/relationships/comments" Target="../comments69.xml"/><Relationship Id="rId5" Type="http://schemas.openxmlformats.org/officeDocument/2006/relationships/ctrlProp" Target="../ctrlProps/ctrlProp117.xml"/><Relationship Id="rId4" Type="http://schemas.openxmlformats.org/officeDocument/2006/relationships/ctrlProp" Target="../ctrlProps/ctrlProp11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5.xml"/></Relationships>
</file>

<file path=xl/worksheets/_rels/sheet120.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113.xml"/><Relationship Id="rId1" Type="http://schemas.openxmlformats.org/officeDocument/2006/relationships/printerSettings" Target="../printerSettings/printerSettings101.bin"/><Relationship Id="rId6" Type="http://schemas.openxmlformats.org/officeDocument/2006/relationships/comments" Target="../comments70.xml"/><Relationship Id="rId5" Type="http://schemas.openxmlformats.org/officeDocument/2006/relationships/ctrlProp" Target="../ctrlProps/ctrlProp119.xml"/><Relationship Id="rId4" Type="http://schemas.openxmlformats.org/officeDocument/2006/relationships/ctrlProp" Target="../ctrlProps/ctrlProp118.xml"/></Relationships>
</file>

<file path=xl/worksheets/_rels/sheet121.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114.xml"/><Relationship Id="rId1" Type="http://schemas.openxmlformats.org/officeDocument/2006/relationships/printerSettings" Target="../printerSettings/printerSettings102.bin"/><Relationship Id="rId4" Type="http://schemas.openxmlformats.org/officeDocument/2006/relationships/ctrlProp" Target="../ctrlProps/ctrlProp120.xml"/></Relationships>
</file>

<file path=xl/worksheets/_rels/sheet122.xml.rels><?xml version="1.0" encoding="UTF-8" standalone="yes"?>
<Relationships xmlns="http://schemas.openxmlformats.org/package/2006/relationships"><Relationship Id="rId3" Type="http://schemas.openxmlformats.org/officeDocument/2006/relationships/ctrlProp" Target="../ctrlProps/ctrlProp121.xml"/><Relationship Id="rId2" Type="http://schemas.openxmlformats.org/officeDocument/2006/relationships/vmlDrawing" Target="../drawings/vmlDrawing76.vml"/><Relationship Id="rId1" Type="http://schemas.openxmlformats.org/officeDocument/2006/relationships/drawing" Target="../drawings/drawing115.xml"/><Relationship Id="rId5" Type="http://schemas.openxmlformats.org/officeDocument/2006/relationships/comments" Target="../comments71.xml"/><Relationship Id="rId4" Type="http://schemas.openxmlformats.org/officeDocument/2006/relationships/ctrlProp" Target="../ctrlProps/ctrlProp122.xml"/></Relationships>
</file>

<file path=xl/worksheets/_rels/sheet123.xml.rels><?xml version="1.0" encoding="UTF-8" standalone="yes"?>
<Relationships xmlns="http://schemas.openxmlformats.org/package/2006/relationships"><Relationship Id="rId3" Type="http://schemas.openxmlformats.org/officeDocument/2006/relationships/ctrlProp" Target="../ctrlProps/ctrlProp123.xml"/><Relationship Id="rId2" Type="http://schemas.openxmlformats.org/officeDocument/2006/relationships/vmlDrawing" Target="../drawings/vmlDrawing77.vml"/><Relationship Id="rId1" Type="http://schemas.openxmlformats.org/officeDocument/2006/relationships/drawing" Target="../drawings/drawing116.xml"/><Relationship Id="rId5" Type="http://schemas.openxmlformats.org/officeDocument/2006/relationships/comments" Target="../comments72.xml"/><Relationship Id="rId4" Type="http://schemas.openxmlformats.org/officeDocument/2006/relationships/ctrlProp" Target="../ctrlProps/ctrlProp124.xml"/></Relationships>
</file>

<file path=xl/worksheets/_rels/sheet124.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117.xml"/><Relationship Id="rId1" Type="http://schemas.openxmlformats.org/officeDocument/2006/relationships/printerSettings" Target="../printerSettings/printerSettings103.bin"/><Relationship Id="rId6" Type="http://schemas.openxmlformats.org/officeDocument/2006/relationships/comments" Target="../comments73.xml"/><Relationship Id="rId5" Type="http://schemas.openxmlformats.org/officeDocument/2006/relationships/ctrlProp" Target="../ctrlProps/ctrlProp126.xml"/><Relationship Id="rId4" Type="http://schemas.openxmlformats.org/officeDocument/2006/relationships/ctrlProp" Target="../ctrlProps/ctrlProp125.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0.xml"/><Relationship Id="rId1" Type="http://schemas.openxmlformats.org/officeDocument/2006/relationships/printerSettings" Target="../printerSettings/printerSettings10.bin"/><Relationship Id="rId5" Type="http://schemas.openxmlformats.org/officeDocument/2006/relationships/comments" Target="../comments6.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1.xml"/><Relationship Id="rId1" Type="http://schemas.openxmlformats.org/officeDocument/2006/relationships/printerSettings" Target="../printerSettings/printerSettings11.bin"/><Relationship Id="rId6" Type="http://schemas.openxmlformats.org/officeDocument/2006/relationships/comments" Target="../comments7.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2.xml"/><Relationship Id="rId1" Type="http://schemas.openxmlformats.org/officeDocument/2006/relationships/printerSettings" Target="../printerSettings/printerSettings12.bin"/><Relationship Id="rId5" Type="http://schemas.openxmlformats.org/officeDocument/2006/relationships/comments" Target="../comments8.xml"/><Relationship Id="rId4" Type="http://schemas.openxmlformats.org/officeDocument/2006/relationships/ctrlProp" Target="../ctrlProps/ctrlProp9.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3.xml"/><Relationship Id="rId1" Type="http://schemas.openxmlformats.org/officeDocument/2006/relationships/printerSettings" Target="../printerSettings/printerSettings13.bin"/><Relationship Id="rId5" Type="http://schemas.openxmlformats.org/officeDocument/2006/relationships/comments" Target="../comments9.xml"/><Relationship Id="rId4" Type="http://schemas.openxmlformats.org/officeDocument/2006/relationships/ctrlProp" Target="../ctrlProps/ctrlProp10.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4.xml"/><Relationship Id="rId1" Type="http://schemas.openxmlformats.org/officeDocument/2006/relationships/printerSettings" Target="../printerSettings/printerSettings14.bin"/><Relationship Id="rId6" Type="http://schemas.openxmlformats.org/officeDocument/2006/relationships/comments" Target="../comments10.xml"/><Relationship Id="rId5" Type="http://schemas.openxmlformats.org/officeDocument/2006/relationships/ctrlProp" Target="../ctrlProps/ctrlProp12.xml"/><Relationship Id="rId4" Type="http://schemas.openxmlformats.org/officeDocument/2006/relationships/ctrlProp" Target="../ctrlProps/ctrlProp1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5.xml"/><Relationship Id="rId1" Type="http://schemas.openxmlformats.org/officeDocument/2006/relationships/printerSettings" Target="../printerSettings/printerSettings15.bin"/><Relationship Id="rId5" Type="http://schemas.openxmlformats.org/officeDocument/2006/relationships/comments" Target="../comments11.xml"/><Relationship Id="rId4" Type="http://schemas.openxmlformats.org/officeDocument/2006/relationships/ctrlProp" Target="../ctrlProps/ctrlProp13.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7.xml"/><Relationship Id="rId1" Type="http://schemas.openxmlformats.org/officeDocument/2006/relationships/printerSettings" Target="../printerSettings/printerSettings17.bin"/><Relationship Id="rId5" Type="http://schemas.openxmlformats.org/officeDocument/2006/relationships/comments" Target="../comments12.xml"/><Relationship Id="rId4" Type="http://schemas.openxmlformats.org/officeDocument/2006/relationships/ctrlProp" Target="../ctrlProps/ctrlProp14.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19.bin"/><Relationship Id="rId5" Type="http://schemas.openxmlformats.org/officeDocument/2006/relationships/comments" Target="../comments13.xml"/><Relationship Id="rId4" Type="http://schemas.openxmlformats.org/officeDocument/2006/relationships/ctrlProp" Target="../ctrlProps/ctrlProp15.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20.xml"/><Relationship Id="rId1" Type="http://schemas.openxmlformats.org/officeDocument/2006/relationships/printerSettings" Target="../printerSettings/printerSettings20.bin"/><Relationship Id="rId5" Type="http://schemas.openxmlformats.org/officeDocument/2006/relationships/comments" Target="../comments14.xml"/><Relationship Id="rId4" Type="http://schemas.openxmlformats.org/officeDocument/2006/relationships/ctrlProp" Target="../ctrlProps/ctrlProp16.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22.xml"/><Relationship Id="rId1" Type="http://schemas.openxmlformats.org/officeDocument/2006/relationships/printerSettings" Target="../printerSettings/printerSettings22.bin"/><Relationship Id="rId5" Type="http://schemas.openxmlformats.org/officeDocument/2006/relationships/comments" Target="../comments15.xml"/><Relationship Id="rId4" Type="http://schemas.openxmlformats.org/officeDocument/2006/relationships/ctrlProp" Target="../ctrlProps/ctrlProp17.xml"/></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4.xml"/><Relationship Id="rId1" Type="http://schemas.openxmlformats.org/officeDocument/2006/relationships/printerSettings" Target="../printerSettings/printerSettings24.bin"/><Relationship Id="rId5" Type="http://schemas.openxmlformats.org/officeDocument/2006/relationships/comments" Target="../comments16.xml"/><Relationship Id="rId4" Type="http://schemas.openxmlformats.org/officeDocument/2006/relationships/ctrlProp" Target="../ctrlProps/ctrlProp18.xml"/></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6.xml"/><Relationship Id="rId1" Type="http://schemas.openxmlformats.org/officeDocument/2006/relationships/printerSettings" Target="../printerSettings/printerSettings26.bin"/><Relationship Id="rId5" Type="http://schemas.openxmlformats.org/officeDocument/2006/relationships/comments" Target="../comments17.xml"/><Relationship Id="rId4" Type="http://schemas.openxmlformats.org/officeDocument/2006/relationships/ctrlProp" Target="../ctrlProps/ctrlProp19.xml"/></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openxmlformats.org/officeDocument/2006/relationships/comments" Target="../comments18.xml"/><Relationship Id="rId4" Type="http://schemas.openxmlformats.org/officeDocument/2006/relationships/ctrlProp" Target="../ctrlProps/ctrlProp20.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1.xml"/></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35.xml"/><Relationship Id="rId1" Type="http://schemas.openxmlformats.org/officeDocument/2006/relationships/printerSettings" Target="../printerSettings/printerSettings35.bin"/><Relationship Id="rId6" Type="http://schemas.openxmlformats.org/officeDocument/2006/relationships/comments" Target="../comments19.xml"/><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36.xml"/><Relationship Id="rId1" Type="http://schemas.openxmlformats.org/officeDocument/2006/relationships/printerSettings" Target="../printerSettings/printerSettings36.bin"/><Relationship Id="rId6" Type="http://schemas.openxmlformats.org/officeDocument/2006/relationships/comments" Target="../comments20.xml"/><Relationship Id="rId5" Type="http://schemas.openxmlformats.org/officeDocument/2006/relationships/ctrlProp" Target="../ctrlProps/ctrlProp24.xml"/><Relationship Id="rId4" Type="http://schemas.openxmlformats.org/officeDocument/2006/relationships/ctrlProp" Target="../ctrlProps/ctrlProp23.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37.xml"/><Relationship Id="rId1" Type="http://schemas.openxmlformats.org/officeDocument/2006/relationships/printerSettings" Target="../printerSettings/printerSettings37.bin"/><Relationship Id="rId6" Type="http://schemas.openxmlformats.org/officeDocument/2006/relationships/comments" Target="../comments21.xml"/><Relationship Id="rId5" Type="http://schemas.openxmlformats.org/officeDocument/2006/relationships/ctrlProp" Target="../ctrlProps/ctrlProp26.xml"/><Relationship Id="rId4" Type="http://schemas.openxmlformats.org/officeDocument/2006/relationships/ctrlProp" Target="../ctrlProps/ctrlProp25.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trlProp" Target="../ctrlProps/ctrlProp27.xml"/></Relationships>
</file>

<file path=xl/worksheets/_rels/sheet46.xml.rels><?xml version="1.0" encoding="UTF-8" standalone="yes"?>
<Relationships xmlns="http://schemas.openxmlformats.org/package/2006/relationships"><Relationship Id="rId3" Type="http://schemas.openxmlformats.org/officeDocument/2006/relationships/ctrlProp" Target="../ctrlProps/ctrlProp28.xml"/><Relationship Id="rId2" Type="http://schemas.openxmlformats.org/officeDocument/2006/relationships/vmlDrawing" Target="../drawings/vmlDrawing23.vml"/><Relationship Id="rId1" Type="http://schemas.openxmlformats.org/officeDocument/2006/relationships/drawing" Target="../drawings/drawing39.xml"/><Relationship Id="rId5" Type="http://schemas.openxmlformats.org/officeDocument/2006/relationships/comments" Target="../comments22.xml"/><Relationship Id="rId4" Type="http://schemas.openxmlformats.org/officeDocument/2006/relationships/ctrlProp" Target="../ctrlProps/ctrlProp29.xml"/></Relationships>
</file>

<file path=xl/worksheets/_rels/sheet47.xml.rels><?xml version="1.0" encoding="UTF-8" standalone="yes"?>
<Relationships xmlns="http://schemas.openxmlformats.org/package/2006/relationships"><Relationship Id="rId3" Type="http://schemas.openxmlformats.org/officeDocument/2006/relationships/ctrlProp" Target="../ctrlProps/ctrlProp30.xml"/><Relationship Id="rId2" Type="http://schemas.openxmlformats.org/officeDocument/2006/relationships/vmlDrawing" Target="../drawings/vmlDrawing24.vml"/><Relationship Id="rId1" Type="http://schemas.openxmlformats.org/officeDocument/2006/relationships/drawing" Target="../drawings/drawing40.xml"/><Relationship Id="rId5" Type="http://schemas.openxmlformats.org/officeDocument/2006/relationships/comments" Target="../comments23.xml"/><Relationship Id="rId4" Type="http://schemas.openxmlformats.org/officeDocument/2006/relationships/ctrlProp" Target="../ctrlProps/ctrlProp31.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41.xml"/><Relationship Id="rId1" Type="http://schemas.openxmlformats.org/officeDocument/2006/relationships/printerSettings" Target="../printerSettings/printerSettings39.bin"/><Relationship Id="rId6" Type="http://schemas.openxmlformats.org/officeDocument/2006/relationships/comments" Target="../comments24.xml"/><Relationship Id="rId5" Type="http://schemas.openxmlformats.org/officeDocument/2006/relationships/ctrlProp" Target="../ctrlProps/ctrlProp33.xml"/><Relationship Id="rId4" Type="http://schemas.openxmlformats.org/officeDocument/2006/relationships/ctrlProp" Target="../ctrlProps/ctrlProp32.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42.xml"/><Relationship Id="rId1" Type="http://schemas.openxmlformats.org/officeDocument/2006/relationships/printerSettings" Target="../printerSettings/printerSettings40.bin"/><Relationship Id="rId5" Type="http://schemas.openxmlformats.org/officeDocument/2006/relationships/comments" Target="../comments25.xml"/><Relationship Id="rId4" Type="http://schemas.openxmlformats.org/officeDocument/2006/relationships/ctrlProp" Target="../ctrlProps/ctrlProp34.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43.xml"/><Relationship Id="rId1" Type="http://schemas.openxmlformats.org/officeDocument/2006/relationships/printerSettings" Target="../printerSettings/printerSettings41.bin"/><Relationship Id="rId6" Type="http://schemas.openxmlformats.org/officeDocument/2006/relationships/comments" Target="../comments26.xml"/><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51.xml.rels><?xml version="1.0" encoding="UTF-8" standalone="yes"?>
<Relationships xmlns="http://schemas.openxmlformats.org/package/2006/relationships"><Relationship Id="rId3" Type="http://schemas.openxmlformats.org/officeDocument/2006/relationships/ctrlProp" Target="../ctrlProps/ctrlProp37.xml"/><Relationship Id="rId2" Type="http://schemas.openxmlformats.org/officeDocument/2006/relationships/vmlDrawing" Target="../drawings/vmlDrawing28.vml"/><Relationship Id="rId1" Type="http://schemas.openxmlformats.org/officeDocument/2006/relationships/drawing" Target="../drawings/drawing44.xml"/><Relationship Id="rId5" Type="http://schemas.openxmlformats.org/officeDocument/2006/relationships/comments" Target="../comments27.xml"/><Relationship Id="rId4" Type="http://schemas.openxmlformats.org/officeDocument/2006/relationships/ctrlProp" Target="../ctrlProps/ctrlProp38.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45.xml"/><Relationship Id="rId1" Type="http://schemas.openxmlformats.org/officeDocument/2006/relationships/printerSettings" Target="../printerSettings/printerSettings42.bin"/><Relationship Id="rId6" Type="http://schemas.openxmlformats.org/officeDocument/2006/relationships/comments" Target="../comments28.xml"/><Relationship Id="rId5" Type="http://schemas.openxmlformats.org/officeDocument/2006/relationships/ctrlProp" Target="../ctrlProps/ctrlProp40.xml"/><Relationship Id="rId4" Type="http://schemas.openxmlformats.org/officeDocument/2006/relationships/ctrlProp" Target="../ctrlProps/ctrlProp39.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46.xml"/><Relationship Id="rId1" Type="http://schemas.openxmlformats.org/officeDocument/2006/relationships/printerSettings" Target="../printerSettings/printerSettings43.bin"/><Relationship Id="rId5" Type="http://schemas.openxmlformats.org/officeDocument/2006/relationships/comments" Target="../comments29.xml"/><Relationship Id="rId4" Type="http://schemas.openxmlformats.org/officeDocument/2006/relationships/ctrlProp" Target="../ctrlProps/ctrlProp41.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47.xml"/><Relationship Id="rId1" Type="http://schemas.openxmlformats.org/officeDocument/2006/relationships/printerSettings" Target="../printerSettings/printerSettings44.bin"/><Relationship Id="rId5" Type="http://schemas.openxmlformats.org/officeDocument/2006/relationships/comments" Target="../comments30.xml"/><Relationship Id="rId4" Type="http://schemas.openxmlformats.org/officeDocument/2006/relationships/ctrlProp" Target="../ctrlProps/ctrlProp42.xml"/></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48.xml"/><Relationship Id="rId1" Type="http://schemas.openxmlformats.org/officeDocument/2006/relationships/printerSettings" Target="../printerSettings/printerSettings45.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50.xml"/><Relationship Id="rId1" Type="http://schemas.openxmlformats.org/officeDocument/2006/relationships/printerSettings" Target="../printerSettings/printerSettings47.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51.xml"/><Relationship Id="rId1" Type="http://schemas.openxmlformats.org/officeDocument/2006/relationships/printerSettings" Target="../printerSettings/printerSettings48.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49.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comments" Target="../comments2.xml"/><Relationship Id="rId4" Type="http://schemas.openxmlformats.org/officeDocument/2006/relationships/ctrlProp" Target="../ctrlProps/ctrlProp2.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53.xml"/><Relationship Id="rId1" Type="http://schemas.openxmlformats.org/officeDocument/2006/relationships/printerSettings" Target="../printerSettings/printerSettings50.bin"/><Relationship Id="rId6" Type="http://schemas.openxmlformats.org/officeDocument/2006/relationships/comments" Target="../comments31.xml"/><Relationship Id="rId5" Type="http://schemas.openxmlformats.org/officeDocument/2006/relationships/ctrlProp" Target="../ctrlProps/ctrlProp44.xml"/><Relationship Id="rId4" Type="http://schemas.openxmlformats.org/officeDocument/2006/relationships/ctrlProp" Target="../ctrlProps/ctrlProp43.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54.xml"/><Relationship Id="rId1" Type="http://schemas.openxmlformats.org/officeDocument/2006/relationships/printerSettings" Target="../printerSettings/printerSettings51.bin"/><Relationship Id="rId6" Type="http://schemas.openxmlformats.org/officeDocument/2006/relationships/comments" Target="../comments32.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55.xml"/><Relationship Id="rId1" Type="http://schemas.openxmlformats.org/officeDocument/2006/relationships/printerSettings" Target="../printerSettings/printerSettings52.bin"/><Relationship Id="rId6" Type="http://schemas.openxmlformats.org/officeDocument/2006/relationships/comments" Target="../comments33.xml"/><Relationship Id="rId5" Type="http://schemas.openxmlformats.org/officeDocument/2006/relationships/ctrlProp" Target="../ctrlProps/ctrlProp48.xml"/><Relationship Id="rId4" Type="http://schemas.openxmlformats.org/officeDocument/2006/relationships/ctrlProp" Target="../ctrlProps/ctrlProp47.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56.xml"/><Relationship Id="rId1" Type="http://schemas.openxmlformats.org/officeDocument/2006/relationships/printerSettings" Target="../printerSettings/printerSettings53.bin"/><Relationship Id="rId6" Type="http://schemas.openxmlformats.org/officeDocument/2006/relationships/comments" Target="../comments34.xml"/><Relationship Id="rId5" Type="http://schemas.openxmlformats.org/officeDocument/2006/relationships/ctrlProp" Target="../ctrlProps/ctrlProp50.xml"/><Relationship Id="rId4" Type="http://schemas.openxmlformats.org/officeDocument/2006/relationships/ctrlProp" Target="../ctrlProps/ctrlProp49.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57.xml"/><Relationship Id="rId1" Type="http://schemas.openxmlformats.org/officeDocument/2006/relationships/printerSettings" Target="../printerSettings/printerSettings54.bin"/><Relationship Id="rId4" Type="http://schemas.openxmlformats.org/officeDocument/2006/relationships/ctrlProp" Target="../ctrlProps/ctrlProp51.xml"/></Relationships>
</file>

<file path=xl/worksheets/_rels/sheet65.xml.rels><?xml version="1.0" encoding="UTF-8" standalone="yes"?>
<Relationships xmlns="http://schemas.openxmlformats.org/package/2006/relationships"><Relationship Id="rId3" Type="http://schemas.openxmlformats.org/officeDocument/2006/relationships/ctrlProp" Target="../ctrlProps/ctrlProp52.xml"/><Relationship Id="rId2" Type="http://schemas.openxmlformats.org/officeDocument/2006/relationships/vmlDrawing" Target="../drawings/vmlDrawing37.vml"/><Relationship Id="rId1" Type="http://schemas.openxmlformats.org/officeDocument/2006/relationships/drawing" Target="../drawings/drawing58.xml"/><Relationship Id="rId5" Type="http://schemas.openxmlformats.org/officeDocument/2006/relationships/comments" Target="../comments35.xml"/><Relationship Id="rId4" Type="http://schemas.openxmlformats.org/officeDocument/2006/relationships/ctrlProp" Target="../ctrlProps/ctrlProp53.xml"/></Relationships>
</file>

<file path=xl/worksheets/_rels/sheet66.xml.rels><?xml version="1.0" encoding="UTF-8" standalone="yes"?>
<Relationships xmlns="http://schemas.openxmlformats.org/package/2006/relationships"><Relationship Id="rId3" Type="http://schemas.openxmlformats.org/officeDocument/2006/relationships/ctrlProp" Target="../ctrlProps/ctrlProp54.xml"/><Relationship Id="rId2" Type="http://schemas.openxmlformats.org/officeDocument/2006/relationships/vmlDrawing" Target="../drawings/vmlDrawing38.vml"/><Relationship Id="rId1" Type="http://schemas.openxmlformats.org/officeDocument/2006/relationships/drawing" Target="../drawings/drawing59.xml"/><Relationship Id="rId5" Type="http://schemas.openxmlformats.org/officeDocument/2006/relationships/comments" Target="../comments36.xml"/><Relationship Id="rId4" Type="http://schemas.openxmlformats.org/officeDocument/2006/relationships/ctrlProp" Target="../ctrlProps/ctrlProp55.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60.xml"/><Relationship Id="rId1" Type="http://schemas.openxmlformats.org/officeDocument/2006/relationships/printerSettings" Target="../printerSettings/printerSettings55.bin"/><Relationship Id="rId6" Type="http://schemas.openxmlformats.org/officeDocument/2006/relationships/comments" Target="../comments37.xml"/><Relationship Id="rId5" Type="http://schemas.openxmlformats.org/officeDocument/2006/relationships/ctrlProp" Target="../ctrlProps/ctrlProp57.xml"/><Relationship Id="rId4" Type="http://schemas.openxmlformats.org/officeDocument/2006/relationships/ctrlProp" Target="../ctrlProps/ctrlProp56.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61.xml"/><Relationship Id="rId1" Type="http://schemas.openxmlformats.org/officeDocument/2006/relationships/printerSettings" Target="../printerSettings/printerSettings56.bin"/><Relationship Id="rId5" Type="http://schemas.openxmlformats.org/officeDocument/2006/relationships/comments" Target="../comments38.xml"/><Relationship Id="rId4" Type="http://schemas.openxmlformats.org/officeDocument/2006/relationships/ctrlProp" Target="../ctrlProps/ctrlProp58.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62.xml"/><Relationship Id="rId1" Type="http://schemas.openxmlformats.org/officeDocument/2006/relationships/printerSettings" Target="../printerSettings/printerSettings57.bin"/><Relationship Id="rId6" Type="http://schemas.openxmlformats.org/officeDocument/2006/relationships/comments" Target="../comments39.xml"/><Relationship Id="rId5" Type="http://schemas.openxmlformats.org/officeDocument/2006/relationships/ctrlProp" Target="../ctrlProps/ctrlProp60.xml"/><Relationship Id="rId4" Type="http://schemas.openxmlformats.org/officeDocument/2006/relationships/ctrlProp" Target="../ctrlProps/ctrlProp59.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0.xml.rels><?xml version="1.0" encoding="UTF-8" standalone="yes"?>
<Relationships xmlns="http://schemas.openxmlformats.org/package/2006/relationships"><Relationship Id="rId3" Type="http://schemas.openxmlformats.org/officeDocument/2006/relationships/ctrlProp" Target="../ctrlProps/ctrlProp61.xml"/><Relationship Id="rId2" Type="http://schemas.openxmlformats.org/officeDocument/2006/relationships/vmlDrawing" Target="../drawings/vmlDrawing42.vml"/><Relationship Id="rId1" Type="http://schemas.openxmlformats.org/officeDocument/2006/relationships/drawing" Target="../drawings/drawing63.xml"/><Relationship Id="rId5" Type="http://schemas.openxmlformats.org/officeDocument/2006/relationships/comments" Target="../comments40.xml"/><Relationship Id="rId4" Type="http://schemas.openxmlformats.org/officeDocument/2006/relationships/ctrlProp" Target="../ctrlProps/ctrlProp62.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64.xml"/><Relationship Id="rId1" Type="http://schemas.openxmlformats.org/officeDocument/2006/relationships/printerSettings" Target="../printerSettings/printerSettings58.bin"/><Relationship Id="rId6" Type="http://schemas.openxmlformats.org/officeDocument/2006/relationships/comments" Target="../comments41.xml"/><Relationship Id="rId5" Type="http://schemas.openxmlformats.org/officeDocument/2006/relationships/ctrlProp" Target="../ctrlProps/ctrlProp64.xml"/><Relationship Id="rId4" Type="http://schemas.openxmlformats.org/officeDocument/2006/relationships/ctrlProp" Target="../ctrlProps/ctrlProp63.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65.xml"/><Relationship Id="rId1" Type="http://schemas.openxmlformats.org/officeDocument/2006/relationships/printerSettings" Target="../printerSettings/printerSettings59.bin"/><Relationship Id="rId5" Type="http://schemas.openxmlformats.org/officeDocument/2006/relationships/comments" Target="../comments42.xml"/><Relationship Id="rId4" Type="http://schemas.openxmlformats.org/officeDocument/2006/relationships/ctrlProp" Target="../ctrlProps/ctrlProp65.xml"/></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60.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61.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62.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63.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64.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65.bin"/></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72.xml"/><Relationship Id="rId1" Type="http://schemas.openxmlformats.org/officeDocument/2006/relationships/printerSettings" Target="../printerSettings/printerSettings66.bin"/><Relationship Id="rId6" Type="http://schemas.openxmlformats.org/officeDocument/2006/relationships/comments" Target="../comments43.xml"/><Relationship Id="rId5" Type="http://schemas.openxmlformats.org/officeDocument/2006/relationships/ctrlProp" Target="../ctrlProps/ctrlProp67.xml"/><Relationship Id="rId4" Type="http://schemas.openxmlformats.org/officeDocument/2006/relationships/ctrlProp" Target="../ctrlProps/ctrlProp6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omments" Target="../comments3.xml"/><Relationship Id="rId4" Type="http://schemas.openxmlformats.org/officeDocument/2006/relationships/ctrlProp" Target="../ctrlProps/ctrlProp3.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73.xml"/><Relationship Id="rId1" Type="http://schemas.openxmlformats.org/officeDocument/2006/relationships/printerSettings" Target="../printerSettings/printerSettings67.bin"/><Relationship Id="rId6" Type="http://schemas.openxmlformats.org/officeDocument/2006/relationships/comments" Target="../comments44.xml"/><Relationship Id="rId5" Type="http://schemas.openxmlformats.org/officeDocument/2006/relationships/ctrlProp" Target="../ctrlProps/ctrlProp69.xml"/><Relationship Id="rId4" Type="http://schemas.openxmlformats.org/officeDocument/2006/relationships/ctrlProp" Target="../ctrlProps/ctrlProp68.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74.xml"/><Relationship Id="rId1" Type="http://schemas.openxmlformats.org/officeDocument/2006/relationships/printerSettings" Target="../printerSettings/printerSettings68.bin"/><Relationship Id="rId6" Type="http://schemas.openxmlformats.org/officeDocument/2006/relationships/comments" Target="../comments45.xml"/><Relationship Id="rId5" Type="http://schemas.openxmlformats.org/officeDocument/2006/relationships/ctrlProp" Target="../ctrlProps/ctrlProp71.xml"/><Relationship Id="rId4" Type="http://schemas.openxmlformats.org/officeDocument/2006/relationships/ctrlProp" Target="../ctrlProps/ctrlProp70.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75.xml"/><Relationship Id="rId1" Type="http://schemas.openxmlformats.org/officeDocument/2006/relationships/printerSettings" Target="../printerSettings/printerSettings69.bin"/><Relationship Id="rId6" Type="http://schemas.openxmlformats.org/officeDocument/2006/relationships/comments" Target="../comments46.xml"/><Relationship Id="rId5" Type="http://schemas.openxmlformats.org/officeDocument/2006/relationships/ctrlProp" Target="../ctrlProps/ctrlProp73.xml"/><Relationship Id="rId4" Type="http://schemas.openxmlformats.org/officeDocument/2006/relationships/ctrlProp" Target="../ctrlProps/ctrlProp72.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76.xml"/><Relationship Id="rId1" Type="http://schemas.openxmlformats.org/officeDocument/2006/relationships/printerSettings" Target="../printerSettings/printerSettings70.bin"/><Relationship Id="rId4" Type="http://schemas.openxmlformats.org/officeDocument/2006/relationships/ctrlProp" Target="../ctrlProps/ctrlProp74.xml"/></Relationships>
</file>

<file path=xl/worksheets/_rels/sheet84.xml.rels><?xml version="1.0" encoding="UTF-8" standalone="yes"?>
<Relationships xmlns="http://schemas.openxmlformats.org/package/2006/relationships"><Relationship Id="rId3" Type="http://schemas.openxmlformats.org/officeDocument/2006/relationships/ctrlProp" Target="../ctrlProps/ctrlProp75.xml"/><Relationship Id="rId2" Type="http://schemas.openxmlformats.org/officeDocument/2006/relationships/vmlDrawing" Target="../drawings/vmlDrawing50.vml"/><Relationship Id="rId1" Type="http://schemas.openxmlformats.org/officeDocument/2006/relationships/drawing" Target="../drawings/drawing77.xml"/><Relationship Id="rId5" Type="http://schemas.openxmlformats.org/officeDocument/2006/relationships/comments" Target="../comments47.xml"/><Relationship Id="rId4" Type="http://schemas.openxmlformats.org/officeDocument/2006/relationships/ctrlProp" Target="../ctrlProps/ctrlProp76.xml"/></Relationships>
</file>

<file path=xl/worksheets/_rels/sheet85.xml.rels><?xml version="1.0" encoding="UTF-8" standalone="yes"?>
<Relationships xmlns="http://schemas.openxmlformats.org/package/2006/relationships"><Relationship Id="rId3" Type="http://schemas.openxmlformats.org/officeDocument/2006/relationships/ctrlProp" Target="../ctrlProps/ctrlProp77.xml"/><Relationship Id="rId2" Type="http://schemas.openxmlformats.org/officeDocument/2006/relationships/vmlDrawing" Target="../drawings/vmlDrawing51.vml"/><Relationship Id="rId1" Type="http://schemas.openxmlformats.org/officeDocument/2006/relationships/drawing" Target="../drawings/drawing78.xml"/><Relationship Id="rId5" Type="http://schemas.openxmlformats.org/officeDocument/2006/relationships/comments" Target="../comments48.xml"/><Relationship Id="rId4" Type="http://schemas.openxmlformats.org/officeDocument/2006/relationships/ctrlProp" Target="../ctrlProps/ctrlProp78.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79.xml"/><Relationship Id="rId1" Type="http://schemas.openxmlformats.org/officeDocument/2006/relationships/printerSettings" Target="../printerSettings/printerSettings71.bin"/><Relationship Id="rId6" Type="http://schemas.openxmlformats.org/officeDocument/2006/relationships/comments" Target="../comments49.xml"/><Relationship Id="rId5" Type="http://schemas.openxmlformats.org/officeDocument/2006/relationships/ctrlProp" Target="../ctrlProps/ctrlProp80.xml"/><Relationship Id="rId4" Type="http://schemas.openxmlformats.org/officeDocument/2006/relationships/ctrlProp" Target="../ctrlProps/ctrlProp79.xml"/></Relationships>
</file>

<file path=xl/worksheets/_rels/sheet87.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80.xml"/><Relationship Id="rId1" Type="http://schemas.openxmlformats.org/officeDocument/2006/relationships/printerSettings" Target="../printerSettings/printerSettings72.bin"/><Relationship Id="rId5" Type="http://schemas.openxmlformats.org/officeDocument/2006/relationships/comments" Target="../comments50.xml"/><Relationship Id="rId4" Type="http://schemas.openxmlformats.org/officeDocument/2006/relationships/ctrlProp" Target="../ctrlProps/ctrlProp81.xml"/></Relationships>
</file>

<file path=xl/worksheets/_rels/sheet88.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81.xml"/><Relationship Id="rId1" Type="http://schemas.openxmlformats.org/officeDocument/2006/relationships/printerSettings" Target="../printerSettings/printerSettings73.bin"/><Relationship Id="rId6" Type="http://schemas.openxmlformats.org/officeDocument/2006/relationships/comments" Target="../comments51.xml"/><Relationship Id="rId5" Type="http://schemas.openxmlformats.org/officeDocument/2006/relationships/ctrlProp" Target="../ctrlProps/ctrlProp83.xml"/><Relationship Id="rId4" Type="http://schemas.openxmlformats.org/officeDocument/2006/relationships/ctrlProp" Target="../ctrlProps/ctrlProp82.xml"/></Relationships>
</file>

<file path=xl/worksheets/_rels/sheet89.xml.rels><?xml version="1.0" encoding="UTF-8" standalone="yes"?>
<Relationships xmlns="http://schemas.openxmlformats.org/package/2006/relationships"><Relationship Id="rId3" Type="http://schemas.openxmlformats.org/officeDocument/2006/relationships/ctrlProp" Target="../ctrlProps/ctrlProp84.xml"/><Relationship Id="rId2" Type="http://schemas.openxmlformats.org/officeDocument/2006/relationships/vmlDrawing" Target="../drawings/vmlDrawing55.vml"/><Relationship Id="rId1" Type="http://schemas.openxmlformats.org/officeDocument/2006/relationships/drawing" Target="../drawings/drawing82.xml"/><Relationship Id="rId5" Type="http://schemas.openxmlformats.org/officeDocument/2006/relationships/comments" Target="../comments52.xml"/><Relationship Id="rId4" Type="http://schemas.openxmlformats.org/officeDocument/2006/relationships/ctrlProp" Target="../ctrlProps/ctrlProp85.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83.xml"/><Relationship Id="rId1" Type="http://schemas.openxmlformats.org/officeDocument/2006/relationships/printerSettings" Target="../printerSettings/printerSettings74.bin"/><Relationship Id="rId6" Type="http://schemas.openxmlformats.org/officeDocument/2006/relationships/comments" Target="../comments53.xml"/><Relationship Id="rId5" Type="http://schemas.openxmlformats.org/officeDocument/2006/relationships/ctrlProp" Target="../ctrlProps/ctrlProp87.xml"/><Relationship Id="rId4" Type="http://schemas.openxmlformats.org/officeDocument/2006/relationships/ctrlProp" Target="../ctrlProps/ctrlProp86.xml"/></Relationships>
</file>

<file path=xl/worksheets/_rels/sheet91.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84.xml"/><Relationship Id="rId1" Type="http://schemas.openxmlformats.org/officeDocument/2006/relationships/printerSettings" Target="../printerSettings/printerSettings75.bin"/><Relationship Id="rId5" Type="http://schemas.openxmlformats.org/officeDocument/2006/relationships/comments" Target="../comments54.xml"/><Relationship Id="rId4" Type="http://schemas.openxmlformats.org/officeDocument/2006/relationships/ctrlProp" Target="../ctrlProps/ctrlProp88.xml"/></Relationships>
</file>

<file path=xl/worksheets/_rels/sheet92.xml.rels><?xml version="1.0" encoding="UTF-8" standalone="yes"?>
<Relationships xmlns="http://schemas.openxmlformats.org/package/2006/relationships"><Relationship Id="rId2" Type="http://schemas.openxmlformats.org/officeDocument/2006/relationships/drawing" Target="../drawings/drawing85.xml"/><Relationship Id="rId1" Type="http://schemas.openxmlformats.org/officeDocument/2006/relationships/printerSettings" Target="../printerSettings/printerSettings76.bin"/></Relationships>
</file>

<file path=xl/worksheets/_rels/sheet93.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77.bin"/></Relationships>
</file>

<file path=xl/worksheets/_rels/sheet94.xml.rels><?xml version="1.0" encoding="UTF-8" standalone="yes"?>
<Relationships xmlns="http://schemas.openxmlformats.org/package/2006/relationships"><Relationship Id="rId2" Type="http://schemas.openxmlformats.org/officeDocument/2006/relationships/drawing" Target="../drawings/drawing87.xml"/><Relationship Id="rId1" Type="http://schemas.openxmlformats.org/officeDocument/2006/relationships/printerSettings" Target="../printerSettings/printerSettings78.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79.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80.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90.xml"/><Relationship Id="rId1" Type="http://schemas.openxmlformats.org/officeDocument/2006/relationships/printerSettings" Target="../printerSettings/printerSettings81.bin"/></Relationships>
</file>

<file path=xl/worksheets/_rels/sheet98.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91.xml"/><Relationship Id="rId1" Type="http://schemas.openxmlformats.org/officeDocument/2006/relationships/printerSettings" Target="../printerSettings/printerSettings82.bin"/><Relationship Id="rId6" Type="http://schemas.openxmlformats.org/officeDocument/2006/relationships/comments" Target="../comments55.xml"/><Relationship Id="rId5" Type="http://schemas.openxmlformats.org/officeDocument/2006/relationships/ctrlProp" Target="../ctrlProps/ctrlProp90.xml"/><Relationship Id="rId4" Type="http://schemas.openxmlformats.org/officeDocument/2006/relationships/ctrlProp" Target="../ctrlProps/ctrlProp89.xml"/></Relationships>
</file>

<file path=xl/worksheets/_rels/sheet99.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92.xml"/><Relationship Id="rId1" Type="http://schemas.openxmlformats.org/officeDocument/2006/relationships/printerSettings" Target="../printerSettings/printerSettings83.bin"/><Relationship Id="rId6" Type="http://schemas.openxmlformats.org/officeDocument/2006/relationships/comments" Target="../comments56.xml"/><Relationship Id="rId5" Type="http://schemas.openxmlformats.org/officeDocument/2006/relationships/ctrlProp" Target="../ctrlProps/ctrlProp92.xml"/><Relationship Id="rId4" Type="http://schemas.openxmlformats.org/officeDocument/2006/relationships/ctrlProp" Target="../ctrlProps/ctrlProp9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showGridLines="0" showZeros="0" workbookViewId="0">
      <selection activeCell="D12" sqref="D12"/>
    </sheetView>
  </sheetViews>
  <sheetFormatPr defaultColWidth="8.88671875" defaultRowHeight="13.2" x14ac:dyDescent="0.25"/>
  <cols>
    <col min="1" max="4" width="19.109375" customWidth="1"/>
    <col min="5" max="5" width="19.109375" style="1" customWidth="1"/>
  </cols>
  <sheetData>
    <row r="1" spans="1:7" s="2" customFormat="1" ht="49.5" customHeight="1" thickBot="1" x14ac:dyDescent="0.3">
      <c r="A1" s="329" t="s">
        <v>202</v>
      </c>
      <c r="B1" s="3"/>
      <c r="C1" s="3"/>
      <c r="D1" s="330"/>
      <c r="E1" s="4"/>
      <c r="F1" s="5"/>
      <c r="G1" s="5"/>
    </row>
    <row r="2" spans="1:7" s="6" customFormat="1" ht="36.75" customHeight="1" thickBot="1" x14ac:dyDescent="0.3">
      <c r="A2" s="7" t="s">
        <v>75</v>
      </c>
      <c r="B2" s="8"/>
      <c r="C2" s="8"/>
      <c r="D2" s="8"/>
      <c r="E2" s="9"/>
      <c r="F2" s="10"/>
      <c r="G2" s="10"/>
    </row>
    <row r="3" spans="1:7" s="2" customFormat="1" ht="6" customHeight="1" thickBot="1" x14ac:dyDescent="0.3">
      <c r="A3" s="12"/>
      <c r="B3" s="13"/>
      <c r="C3" s="13"/>
      <c r="D3" s="13"/>
      <c r="E3" s="14"/>
      <c r="F3" s="5"/>
      <c r="G3" s="5"/>
    </row>
    <row r="4" spans="1:7" s="2" customFormat="1" ht="20.25" customHeight="1" thickBot="1" x14ac:dyDescent="0.3">
      <c r="A4" s="15" t="s">
        <v>76</v>
      </c>
      <c r="B4" s="16"/>
      <c r="C4" s="16"/>
      <c r="D4" s="16"/>
      <c r="E4" s="17"/>
      <c r="F4" s="5"/>
      <c r="G4" s="5"/>
    </row>
    <row r="5" spans="1:7" s="18" customFormat="1" ht="15" customHeight="1" x14ac:dyDescent="0.25">
      <c r="A5" s="365" t="s">
        <v>77</v>
      </c>
      <c r="B5" s="21"/>
      <c r="C5" s="21"/>
      <c r="D5" s="21"/>
      <c r="E5" s="576"/>
      <c r="F5" s="24"/>
      <c r="G5" s="25"/>
    </row>
    <row r="6" spans="1:7" s="2" customFormat="1" ht="24.6" x14ac:dyDescent="0.25">
      <c r="A6" s="663" t="s">
        <v>409</v>
      </c>
      <c r="B6" s="577"/>
      <c r="C6" s="26"/>
      <c r="D6" s="27"/>
      <c r="E6" s="28"/>
      <c r="F6" s="5"/>
      <c r="G6" s="5"/>
    </row>
    <row r="7" spans="1:7" s="18" customFormat="1" ht="15" customHeight="1" x14ac:dyDescent="0.25">
      <c r="A7" s="366" t="s">
        <v>203</v>
      </c>
      <c r="B7" s="366" t="s">
        <v>204</v>
      </c>
      <c r="C7" s="366" t="s">
        <v>205</v>
      </c>
      <c r="D7" s="366" t="s">
        <v>206</v>
      </c>
      <c r="E7" s="366" t="s">
        <v>207</v>
      </c>
      <c r="F7" s="24"/>
      <c r="G7" s="25"/>
    </row>
    <row r="8" spans="1:7" s="2" customFormat="1" ht="16.5" customHeight="1" x14ac:dyDescent="0.25">
      <c r="A8" s="408"/>
      <c r="B8" s="408"/>
      <c r="C8" s="408"/>
      <c r="D8" s="408"/>
      <c r="E8" s="408"/>
      <c r="F8" s="5"/>
      <c r="G8" s="5"/>
    </row>
    <row r="9" spans="1:7" s="2" customFormat="1" ht="15" customHeight="1" x14ac:dyDescent="0.25">
      <c r="A9" s="365" t="s">
        <v>78</v>
      </c>
      <c r="B9" s="21"/>
      <c r="C9" s="366" t="s">
        <v>79</v>
      </c>
      <c r="D9" s="366"/>
      <c r="E9" s="367" t="s">
        <v>80</v>
      </c>
      <c r="F9" s="5"/>
      <c r="G9" s="5"/>
    </row>
    <row r="10" spans="1:7" s="2" customFormat="1" x14ac:dyDescent="0.25">
      <c r="A10" s="31" t="s">
        <v>410</v>
      </c>
      <c r="B10" s="32"/>
      <c r="C10" s="33" t="s">
        <v>411</v>
      </c>
      <c r="D10" s="366" t="s">
        <v>158</v>
      </c>
      <c r="E10" s="714" t="s">
        <v>412</v>
      </c>
      <c r="F10" s="5"/>
      <c r="G10" s="5"/>
    </row>
    <row r="11" spans="1:7" x14ac:dyDescent="0.25">
      <c r="A11" s="20"/>
      <c r="B11" s="21"/>
      <c r="C11" s="391" t="s">
        <v>142</v>
      </c>
      <c r="D11" s="391" t="s">
        <v>199</v>
      </c>
      <c r="E11" s="391" t="s">
        <v>200</v>
      </c>
      <c r="F11" s="36"/>
      <c r="G11" s="36"/>
    </row>
    <row r="12" spans="1:7" s="2" customFormat="1" x14ac:dyDescent="0.25">
      <c r="A12" s="331"/>
      <c r="B12" s="5"/>
      <c r="C12" s="409"/>
      <c r="D12" s="715" t="s">
        <v>413</v>
      </c>
      <c r="E12" s="714" t="s">
        <v>412</v>
      </c>
      <c r="F12" s="5"/>
      <c r="G12" s="5"/>
    </row>
    <row r="13" spans="1:7" ht="7.5" customHeight="1" x14ac:dyDescent="0.25">
      <c r="A13" s="36"/>
      <c r="B13" s="36"/>
      <c r="C13" s="36"/>
      <c r="D13" s="36"/>
      <c r="E13" s="38"/>
      <c r="F13" s="36"/>
      <c r="G13" s="36"/>
    </row>
    <row r="14" spans="1:7" ht="112.5" customHeight="1" x14ac:dyDescent="0.25">
      <c r="A14" s="36"/>
      <c r="B14" s="36"/>
      <c r="C14" s="36"/>
      <c r="D14" s="36"/>
      <c r="E14" s="38"/>
      <c r="F14" s="36"/>
      <c r="G14" s="36"/>
    </row>
    <row r="15" spans="1:7" ht="18.75" customHeight="1" x14ac:dyDescent="0.25">
      <c r="A15" s="35"/>
      <c r="B15" s="35"/>
      <c r="C15" s="35"/>
      <c r="D15" s="35"/>
      <c r="E15" s="38"/>
      <c r="F15" s="36"/>
      <c r="G15" s="36"/>
    </row>
    <row r="16" spans="1:7" ht="17.25" customHeight="1" x14ac:dyDescent="0.25">
      <c r="A16" s="35"/>
      <c r="B16" s="35"/>
      <c r="C16" s="35"/>
      <c r="D16" s="35"/>
      <c r="E16" s="35"/>
      <c r="F16" s="36"/>
      <c r="G16" s="36"/>
    </row>
    <row r="17" spans="1:7" ht="12.75" customHeight="1" x14ac:dyDescent="0.25">
      <c r="A17" s="39"/>
      <c r="B17" s="560"/>
      <c r="C17" s="332"/>
      <c r="D17" s="40"/>
      <c r="E17" s="38"/>
      <c r="F17" s="36"/>
      <c r="G17" s="36"/>
    </row>
    <row r="18" spans="1:7" x14ac:dyDescent="0.25">
      <c r="A18" s="36"/>
      <c r="B18" s="36"/>
      <c r="C18" s="36"/>
      <c r="D18" s="36"/>
      <c r="E18" s="38"/>
      <c r="F18" s="36"/>
      <c r="G18" s="36"/>
    </row>
  </sheetData>
  <phoneticPr fontId="69" type="noConversion"/>
  <pageMargins left="0.35" right="0.35" top="0.39" bottom="0.39" header="0" footer="0"/>
  <pageSetup paperSize="9" orientation="landscape" horizontalDpi="360" verticalDpi="36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F7B93-99AA-41CF-9632-8274C19AC484}">
  <sheetPr>
    <tabColor indexed="42"/>
  </sheetPr>
  <dimension ref="A1:O156"/>
  <sheetViews>
    <sheetView showGridLines="0" showZeros="0" workbookViewId="0">
      <pane ySplit="6" topLeftCell="A7" activePane="bottomLeft" state="frozen"/>
      <selection activeCell="C12" sqref="C12"/>
      <selection pane="bottomLeft" activeCell="E7" sqref="E7"/>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266</v>
      </c>
      <c r="C7" s="697" t="s">
        <v>232</v>
      </c>
      <c r="D7" s="699" t="s">
        <v>269</v>
      </c>
      <c r="E7" s="700"/>
      <c r="F7" s="68"/>
      <c r="G7" s="68"/>
      <c r="H7" s="357"/>
      <c r="I7" s="355"/>
      <c r="J7" s="359"/>
      <c r="K7" s="355"/>
      <c r="L7" s="344"/>
      <c r="M7" s="68"/>
      <c r="N7" s="93"/>
      <c r="O7" s="69"/>
    </row>
    <row r="8" spans="1:15" s="11" customFormat="1" ht="18.899999999999999" customHeight="1" x14ac:dyDescent="0.25">
      <c r="A8" s="360">
        <v>2</v>
      </c>
      <c r="B8" s="696" t="s">
        <v>267</v>
      </c>
      <c r="C8" s="697" t="s">
        <v>268</v>
      </c>
      <c r="D8" s="699" t="s">
        <v>270</v>
      </c>
      <c r="E8" s="700" t="s">
        <v>240</v>
      </c>
      <c r="F8" s="68"/>
      <c r="G8" s="68"/>
      <c r="H8" s="357"/>
      <c r="I8" s="355"/>
      <c r="J8" s="359"/>
      <c r="K8" s="355"/>
      <c r="L8" s="344"/>
      <c r="M8" s="68"/>
      <c r="N8" s="93"/>
      <c r="O8" s="69"/>
    </row>
    <row r="9" spans="1:15" s="11" customFormat="1" ht="18.899999999999999" customHeight="1" x14ac:dyDescent="0.25">
      <c r="A9" s="360">
        <v>3</v>
      </c>
      <c r="B9" s="696"/>
      <c r="C9" s="697"/>
      <c r="D9" s="699"/>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903" priority="3" stopIfTrue="1">
      <formula>$O7&gt;=1</formula>
    </cfRule>
  </conditionalFormatting>
  <conditionalFormatting sqref="B7:D37">
    <cfRule type="expression" dxfId="902" priority="1" stopIfTrue="1">
      <formula>$O7&gt;=1</formula>
    </cfRule>
  </conditionalFormatting>
  <conditionalFormatting sqref="H7:H156">
    <cfRule type="cellIs" dxfId="901"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9025"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1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Sheet150">
    <tabColor indexed="11"/>
    <pageSetUpPr fitToPage="1"/>
  </sheetPr>
  <dimension ref="A1:AK79"/>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99"/>
      <c r="I1" s="333"/>
      <c r="J1" s="100"/>
      <c r="K1" s="370"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E2" s="392">
        <f>Altalanos!$D$8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5" customHeight="1" thickBot="1" x14ac:dyDescent="0.3">
      <c r="A6" s="666"/>
      <c r="B6" s="675"/>
      <c r="C6" s="675"/>
      <c r="D6" s="675"/>
      <c r="E6" s="675"/>
      <c r="F6" s="674" t="str">
        <f>IF(Y3="","",CONCATENATE(AH1," / ",AG1," pont"))</f>
        <v/>
      </c>
      <c r="G6" s="676"/>
      <c r="H6" s="677"/>
      <c r="I6" s="676"/>
      <c r="J6" s="678"/>
      <c r="K6" s="675" t="str">
        <f>IF(Y3="","",CONCATENATE(AF1," pont"))</f>
        <v/>
      </c>
      <c r="L6" s="678"/>
      <c r="M6" s="675" t="str">
        <f>IF(Y3="","",CONCATENATE(AE1," pont"))</f>
        <v/>
      </c>
      <c r="N6" s="678"/>
      <c r="O6" s="675" t="str">
        <f>IF(Y3="","",CONCATENATE(AD1," pont"))</f>
        <v/>
      </c>
      <c r="P6" s="678"/>
      <c r="Q6" s="675" t="str">
        <f>IF(Y3="","",CONCATENATE(AC1," pont"))</f>
        <v/>
      </c>
      <c r="R6" s="685"/>
      <c r="Y6" s="681"/>
      <c r="Z6" s="681"/>
      <c r="AA6" s="681" t="s">
        <v>191</v>
      </c>
      <c r="AB6" s="682">
        <v>150</v>
      </c>
      <c r="AC6" s="682">
        <v>120</v>
      </c>
      <c r="AD6" s="682">
        <v>90</v>
      </c>
      <c r="AE6" s="682">
        <v>60</v>
      </c>
      <c r="AF6" s="682">
        <v>40</v>
      </c>
      <c r="AG6" s="682">
        <v>25</v>
      </c>
      <c r="AH6" s="682">
        <v>10</v>
      </c>
      <c r="AI6" s="684"/>
      <c r="AJ6" s="684"/>
      <c r="AK6" s="684"/>
    </row>
    <row r="7" spans="1:37" s="37" customFormat="1" ht="10.5" customHeight="1" x14ac:dyDescent="0.25">
      <c r="A7" s="117">
        <v>1</v>
      </c>
      <c r="B7" s="346" t="str">
        <f>IF($E7="","",VLOOKUP($E7,'1MD ELO (4)'!$A$7:$O$48,14))</f>
        <v/>
      </c>
      <c r="C7" s="346" t="str">
        <f>IF($E7="","",VLOOKUP($E7,'1MD ELO (4)'!$A$7:$O$48,15))</f>
        <v/>
      </c>
      <c r="D7" s="376" t="str">
        <f>IF($E7="","",VLOOKUP($E7,'1MD ELO (4)'!$A$7:$O$48,5))</f>
        <v/>
      </c>
      <c r="E7" s="119"/>
      <c r="F7" s="120" t="str">
        <f>UPPER(IF($E7="","",VLOOKUP($E7,'1MD ELO (4)'!$A$7:$O$48,2)))</f>
        <v/>
      </c>
      <c r="G7" s="120" t="str">
        <f>IF($E7="","",VLOOKUP($E7,'1MD ELO (4)'!$A$7:$O$48,3))</f>
        <v/>
      </c>
      <c r="H7" s="120"/>
      <c r="I7" s="120" t="str">
        <f>IF($E7="","",VLOOKUP($E7,'1MD ELO (4)'!$A$7:$O$48,4))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5">
      <c r="A9" s="131">
        <v>2</v>
      </c>
      <c r="B9" s="346" t="str">
        <f>IF($E9="","",VLOOKUP($E9,'1MD ELO (4)'!$A$7:$O$48,14))</f>
        <v/>
      </c>
      <c r="C9" s="346" t="str">
        <f>IF($E9="","",VLOOKUP($E9,'1MD ELO (4)'!$A$7:$O$48,15))</f>
        <v/>
      </c>
      <c r="D9" s="376" t="str">
        <f>IF($E9="","",VLOOKUP($E9,'1MD ELO (4)'!$A$7:$O$48,5))</f>
        <v/>
      </c>
      <c r="E9" s="119"/>
      <c r="F9" s="412" t="str">
        <f>UPPER(IF($E9="","",VLOOKUP($E9,'1MD ELO (4)'!$A$7:$O$48,2)))</f>
        <v/>
      </c>
      <c r="G9" s="412" t="str">
        <f>IF($E9="","",VLOOKUP($E9,'1MD ELO (4)'!$A$7:$O$48,3))</f>
        <v/>
      </c>
      <c r="H9" s="412"/>
      <c r="I9" s="412" t="str">
        <f>IF($E9="","",VLOOKUP($E9,'1MD ELO (4)'!$A$7:$O$48,4))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5">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v>3</v>
      </c>
      <c r="B11" s="346" t="str">
        <f>IF($E11="","",VLOOKUP($E11,'1MD ELO (4)'!$A$7:$O$48,14))</f>
        <v/>
      </c>
      <c r="C11" s="346" t="str">
        <f>IF($E11="","",VLOOKUP($E11,'1MD ELO (4)'!$A$7:$O$48,15))</f>
        <v/>
      </c>
      <c r="D11" s="376" t="str">
        <f>IF($E11="","",VLOOKUP($E11,'1MD ELO (4)'!$A$7:$O$48,5))</f>
        <v/>
      </c>
      <c r="E11" s="119"/>
      <c r="F11" s="412" t="str">
        <f>UPPER(IF($E11="","",VLOOKUP($E11,'1MD ELO (4)'!$A$7:$O$48,2)))</f>
        <v/>
      </c>
      <c r="G11" s="412" t="str">
        <f>IF($E11="","",VLOOKUP($E11,'1MD ELO (4)'!$A$7:$O$48,3))</f>
        <v/>
      </c>
      <c r="H11" s="412"/>
      <c r="I11" s="412" t="str">
        <f>IF($E11="","",VLOOKUP($E11,'1MD ELO (4)'!$A$7:$O$48,4))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131">
        <v>4</v>
      </c>
      <c r="B13" s="346" t="str">
        <f>IF($E13="","",VLOOKUP($E13,'1MD ELO (4)'!$A$7:$O$48,14))</f>
        <v/>
      </c>
      <c r="C13" s="346" t="str">
        <f>IF($E13="","",VLOOKUP($E13,'1MD ELO (4)'!$A$7:$O$48,15))</f>
        <v/>
      </c>
      <c r="D13" s="376" t="str">
        <f>IF($E13="","",VLOOKUP($E13,'1MD ELO (4)'!$A$7:$O$48,5))</f>
        <v/>
      </c>
      <c r="E13" s="119"/>
      <c r="F13" s="412" t="str">
        <f>UPPER(IF($E13="","",VLOOKUP($E13,'1MD ELO (4)'!$A$7:$O$48,2)))</f>
        <v/>
      </c>
      <c r="G13" s="412" t="str">
        <f>IF($E13="","",VLOOKUP($E13,'1MD ELO (4)'!$A$7:$O$48,3))</f>
        <v/>
      </c>
      <c r="H13" s="412"/>
      <c r="I13" s="412" t="str">
        <f>IF($E13="","",VLOOKUP($E13,'1MD ELO (4)'!$A$7:$O$48,4))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31">
        <v>5</v>
      </c>
      <c r="B15" s="346" t="str">
        <f>IF($E15="","",VLOOKUP($E15,'1MD ELO (4)'!$A$7:$O$48,14))</f>
        <v/>
      </c>
      <c r="C15" s="346" t="str">
        <f>IF($E15="","",VLOOKUP($E15,'1MD ELO (4)'!$A$7:$O$48,15))</f>
        <v/>
      </c>
      <c r="D15" s="376" t="str">
        <f>IF($E15="","",VLOOKUP($E15,'1MD ELO (4)'!$A$7:$O$48,5))</f>
        <v/>
      </c>
      <c r="E15" s="119"/>
      <c r="F15" s="412" t="str">
        <f>UPPER(IF($E15="","",VLOOKUP($E15,'1MD ELO (4)'!$A$7:$O$48,2)))</f>
        <v/>
      </c>
      <c r="G15" s="412" t="str">
        <f>IF($E15="","",VLOOKUP($E15,'1MD ELO (4)'!$A$7:$O$48,3))</f>
        <v/>
      </c>
      <c r="H15" s="412"/>
      <c r="I15" s="412" t="str">
        <f>IF($E15="","",VLOOKUP($E15,'1MD ELO (4)'!$A$7:$O$48,4))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v>6</v>
      </c>
      <c r="B17" s="346" t="str">
        <f>IF($E17="","",VLOOKUP($E17,'1MD ELO (4)'!$A$7:$O$48,14))</f>
        <v/>
      </c>
      <c r="C17" s="346" t="str">
        <f>IF($E17="","",VLOOKUP($E17,'1MD ELO (4)'!$A$7:$O$48,15))</f>
        <v/>
      </c>
      <c r="D17" s="376" t="str">
        <f>IF($E17="","",VLOOKUP($E17,'1MD ELO (4)'!$A$7:$O$48,5))</f>
        <v/>
      </c>
      <c r="E17" s="119"/>
      <c r="F17" s="412" t="str">
        <f>UPPER(IF($E17="","",VLOOKUP($E17,'1MD ELO (4)'!$A$7:$O$48,2)))</f>
        <v/>
      </c>
      <c r="G17" s="412" t="str">
        <f>IF($E17="","",VLOOKUP($E17,'1MD ELO (4)'!$A$7:$O$48,3))</f>
        <v/>
      </c>
      <c r="H17" s="412"/>
      <c r="I17" s="412" t="str">
        <f>IF($E17="","",VLOOKUP($E17,'1MD ELO (4)'!$A$7:$O$48,4))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v>7</v>
      </c>
      <c r="B19" s="346" t="str">
        <f>IF($E19="","",VLOOKUP($E19,'1MD ELO (4)'!$A$7:$O$48,14))</f>
        <v/>
      </c>
      <c r="C19" s="346" t="str">
        <f>IF($E19="","",VLOOKUP($E19,'1MD ELO (4)'!$A$7:$O$48,15))</f>
        <v/>
      </c>
      <c r="D19" s="376" t="str">
        <f>IF($E19="","",VLOOKUP($E19,'1MD ELO (4)'!$A$7:$O$48,5))</f>
        <v/>
      </c>
      <c r="E19" s="119"/>
      <c r="F19" s="412" t="str">
        <f>UPPER(IF($E19="","",VLOOKUP($E19,'1MD ELO (4)'!$A$7:$O$48,2)))</f>
        <v/>
      </c>
      <c r="G19" s="412" t="str">
        <f>IF($E19="","",VLOOKUP($E19,'1MD ELO (4)'!$A$7:$O$48,3))</f>
        <v/>
      </c>
      <c r="H19" s="412"/>
      <c r="I19" s="412" t="str">
        <f>IF($E19="","",VLOOKUP($E19,'1MD ELO (4)'!$A$7:$O$48,4))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117">
        <v>8</v>
      </c>
      <c r="B21" s="346" t="str">
        <f>IF($E21="","",VLOOKUP($E21,'1MD ELO (4)'!$A$7:$O$48,14))</f>
        <v/>
      </c>
      <c r="C21" s="346" t="str">
        <f>IF($E21="","",VLOOKUP($E21,'1MD ELO (4)'!$A$7:$O$48,15))</f>
        <v/>
      </c>
      <c r="D21" s="376" t="str">
        <f>IF($E21="","",VLOOKUP($E21,'1MD ELO (4)'!$A$7:$O$48,5))</f>
        <v/>
      </c>
      <c r="E21" s="119"/>
      <c r="F21" s="120" t="str">
        <f>UPPER(IF($E21="","",VLOOKUP($E21,'1MD ELO (4)'!$A$7:$O$48,2)))</f>
        <v/>
      </c>
      <c r="G21" s="120" t="str">
        <f>IF($E21="","",VLOOKUP($E21,'1MD ELO (4)'!$A$7:$O$48,3))</f>
        <v/>
      </c>
      <c r="H21" s="120"/>
      <c r="I21" s="120" t="str">
        <f>IF($E21="","",VLOOKUP($E21,'1MD ELO (4)'!$A$7:$O$48,4))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v>9</v>
      </c>
      <c r="B23" s="346" t="str">
        <f>IF($E23="","",VLOOKUP($E23,'1MD ELO (4)'!$A$7:$O$48,14))</f>
        <v/>
      </c>
      <c r="C23" s="346" t="str">
        <f>IF($E23="","",VLOOKUP($E23,'1MD ELO (4)'!$A$7:$O$48,15))</f>
        <v/>
      </c>
      <c r="D23" s="376" t="str">
        <f>IF($E23="","",VLOOKUP($E23,'1MD ELO (4)'!$A$7:$O$48,5))</f>
        <v/>
      </c>
      <c r="E23" s="119"/>
      <c r="F23" s="120" t="str">
        <f>UPPER(IF($E23="","",VLOOKUP($E23,'1MD ELO (4)'!$A$7:$O$48,2)))</f>
        <v/>
      </c>
      <c r="G23" s="120" t="str">
        <f>IF($E23="","",VLOOKUP($E23,'1MD ELO (4)'!$A$7:$O$48,3))</f>
        <v/>
      </c>
      <c r="H23" s="120"/>
      <c r="I23" s="120" t="str">
        <f>IF($E23="","",VLOOKUP($E23,'1MD ELO (4)'!$A$7:$O$48,4))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v>10</v>
      </c>
      <c r="B25" s="346" t="str">
        <f>IF($E25="","",VLOOKUP($E25,'1MD ELO (4)'!$A$7:$O$48,14))</f>
        <v/>
      </c>
      <c r="C25" s="346" t="str">
        <f>IF($E25="","",VLOOKUP($E25,'1MD ELO (4)'!$A$7:$O$48,15))</f>
        <v/>
      </c>
      <c r="D25" s="376" t="str">
        <f>IF($E25="","",VLOOKUP($E25,'1MD ELO (4)'!$A$7:$O$48,5))</f>
        <v/>
      </c>
      <c r="E25" s="119"/>
      <c r="F25" s="412" t="str">
        <f>UPPER(IF($E25="","",VLOOKUP($E25,'1MD ELO (4)'!$A$7:$O$48,2)))</f>
        <v/>
      </c>
      <c r="G25" s="412" t="str">
        <f>IF($E25="","",VLOOKUP($E25,'1MD ELO (4)'!$A$7:$O$48,3))</f>
        <v/>
      </c>
      <c r="H25" s="412"/>
      <c r="I25" s="412" t="str">
        <f>IF($E25="","",VLOOKUP($E25,'1MD ELO (4)'!$A$7:$O$48,4))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5">
      <c r="A27" s="131">
        <v>11</v>
      </c>
      <c r="B27" s="346" t="str">
        <f>IF($E27="","",VLOOKUP($E27,'1MD ELO (4)'!$A$7:$O$48,14))</f>
        <v/>
      </c>
      <c r="C27" s="346" t="str">
        <f>IF($E27="","",VLOOKUP($E27,'1MD ELO (4)'!$A$7:$O$48,15))</f>
        <v/>
      </c>
      <c r="D27" s="376" t="str">
        <f>IF($E27="","",VLOOKUP($E27,'1MD ELO (4)'!$A$7:$O$48,5))</f>
        <v/>
      </c>
      <c r="E27" s="119"/>
      <c r="F27" s="412" t="str">
        <f>UPPER(IF($E27="","",VLOOKUP($E27,'1MD ELO (4)'!$A$7:$O$48,2)))</f>
        <v/>
      </c>
      <c r="G27" s="412" t="str">
        <f>IF($E27="","",VLOOKUP($E27,'1MD ELO (4)'!$A$7:$O$48,3))</f>
        <v/>
      </c>
      <c r="H27" s="412"/>
      <c r="I27" s="412" t="str">
        <f>IF($E27="","",VLOOKUP($E27,'1MD ELO (4)'!$A$7:$O$48,4))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5">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5">
      <c r="A29" s="131">
        <v>12</v>
      </c>
      <c r="B29" s="346" t="str">
        <f>IF($E29="","",VLOOKUP($E29,'1MD ELO (4)'!$A$7:$O$48,14))</f>
        <v/>
      </c>
      <c r="C29" s="346" t="str">
        <f>IF($E29="","",VLOOKUP($E29,'1MD ELO (4)'!$A$7:$O$48,15))</f>
        <v/>
      </c>
      <c r="D29" s="376" t="str">
        <f>IF($E29="","",VLOOKUP($E29,'1MD ELO (4)'!$A$7:$O$48,5))</f>
        <v/>
      </c>
      <c r="E29" s="119"/>
      <c r="F29" s="412" t="str">
        <f>UPPER(IF($E29="","",VLOOKUP($E29,'1MD ELO (4)'!$A$7:$O$48,2)))</f>
        <v/>
      </c>
      <c r="G29" s="412" t="str">
        <f>IF($E29="","",VLOOKUP($E29,'1MD ELO (4)'!$A$7:$O$48,3))</f>
        <v/>
      </c>
      <c r="H29" s="412"/>
      <c r="I29" s="412" t="str">
        <f>IF($E29="","",VLOOKUP($E29,'1MD ELO (4)'!$A$7:$O$48,4))</f>
        <v/>
      </c>
      <c r="J29" s="150"/>
      <c r="K29" s="121"/>
      <c r="L29" s="121"/>
      <c r="M29" s="121"/>
      <c r="N29" s="148"/>
      <c r="O29" s="124"/>
      <c r="P29" s="206"/>
      <c r="Q29" s="124"/>
      <c r="R29" s="206"/>
      <c r="S29" s="129"/>
    </row>
    <row r="30" spans="1:37" s="37" customFormat="1" ht="9.6" customHeight="1" x14ac:dyDescent="0.25">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5">
      <c r="A31" s="131">
        <v>13</v>
      </c>
      <c r="B31" s="346" t="str">
        <f>IF($E31="","",VLOOKUP($E31,'1MD ELO (4)'!$A$7:$O$48,14))</f>
        <v/>
      </c>
      <c r="C31" s="346" t="str">
        <f>IF($E31="","",VLOOKUP($E31,'1MD ELO (4)'!$A$7:$O$48,15))</f>
        <v/>
      </c>
      <c r="D31" s="376" t="str">
        <f>IF($E31="","",VLOOKUP($E31,'1MD ELO (4)'!$A$7:$O$48,5))</f>
        <v/>
      </c>
      <c r="E31" s="119"/>
      <c r="F31" s="412" t="str">
        <f>UPPER(IF($E31="","",VLOOKUP($E31,'1MD ELO (4)'!$A$7:$O$48,2)))</f>
        <v/>
      </c>
      <c r="G31" s="412" t="str">
        <f>IF($E31="","",VLOOKUP($E31,'1MD ELO (4)'!$A$7:$O$48,3))</f>
        <v/>
      </c>
      <c r="H31" s="412"/>
      <c r="I31" s="412" t="str">
        <f>IF($E31="","",VLOOKUP($E31,'1MD ELO (4)'!$A$7:$O$48,4))</f>
        <v/>
      </c>
      <c r="J31" s="152"/>
      <c r="K31" s="121"/>
      <c r="L31" s="121"/>
      <c r="M31" s="121"/>
      <c r="N31" s="148"/>
      <c r="O31" s="121"/>
      <c r="P31" s="126"/>
      <c r="Q31" s="124"/>
      <c r="R31" s="206"/>
      <c r="S31" s="129"/>
    </row>
    <row r="32" spans="1:37" s="37" customFormat="1" ht="9.6" customHeight="1" x14ac:dyDescent="0.25">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5">
      <c r="A33" s="131">
        <v>14</v>
      </c>
      <c r="B33" s="346" t="str">
        <f>IF($E33="","",VLOOKUP($E33,'1MD ELO (4)'!$A$7:$O$48,14))</f>
        <v/>
      </c>
      <c r="C33" s="346" t="str">
        <f>IF($E33="","",VLOOKUP($E33,'1MD ELO (4)'!$A$7:$O$48,15))</f>
        <v/>
      </c>
      <c r="D33" s="376" t="str">
        <f>IF($E33="","",VLOOKUP($E33,'1MD ELO (4)'!$A$7:$O$48,5))</f>
        <v/>
      </c>
      <c r="E33" s="119"/>
      <c r="F33" s="412" t="str">
        <f>UPPER(IF($E33="","",VLOOKUP($E33,'1MD ELO (4)'!$A$7:$O$48,2)))</f>
        <v/>
      </c>
      <c r="G33" s="412" t="str">
        <f>IF($E33="","",VLOOKUP($E33,'1MD ELO (4)'!$A$7:$O$48,3))</f>
        <v/>
      </c>
      <c r="H33" s="412"/>
      <c r="I33" s="412" t="str">
        <f>IF($E33="","",VLOOKUP($E33,'1MD ELO (4)'!$A$7:$O$48,4))</f>
        <v/>
      </c>
      <c r="J33" s="140"/>
      <c r="K33" s="121"/>
      <c r="L33" s="141"/>
      <c r="M33" s="121"/>
      <c r="N33" s="148"/>
      <c r="O33" s="124"/>
      <c r="P33" s="126"/>
      <c r="Q33" s="124"/>
      <c r="R33" s="206"/>
      <c r="S33" s="129"/>
    </row>
    <row r="34" spans="1:19" s="37" customFormat="1" ht="9.6" customHeight="1" x14ac:dyDescent="0.25">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5">
      <c r="A35" s="131">
        <v>15</v>
      </c>
      <c r="B35" s="346" t="str">
        <f>IF($E35="","",VLOOKUP($E35,'1MD ELO (4)'!$A$7:$O$48,14))</f>
        <v/>
      </c>
      <c r="C35" s="346" t="str">
        <f>IF($E35="","",VLOOKUP($E35,'1MD ELO (4)'!$A$7:$O$48,15))</f>
        <v/>
      </c>
      <c r="D35" s="376" t="str">
        <f>IF($E35="","",VLOOKUP($E35,'1MD ELO (4)'!$A$7:$O$48,5))</f>
        <v/>
      </c>
      <c r="E35" s="119"/>
      <c r="F35" s="412" t="str">
        <f>UPPER(IF($E35="","",VLOOKUP($E35,'1MD ELO (4)'!$A$7:$O$48,2)))</f>
        <v/>
      </c>
      <c r="G35" s="412" t="str">
        <f>IF($E35="","",VLOOKUP($E35,'1MD ELO (4)'!$A$7:$O$48,3))</f>
        <v/>
      </c>
      <c r="H35" s="412"/>
      <c r="I35" s="412" t="str">
        <f>IF($E35="","",VLOOKUP($E35,'1MD ELO (4)'!$A$7:$O$48,4))</f>
        <v/>
      </c>
      <c r="J35" s="122"/>
      <c r="K35" s="121"/>
      <c r="L35" s="147"/>
      <c r="M35" s="121"/>
      <c r="N35" s="146"/>
      <c r="O35" s="124"/>
      <c r="P35" s="126"/>
      <c r="Q35" s="124"/>
      <c r="R35" s="206"/>
      <c r="S35" s="129"/>
    </row>
    <row r="36" spans="1:19" s="37" customFormat="1" ht="9.6" customHeight="1" x14ac:dyDescent="0.25">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5">
      <c r="A37" s="117">
        <v>16</v>
      </c>
      <c r="B37" s="346" t="str">
        <f>IF($E37="","",VLOOKUP($E37,'1MD ELO (4)'!$A$7:$O$48,14))</f>
        <v/>
      </c>
      <c r="C37" s="346" t="str">
        <f>IF($E37="","",VLOOKUP($E37,'1MD ELO (4)'!$A$7:$O$48,15))</f>
        <v/>
      </c>
      <c r="D37" s="376" t="str">
        <f>IF($E37="","",VLOOKUP($E37,'1MD ELO (4)'!$A$7:$O$48,5))</f>
        <v/>
      </c>
      <c r="E37" s="119"/>
      <c r="F37" s="120" t="str">
        <f>UPPER(IF($E37="","",VLOOKUP($E37,'1MD ELO (4)'!$A$7:$O$48,2)))</f>
        <v/>
      </c>
      <c r="G37" s="120" t="str">
        <f>IF($E37="","",VLOOKUP($E37,'1MD ELO (4)'!$A$7:$O$48,3))</f>
        <v/>
      </c>
      <c r="H37" s="120"/>
      <c r="I37" s="120" t="str">
        <f>IF($E37="","",VLOOKUP($E37,'1MD ELO (4)'!$A$7:$O$48,4))</f>
        <v/>
      </c>
      <c r="J37" s="150"/>
      <c r="K37" s="121"/>
      <c r="L37" s="121"/>
      <c r="M37" s="121"/>
      <c r="N37" s="146"/>
      <c r="O37" s="126"/>
      <c r="P37" s="126"/>
      <c r="Q37" s="124"/>
      <c r="R37" s="206"/>
      <c r="S37" s="129"/>
    </row>
    <row r="38" spans="1:19" s="37" customFormat="1" ht="9.6" customHeight="1" x14ac:dyDescent="0.25">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5">
      <c r="A39" s="117">
        <v>17</v>
      </c>
      <c r="B39" s="346" t="str">
        <f>IF($E39="","",VLOOKUP($E39,'1MD ELO (4)'!$A$7:$O$48,14))</f>
        <v/>
      </c>
      <c r="C39" s="346" t="str">
        <f>IF($E39="","",VLOOKUP($E39,'1MD ELO (4)'!$A$7:$O$48,15))</f>
        <v/>
      </c>
      <c r="D39" s="376" t="str">
        <f>IF($E39="","",VLOOKUP($E39,'1MD ELO (4)'!$A$7:$O$48,5))</f>
        <v/>
      </c>
      <c r="E39" s="119"/>
      <c r="F39" s="120" t="str">
        <f>UPPER(IF($E39="","",VLOOKUP($E39,'1MD ELO (4)'!$A$7:$O$48,2)))</f>
        <v/>
      </c>
      <c r="G39" s="120" t="str">
        <f>IF($E39="","",VLOOKUP($E39,'1MD ELO (4)'!$A$7:$O$48,3))</f>
        <v/>
      </c>
      <c r="H39" s="120"/>
      <c r="I39" s="120" t="str">
        <f>IF($E39="","",VLOOKUP($E39,'1MD ELO (4)'!$A$7:$O$48,4))</f>
        <v/>
      </c>
      <c r="J39" s="122"/>
      <c r="K39" s="121"/>
      <c r="L39" s="121"/>
      <c r="M39" s="121"/>
      <c r="N39" s="146"/>
      <c r="O39" s="135" t="s">
        <v>0</v>
      </c>
      <c r="P39" s="212"/>
      <c r="Q39" s="121"/>
      <c r="R39" s="206"/>
      <c r="S39" s="129"/>
    </row>
    <row r="40" spans="1:19" s="37" customFormat="1" ht="9.6" customHeight="1" x14ac:dyDescent="0.25">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5">
      <c r="A41" s="131">
        <v>18</v>
      </c>
      <c r="B41" s="346" t="str">
        <f>IF($E41="","",VLOOKUP($E41,'1MD ELO (4)'!$A$7:$O$48,14))</f>
        <v/>
      </c>
      <c r="C41" s="346" t="str">
        <f>IF($E41="","",VLOOKUP($E41,'1MD ELO (4)'!$A$7:$O$48,15))</f>
        <v/>
      </c>
      <c r="D41" s="376" t="str">
        <f>IF($E41="","",VLOOKUP($E41,'1MD ELO (4)'!$A$7:$O$48,5))</f>
        <v/>
      </c>
      <c r="E41" s="119"/>
      <c r="F41" s="412" t="str">
        <f>UPPER(IF($E41="","",VLOOKUP($E41,'1MD ELO (4)'!$A$7:$O$48,2)))</f>
        <v/>
      </c>
      <c r="G41" s="412" t="str">
        <f>IF($E41="","",VLOOKUP($E41,'1MD ELO (4)'!$A$7:$O$48,3))</f>
        <v/>
      </c>
      <c r="H41" s="412"/>
      <c r="I41" s="412" t="str">
        <f>IF($E41="","",VLOOKUP($E41,'1MD ELO (4)'!$A$7:$O$48,4))</f>
        <v/>
      </c>
      <c r="J41" s="140"/>
      <c r="K41" s="121"/>
      <c r="L41" s="141"/>
      <c r="M41" s="121"/>
      <c r="N41" s="146"/>
      <c r="O41" s="124"/>
      <c r="P41" s="126"/>
      <c r="Q41" s="765" t="str">
        <f>IF(Y3="","",CONCATENATE(AB1," pont"))</f>
        <v/>
      </c>
      <c r="R41" s="766"/>
      <c r="S41" s="129"/>
    </row>
    <row r="42" spans="1:19" s="37" customFormat="1" ht="9.6" customHeight="1" x14ac:dyDescent="0.25">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5">
      <c r="A43" s="131">
        <v>19</v>
      </c>
      <c r="B43" s="346" t="str">
        <f>IF($E43="","",VLOOKUP($E43,'1MD ELO (4)'!$A$7:$O$48,14))</f>
        <v/>
      </c>
      <c r="C43" s="346" t="str">
        <f>IF($E43="","",VLOOKUP($E43,'1MD ELO (4)'!$A$7:$O$48,15))</f>
        <v/>
      </c>
      <c r="D43" s="376" t="str">
        <f>IF($E43="","",VLOOKUP($E43,'1MD ELO (4)'!$A$7:$O$48,5))</f>
        <v/>
      </c>
      <c r="E43" s="119"/>
      <c r="F43" s="412" t="str">
        <f>UPPER(IF($E43="","",VLOOKUP($E43,'1MD ELO (4)'!$A$7:$O$48,2)))</f>
        <v/>
      </c>
      <c r="G43" s="412" t="str">
        <f>IF($E43="","",VLOOKUP($E43,'1MD ELO (4)'!$A$7:$O$48,3))</f>
        <v/>
      </c>
      <c r="H43" s="412"/>
      <c r="I43" s="412" t="str">
        <f>IF($E43="","",VLOOKUP($E43,'1MD ELO (4)'!$A$7:$O$48,4))</f>
        <v/>
      </c>
      <c r="J43" s="122"/>
      <c r="K43" s="121"/>
      <c r="L43" s="147"/>
      <c r="M43" s="121"/>
      <c r="N43" s="148"/>
      <c r="O43" s="124"/>
      <c r="P43" s="126"/>
      <c r="Q43" s="124"/>
      <c r="R43" s="206"/>
      <c r="S43" s="129"/>
    </row>
    <row r="44" spans="1:19" s="37" customFormat="1" ht="9.6" customHeight="1" x14ac:dyDescent="0.25">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5">
      <c r="A45" s="131">
        <v>20</v>
      </c>
      <c r="B45" s="346" t="str">
        <f>IF($E45="","",VLOOKUP($E45,'1MD ELO (4)'!$A$7:$O$48,14))</f>
        <v/>
      </c>
      <c r="C45" s="346" t="str">
        <f>IF($E45="","",VLOOKUP($E45,'1MD ELO (4)'!$A$7:$O$48,15))</f>
        <v/>
      </c>
      <c r="D45" s="376" t="str">
        <f>IF($E45="","",VLOOKUP($E45,'1MD ELO (4)'!$A$7:$O$48,5))</f>
        <v/>
      </c>
      <c r="E45" s="119"/>
      <c r="F45" s="412" t="str">
        <f>UPPER(IF($E45="","",VLOOKUP($E45,'1MD ELO (4)'!$A$7:$O$48,2)))</f>
        <v/>
      </c>
      <c r="G45" s="412" t="str">
        <f>IF($E45="","",VLOOKUP($E45,'1MD ELO (4)'!$A$7:$O$48,3))</f>
        <v/>
      </c>
      <c r="H45" s="412"/>
      <c r="I45" s="412" t="str">
        <f>IF($E45="","",VLOOKUP($E45,'1MD ELO (4)'!$A$7:$O$48,4))</f>
        <v/>
      </c>
      <c r="J45" s="150"/>
      <c r="K45" s="121"/>
      <c r="L45" s="121"/>
      <c r="M45" s="121"/>
      <c r="N45" s="148"/>
      <c r="O45" s="124"/>
      <c r="P45" s="126"/>
      <c r="Q45" s="124"/>
      <c r="R45" s="206"/>
      <c r="S45" s="129"/>
    </row>
    <row r="46" spans="1:19" s="37" customFormat="1" ht="9.6" customHeight="1" x14ac:dyDescent="0.25">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5">
      <c r="A47" s="131">
        <v>21</v>
      </c>
      <c r="B47" s="346" t="str">
        <f>IF($E47="","",VLOOKUP($E47,'1MD ELO (4)'!$A$7:$O$48,14))</f>
        <v/>
      </c>
      <c r="C47" s="346" t="str">
        <f>IF($E47="","",VLOOKUP($E47,'1MD ELO (4)'!$A$7:$O$48,15))</f>
        <v/>
      </c>
      <c r="D47" s="376" t="str">
        <f>IF($E47="","",VLOOKUP($E47,'1MD ELO (4)'!$A$7:$O$48,5))</f>
        <v/>
      </c>
      <c r="E47" s="119"/>
      <c r="F47" s="412" t="str">
        <f>UPPER(IF($E47="","",VLOOKUP($E47,'1MD ELO (4)'!$A$7:$O$48,2)))</f>
        <v/>
      </c>
      <c r="G47" s="412" t="str">
        <f>IF($E47="","",VLOOKUP($E47,'1MD ELO (4)'!$A$7:$O$48,3))</f>
        <v/>
      </c>
      <c r="H47" s="412"/>
      <c r="I47" s="412" t="str">
        <f>IF($E47="","",VLOOKUP($E47,'1MD ELO (4)'!$A$7:$O$48,4))</f>
        <v/>
      </c>
      <c r="J47" s="152"/>
      <c r="K47" s="121"/>
      <c r="L47" s="121"/>
      <c r="M47" s="121"/>
      <c r="N47" s="148"/>
      <c r="O47" s="121"/>
      <c r="P47" s="206"/>
      <c r="Q47" s="124"/>
      <c r="R47" s="206"/>
      <c r="S47" s="129"/>
    </row>
    <row r="48" spans="1:19" s="37" customFormat="1" ht="9.6" customHeight="1" x14ac:dyDescent="0.25">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5">
      <c r="A49" s="131">
        <v>22</v>
      </c>
      <c r="B49" s="346" t="str">
        <f>IF($E49="","",VLOOKUP($E49,'1MD ELO (4)'!$A$7:$O$48,14))</f>
        <v/>
      </c>
      <c r="C49" s="346" t="str">
        <f>IF($E49="","",VLOOKUP($E49,'1MD ELO (4)'!$A$7:$O$48,15))</f>
        <v/>
      </c>
      <c r="D49" s="376" t="str">
        <f>IF($E49="","",VLOOKUP($E49,'1MD ELO (4)'!$A$7:$O$48,5))</f>
        <v/>
      </c>
      <c r="E49" s="119"/>
      <c r="F49" s="412" t="str">
        <f>UPPER(IF($E49="","",VLOOKUP($E49,'1MD ELO (4)'!$A$7:$O$48,2)))</f>
        <v/>
      </c>
      <c r="G49" s="412" t="str">
        <f>IF($E49="","",VLOOKUP($E49,'1MD ELO (4)'!$A$7:$O$48,3))</f>
        <v/>
      </c>
      <c r="H49" s="412"/>
      <c r="I49" s="412" t="str">
        <f>IF($E49="","",VLOOKUP($E49,'1MD ELO (4)'!$A$7:$O$48,4))</f>
        <v/>
      </c>
      <c r="J49" s="140"/>
      <c r="K49" s="121"/>
      <c r="L49" s="141"/>
      <c r="M49" s="121"/>
      <c r="N49" s="148"/>
      <c r="O49" s="124"/>
      <c r="P49" s="206"/>
      <c r="Q49" s="124"/>
      <c r="R49" s="206"/>
      <c r="S49" s="129"/>
    </row>
    <row r="50" spans="1:19" s="37" customFormat="1" ht="9.6" customHeight="1" x14ac:dyDescent="0.25">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5">
      <c r="A51" s="131">
        <v>23</v>
      </c>
      <c r="B51" s="346" t="str">
        <f>IF($E51="","",VLOOKUP($E51,'1MD ELO (4)'!$A$7:$O$48,14))</f>
        <v/>
      </c>
      <c r="C51" s="346" t="str">
        <f>IF($E51="","",VLOOKUP($E51,'1MD ELO (4)'!$A$7:$O$48,15))</f>
        <v/>
      </c>
      <c r="D51" s="376" t="str">
        <f>IF($E51="","",VLOOKUP($E51,'1MD ELO (4)'!$A$7:$O$48,5))</f>
        <v/>
      </c>
      <c r="E51" s="119"/>
      <c r="F51" s="412" t="str">
        <f>UPPER(IF($E51="","",VLOOKUP($E51,'1MD ELO (4)'!$A$7:$O$48,2)))</f>
        <v/>
      </c>
      <c r="G51" s="412" t="str">
        <f>IF($E51="","",VLOOKUP($E51,'1MD ELO (4)'!$A$7:$O$48,3))</f>
        <v/>
      </c>
      <c r="H51" s="412"/>
      <c r="I51" s="412" t="str">
        <f>IF($E51="","",VLOOKUP($E51,'1MD ELO (4)'!$A$7:$O$48,4))</f>
        <v/>
      </c>
      <c r="J51" s="122"/>
      <c r="K51" s="121"/>
      <c r="L51" s="147"/>
      <c r="M51" s="121"/>
      <c r="N51" s="146"/>
      <c r="O51" s="124"/>
      <c r="P51" s="206"/>
      <c r="Q51" s="124"/>
      <c r="R51" s="206"/>
      <c r="S51" s="129"/>
    </row>
    <row r="52" spans="1:19" s="37" customFormat="1" ht="9.6" customHeight="1" x14ac:dyDescent="0.25">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5">
      <c r="A53" s="117">
        <v>24</v>
      </c>
      <c r="B53" s="346" t="str">
        <f>IF($E53="","",VLOOKUP($E53,'1MD ELO (4)'!$A$7:$O$48,14))</f>
        <v/>
      </c>
      <c r="C53" s="346" t="str">
        <f>IF($E53="","",VLOOKUP($E53,'1MD ELO (4)'!$A$7:$O$48,15))</f>
        <v/>
      </c>
      <c r="D53" s="376" t="str">
        <f>IF($E53="","",VLOOKUP($E53,'1MD ELO (4)'!$A$7:$O$48,5))</f>
        <v/>
      </c>
      <c r="E53" s="119"/>
      <c r="F53" s="120" t="str">
        <f>UPPER(IF($E53="","",VLOOKUP($E53,'1MD ELO (4)'!$A$7:$O$48,2)))</f>
        <v/>
      </c>
      <c r="G53" s="120" t="str">
        <f>IF($E53="","",VLOOKUP($E53,'1MD ELO (4)'!$A$7:$O$48,3))</f>
        <v/>
      </c>
      <c r="H53" s="120"/>
      <c r="I53" s="120" t="str">
        <f>IF($E53="","",VLOOKUP($E53,'1MD ELO (4)'!$A$7:$O$48,4))</f>
        <v/>
      </c>
      <c r="J53" s="150"/>
      <c r="K53" s="121"/>
      <c r="L53" s="121"/>
      <c r="M53" s="121"/>
      <c r="N53" s="146"/>
      <c r="O53" s="124"/>
      <c r="P53" s="206"/>
      <c r="Q53" s="124"/>
      <c r="R53" s="206"/>
      <c r="S53" s="129"/>
    </row>
    <row r="54" spans="1:19" s="37" customFormat="1" ht="9.6" customHeight="1" x14ac:dyDescent="0.25">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5">
      <c r="A55" s="117">
        <v>25</v>
      </c>
      <c r="B55" s="346" t="str">
        <f>IF($E55="","",VLOOKUP($E55,'1MD ELO (4)'!$A$7:$O$48,14))</f>
        <v/>
      </c>
      <c r="C55" s="346" t="str">
        <f>IF($E55="","",VLOOKUP($E55,'1MD ELO (4)'!$A$7:$O$48,15))</f>
        <v/>
      </c>
      <c r="D55" s="376" t="str">
        <f>IF($E55="","",VLOOKUP($E55,'1MD ELO (4)'!$A$7:$O$48,5))</f>
        <v/>
      </c>
      <c r="E55" s="119"/>
      <c r="F55" s="120" t="str">
        <f>UPPER(IF($E55="","",VLOOKUP($E55,'1MD ELO (4)'!$A$7:$O$48,2)))</f>
        <v/>
      </c>
      <c r="G55" s="120" t="str">
        <f>IF($E55="","",VLOOKUP($E55,'1MD ELO (4)'!$A$7:$O$48,3))</f>
        <v/>
      </c>
      <c r="H55" s="120"/>
      <c r="I55" s="120" t="str">
        <f>IF($E55="","",VLOOKUP($E55,'1MD ELO (4)'!$A$7:$O$48,4))</f>
        <v/>
      </c>
      <c r="J55" s="122"/>
      <c r="K55" s="121"/>
      <c r="L55" s="121"/>
      <c r="M55" s="121"/>
      <c r="N55" s="146"/>
      <c r="O55" s="124"/>
      <c r="P55" s="206"/>
      <c r="Q55" s="121"/>
      <c r="R55" s="126"/>
      <c r="S55" s="129"/>
    </row>
    <row r="56" spans="1:19" s="37" customFormat="1" ht="9.6" customHeight="1" x14ac:dyDescent="0.25">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5">
      <c r="A57" s="131">
        <v>26</v>
      </c>
      <c r="B57" s="346" t="str">
        <f>IF($E57="","",VLOOKUP($E57,'1MD ELO (4)'!$A$7:$O$48,14))</f>
        <v/>
      </c>
      <c r="C57" s="346" t="str">
        <f>IF($E57="","",VLOOKUP($E57,'1MD ELO (4)'!$A$7:$O$48,15))</f>
        <v/>
      </c>
      <c r="D57" s="376" t="str">
        <f>IF($E57="","",VLOOKUP($E57,'1MD ELO (4)'!$A$7:$O$48,5))</f>
        <v/>
      </c>
      <c r="E57" s="119"/>
      <c r="F57" s="412" t="str">
        <f>UPPER(IF($E57="","",VLOOKUP($E57,'1MD ELO (4)'!$A$7:$O$48,2)))</f>
        <v/>
      </c>
      <c r="G57" s="412" t="str">
        <f>IF($E57="","",VLOOKUP($E57,'1MD ELO (4)'!$A$7:$O$48,3))</f>
        <v/>
      </c>
      <c r="H57" s="412"/>
      <c r="I57" s="412" t="str">
        <f>IF($E57="","",VLOOKUP($E57,'1MD ELO (4)'!$A$7:$O$48,4))</f>
        <v/>
      </c>
      <c r="J57" s="140"/>
      <c r="K57" s="121"/>
      <c r="L57" s="141"/>
      <c r="M57" s="121"/>
      <c r="N57" s="146"/>
      <c r="O57" s="124"/>
      <c r="P57" s="206"/>
      <c r="Q57" s="124"/>
      <c r="R57" s="126"/>
      <c r="S57" s="129"/>
    </row>
    <row r="58" spans="1:19" s="37" customFormat="1" ht="9.6" customHeight="1" x14ac:dyDescent="0.25">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5">
      <c r="A59" s="131">
        <v>27</v>
      </c>
      <c r="B59" s="346" t="str">
        <f>IF($E59="","",VLOOKUP($E59,'1MD ELO (4)'!$A$7:$O$48,14))</f>
        <v/>
      </c>
      <c r="C59" s="346" t="str">
        <f>IF($E59="","",VLOOKUP($E59,'1MD ELO (4)'!$A$7:$O$48,15))</f>
        <v/>
      </c>
      <c r="D59" s="376" t="str">
        <f>IF($E59="","",VLOOKUP($E59,'1MD ELO (4)'!$A$7:$O$48,5))</f>
        <v/>
      </c>
      <c r="E59" s="119"/>
      <c r="F59" s="412" t="str">
        <f>UPPER(IF($E59="","",VLOOKUP($E59,'1MD ELO (4)'!$A$7:$O$48,2)))</f>
        <v/>
      </c>
      <c r="G59" s="412" t="str">
        <f>IF($E59="","",VLOOKUP($E59,'1MD ELO (4)'!$A$7:$O$48,3))</f>
        <v/>
      </c>
      <c r="H59" s="412"/>
      <c r="I59" s="412" t="str">
        <f>IF($E59="","",VLOOKUP($E59,'1MD ELO (4)'!$A$7:$O$48,4))</f>
        <v/>
      </c>
      <c r="J59" s="122"/>
      <c r="K59" s="121"/>
      <c r="L59" s="147"/>
      <c r="M59" s="121"/>
      <c r="N59" s="148"/>
      <c r="O59" s="124"/>
      <c r="P59" s="206"/>
      <c r="Q59" s="124"/>
      <c r="R59" s="126"/>
      <c r="S59" s="162"/>
    </row>
    <row r="60" spans="1:19" s="37" customFormat="1" ht="9.6" customHeight="1" x14ac:dyDescent="0.25">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5">
      <c r="A61" s="131">
        <v>28</v>
      </c>
      <c r="B61" s="346" t="str">
        <f>IF($E61="","",VLOOKUP($E61,'1MD ELO (4)'!$A$7:$O$48,14))</f>
        <v/>
      </c>
      <c r="C61" s="346" t="str">
        <f>IF($E61="","",VLOOKUP($E61,'1MD ELO (4)'!$A$7:$O$48,15))</f>
        <v/>
      </c>
      <c r="D61" s="376" t="str">
        <f>IF($E61="","",VLOOKUP($E61,'1MD ELO (4)'!$A$7:$O$48,5))</f>
        <v/>
      </c>
      <c r="E61" s="119"/>
      <c r="F61" s="412" t="str">
        <f>UPPER(IF($E61="","",VLOOKUP($E61,'1MD ELO (4)'!$A$7:$O$48,2)))</f>
        <v/>
      </c>
      <c r="G61" s="412" t="str">
        <f>IF($E61="","",VLOOKUP($E61,'1MD ELO (4)'!$A$7:$O$48,3))</f>
        <v/>
      </c>
      <c r="H61" s="412"/>
      <c r="I61" s="412" t="str">
        <f>IF($E61="","",VLOOKUP($E61,'1MD ELO (4)'!$A$7:$O$48,4))</f>
        <v/>
      </c>
      <c r="J61" s="150"/>
      <c r="K61" s="121"/>
      <c r="L61" s="121"/>
      <c r="M61" s="121"/>
      <c r="N61" s="148"/>
      <c r="O61" s="124"/>
      <c r="P61" s="206"/>
      <c r="Q61" s="124"/>
      <c r="R61" s="126"/>
      <c r="S61" s="129"/>
    </row>
    <row r="62" spans="1:19" s="37" customFormat="1" ht="9.6" customHeight="1" x14ac:dyDescent="0.25">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5">
      <c r="A63" s="131">
        <v>29</v>
      </c>
      <c r="B63" s="346" t="str">
        <f>IF($E63="","",VLOOKUP($E63,'1MD ELO (4)'!$A$7:$O$48,14))</f>
        <v/>
      </c>
      <c r="C63" s="346" t="str">
        <f>IF($E63="","",VLOOKUP($E63,'1MD ELO (4)'!$A$7:$O$48,15))</f>
        <v/>
      </c>
      <c r="D63" s="376" t="str">
        <f>IF($E63="","",VLOOKUP($E63,'1MD ELO (4)'!$A$7:$O$48,5))</f>
        <v/>
      </c>
      <c r="E63" s="119"/>
      <c r="F63" s="412" t="str">
        <f>UPPER(IF($E63="","",VLOOKUP($E63,'1MD ELO (4)'!$A$7:$O$48,2)))</f>
        <v/>
      </c>
      <c r="G63" s="412" t="str">
        <f>IF($E63="","",VLOOKUP($E63,'1MD ELO (4)'!$A$7:$O$48,3))</f>
        <v/>
      </c>
      <c r="H63" s="412"/>
      <c r="I63" s="412" t="str">
        <f>IF($E63="","",VLOOKUP($E63,'1MD ELO (4)'!$A$7:$O$48,4))</f>
        <v/>
      </c>
      <c r="J63" s="152"/>
      <c r="K63" s="121"/>
      <c r="L63" s="121"/>
      <c r="M63" s="121"/>
      <c r="N63" s="148"/>
      <c r="O63" s="121"/>
      <c r="P63" s="146"/>
      <c r="Q63" s="127"/>
      <c r="R63" s="128"/>
      <c r="S63" s="129"/>
    </row>
    <row r="64" spans="1:19" s="37" customFormat="1" ht="9.6" customHeight="1" x14ac:dyDescent="0.25">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5">
      <c r="A65" s="131">
        <v>30</v>
      </c>
      <c r="B65" s="346" t="str">
        <f>IF($E65="","",VLOOKUP($E65,'1MD ELO (4)'!$A$7:$O$48,14))</f>
        <v/>
      </c>
      <c r="C65" s="346" t="str">
        <f>IF($E65="","",VLOOKUP($E65,'1MD ELO (4)'!$A$7:$O$48,15))</f>
        <v/>
      </c>
      <c r="D65" s="376" t="str">
        <f>IF($E65="","",VLOOKUP($E65,'1MD ELO (4)'!$A$7:$O$48,5))</f>
        <v/>
      </c>
      <c r="E65" s="119"/>
      <c r="F65" s="412" t="str">
        <f>UPPER(IF($E65="","",VLOOKUP($E65,'1MD ELO (4)'!$A$7:$O$48,2)))</f>
        <v/>
      </c>
      <c r="G65" s="412" t="str">
        <f>IF($E65="","",VLOOKUP($E65,'1MD ELO (4)'!$A$7:$O$48,3))</f>
        <v/>
      </c>
      <c r="H65" s="412"/>
      <c r="I65" s="412" t="str">
        <f>IF($E65="","",VLOOKUP($E65,'1MD ELO (4)'!$A$7:$O$48,4))</f>
        <v/>
      </c>
      <c r="J65" s="140"/>
      <c r="K65" s="121"/>
      <c r="L65" s="141"/>
      <c r="M65" s="121"/>
      <c r="N65" s="148"/>
      <c r="O65" s="146"/>
      <c r="P65" s="146"/>
      <c r="Q65" s="127"/>
      <c r="R65" s="128"/>
      <c r="S65" s="129"/>
    </row>
    <row r="66" spans="1:19" s="37" customFormat="1" ht="9.6" customHeight="1" x14ac:dyDescent="0.25">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5">
      <c r="A67" s="131">
        <v>31</v>
      </c>
      <c r="B67" s="346" t="str">
        <f>IF($E67="","",VLOOKUP($E67,'1MD ELO (4)'!$A$7:$O$48,14))</f>
        <v/>
      </c>
      <c r="C67" s="346" t="str">
        <f>IF($E67="","",VLOOKUP($E67,'1MD ELO (4)'!$A$7:$O$48,15))</f>
        <v/>
      </c>
      <c r="D67" s="376" t="str">
        <f>IF($E67="","",VLOOKUP($E67,'1MD ELO (4)'!$A$7:$O$48,5))</f>
        <v/>
      </c>
      <c r="E67" s="119"/>
      <c r="F67" s="412" t="str">
        <f>UPPER(IF($E67="","",VLOOKUP($E67,'1MD ELO (4)'!$A$7:$O$48,2)))</f>
        <v/>
      </c>
      <c r="G67" s="412" t="str">
        <f>IF($E67="","",VLOOKUP($E67,'1MD ELO (4)'!$A$7:$O$48,3))</f>
        <v/>
      </c>
      <c r="H67" s="412"/>
      <c r="I67" s="412" t="str">
        <f>IF($E67="","",VLOOKUP($E67,'1MD ELO (4)'!$A$7:$O$48,4))</f>
        <v/>
      </c>
      <c r="J67" s="122"/>
      <c r="K67" s="121"/>
      <c r="L67" s="147"/>
      <c r="M67" s="121"/>
      <c r="N67" s="146"/>
      <c r="O67" s="146"/>
      <c r="P67" s="146"/>
      <c r="Q67" s="127"/>
      <c r="R67" s="128"/>
      <c r="S67" s="129"/>
    </row>
    <row r="68" spans="1:19" s="37" customFormat="1" ht="9.6" customHeight="1" x14ac:dyDescent="0.25">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5">
      <c r="A69" s="117">
        <v>32</v>
      </c>
      <c r="B69" s="346" t="str">
        <f>IF($E69="","",VLOOKUP($E69,'1MD ELO (4)'!$A$7:$O$48,14))</f>
        <v/>
      </c>
      <c r="C69" s="346" t="str">
        <f>IF($E69="","",VLOOKUP($E69,'1MD ELO (4)'!$A$7:$O$48,15))</f>
        <v/>
      </c>
      <c r="D69" s="376" t="str">
        <f>IF($E69="","",VLOOKUP($E69,'1MD ELO (4)'!$A$7:$O$48,5))</f>
        <v/>
      </c>
      <c r="E69" s="119"/>
      <c r="F69" s="120" t="str">
        <f>UPPER(IF($E69="","",VLOOKUP($E69,'1MD ELO (4)'!$A$7:$O$48,2)))</f>
        <v/>
      </c>
      <c r="G69" s="120" t="str">
        <f>IF($E69="","",VLOOKUP($E69,'1MD ELO (4)'!$A$7:$O$48,3))</f>
        <v/>
      </c>
      <c r="H69" s="120"/>
      <c r="I69" s="120" t="str">
        <f>IF($E69="","",VLOOKUP($E69,'1MD ELO (4)'!$A$7:$O$48,4))</f>
        <v/>
      </c>
      <c r="J69" s="150"/>
      <c r="K69" s="121"/>
      <c r="L69" s="121"/>
      <c r="M69" s="121"/>
      <c r="N69" s="121"/>
      <c r="O69" s="124"/>
      <c r="P69" s="126"/>
      <c r="Q69" s="127"/>
      <c r="R69" s="128"/>
      <c r="S69" s="129"/>
    </row>
    <row r="70" spans="1:19" s="2" customFormat="1" ht="6.75" customHeight="1" x14ac:dyDescent="0.25">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5">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5">
      <c r="A72" s="382" t="s">
        <v>103</v>
      </c>
      <c r="B72" s="383"/>
      <c r="C72" s="384"/>
      <c r="D72" s="385"/>
      <c r="E72" s="184">
        <v>1</v>
      </c>
      <c r="F72" s="55" t="str">
        <f>IF(E72&gt;$R$79,,UPPER(VLOOKUP(E72,'1MD ELO (4)'!$A$7:$Q$134,2)))</f>
        <v/>
      </c>
      <c r="G72" s="185"/>
      <c r="H72" s="55"/>
      <c r="I72" s="54"/>
      <c r="J72" s="186" t="s">
        <v>7</v>
      </c>
      <c r="K72" s="181"/>
      <c r="L72" s="187"/>
      <c r="M72" s="181"/>
      <c r="N72" s="188"/>
      <c r="O72" s="189" t="s">
        <v>108</v>
      </c>
      <c r="P72" s="190"/>
      <c r="Q72" s="190"/>
      <c r="R72" s="191"/>
    </row>
    <row r="73" spans="1:19" s="18" customFormat="1" ht="9" customHeight="1" x14ac:dyDescent="0.25">
      <c r="A73" s="196" t="s">
        <v>121</v>
      </c>
      <c r="B73" s="194"/>
      <c r="C73" s="378"/>
      <c r="D73" s="197"/>
      <c r="E73" s="184">
        <v>2</v>
      </c>
      <c r="F73" s="55" t="str">
        <f>IF(E73&gt;$R$79,,UPPER(VLOOKUP(E73,'1MD ELO (4)'!$A$7:$Q$134,2)))</f>
        <v/>
      </c>
      <c r="G73" s="185"/>
      <c r="H73" s="55"/>
      <c r="I73" s="54"/>
      <c r="J73" s="186" t="s">
        <v>8</v>
      </c>
      <c r="K73" s="181"/>
      <c r="L73" s="187"/>
      <c r="M73" s="181"/>
      <c r="N73" s="188"/>
      <c r="O73" s="192"/>
      <c r="P73" s="193"/>
      <c r="Q73" s="194"/>
      <c r="R73" s="195"/>
    </row>
    <row r="74" spans="1:19" s="18" customFormat="1" ht="9" customHeight="1" x14ac:dyDescent="0.25">
      <c r="A74" s="336"/>
      <c r="B74" s="337"/>
      <c r="C74" s="379"/>
      <c r="D74" s="338"/>
      <c r="E74" s="184">
        <v>3</v>
      </c>
      <c r="F74" s="55" t="str">
        <f>IF(E74&gt;$R$79,,UPPER(VLOOKUP(E74,'1MD ELO (4)'!$A$7:$Q$134,2)))</f>
        <v/>
      </c>
      <c r="G74" s="185"/>
      <c r="H74" s="55"/>
      <c r="I74" s="54"/>
      <c r="J74" s="186" t="s">
        <v>9</v>
      </c>
      <c r="K74" s="181"/>
      <c r="L74" s="187"/>
      <c r="M74" s="181"/>
      <c r="N74" s="188"/>
      <c r="O74" s="189" t="s">
        <v>109</v>
      </c>
      <c r="P74" s="190"/>
      <c r="Q74" s="190"/>
      <c r="R74" s="191"/>
    </row>
    <row r="75" spans="1:19" s="18" customFormat="1" ht="9" customHeight="1" x14ac:dyDescent="0.25">
      <c r="A75" s="198"/>
      <c r="B75" s="110"/>
      <c r="C75" s="110"/>
      <c r="D75" s="199"/>
      <c r="E75" s="184">
        <v>4</v>
      </c>
      <c r="F75" s="55" t="str">
        <f>IF(E75&gt;$R$79,,UPPER(VLOOKUP(E75,'1MD ELO (4)'!$A$7:$Q$134,2)))</f>
        <v/>
      </c>
      <c r="G75" s="185"/>
      <c r="H75" s="55"/>
      <c r="I75" s="54"/>
      <c r="J75" s="186" t="s">
        <v>10</v>
      </c>
      <c r="K75" s="181"/>
      <c r="L75" s="187"/>
      <c r="M75" s="181"/>
      <c r="N75" s="188"/>
      <c r="O75" s="181"/>
      <c r="P75" s="187"/>
      <c r="Q75" s="181"/>
      <c r="R75" s="188"/>
    </row>
    <row r="76" spans="1:19" s="18" customFormat="1" ht="9" customHeight="1" x14ac:dyDescent="0.25">
      <c r="A76" s="325"/>
      <c r="B76" s="339"/>
      <c r="C76" s="339"/>
      <c r="D76" s="380"/>
      <c r="E76" s="184">
        <v>5</v>
      </c>
      <c r="F76" s="55" t="str">
        <f>IF(E76&gt;$R$79,,UPPER(VLOOKUP(E76,'1MD ELO (4)'!$A$7:$Q$134,2)))</f>
        <v/>
      </c>
      <c r="G76" s="185"/>
      <c r="H76" s="55"/>
      <c r="I76" s="54"/>
      <c r="J76" s="186" t="s">
        <v>11</v>
      </c>
      <c r="K76" s="181"/>
      <c r="L76" s="187"/>
      <c r="M76" s="181"/>
      <c r="N76" s="188"/>
      <c r="O76" s="194"/>
      <c r="P76" s="193"/>
      <c r="Q76" s="194"/>
      <c r="R76" s="195"/>
    </row>
    <row r="77" spans="1:19" s="18" customFormat="1" ht="9" customHeight="1" x14ac:dyDescent="0.25">
      <c r="A77" s="326"/>
      <c r="B77" s="24"/>
      <c r="C77" s="110"/>
      <c r="D77" s="199"/>
      <c r="E77" s="184">
        <v>6</v>
      </c>
      <c r="F77" s="55" t="str">
        <f>IF(E77&gt;$R$79,,UPPER(VLOOKUP(E77,'1MD ELO (4)'!$A$7:$Q$134,2)))</f>
        <v/>
      </c>
      <c r="G77" s="185"/>
      <c r="H77" s="55"/>
      <c r="I77" s="54"/>
      <c r="J77" s="186" t="s">
        <v>12</v>
      </c>
      <c r="K77" s="181"/>
      <c r="L77" s="187"/>
      <c r="M77" s="181"/>
      <c r="N77" s="188"/>
      <c r="O77" s="189" t="s">
        <v>89</v>
      </c>
      <c r="P77" s="190"/>
      <c r="Q77" s="190"/>
      <c r="R77" s="191"/>
    </row>
    <row r="78" spans="1:19" s="18" customFormat="1" ht="9" customHeight="1" x14ac:dyDescent="0.25">
      <c r="A78" s="326"/>
      <c r="B78" s="24"/>
      <c r="C78" s="263"/>
      <c r="D78" s="334"/>
      <c r="E78" s="184">
        <v>7</v>
      </c>
      <c r="F78" s="55" t="str">
        <f>IF(E78&gt;$R$79,,UPPER(VLOOKUP(E78,'1MD ELO (4)'!$A$7:$Q$134,2)))</f>
        <v/>
      </c>
      <c r="G78" s="185"/>
      <c r="H78" s="55"/>
      <c r="I78" s="54"/>
      <c r="J78" s="186" t="s">
        <v>13</v>
      </c>
      <c r="K78" s="181"/>
      <c r="L78" s="187"/>
      <c r="M78" s="181"/>
      <c r="N78" s="188"/>
      <c r="O78" s="181"/>
      <c r="P78" s="187"/>
      <c r="Q78" s="181"/>
      <c r="R78" s="188"/>
    </row>
    <row r="79" spans="1:19" s="18" customFormat="1" ht="9" customHeight="1" x14ac:dyDescent="0.25">
      <c r="A79" s="327"/>
      <c r="B79" s="324"/>
      <c r="C79" s="375"/>
      <c r="D79" s="335"/>
      <c r="E79" s="200">
        <v>8</v>
      </c>
      <c r="F79" s="201" t="str">
        <f>IF(E79&gt;$R$79,,UPPER(VLOOKUP(E79,'1MD ELO (4)'!$A$7:$Q$134,2)))</f>
        <v/>
      </c>
      <c r="G79" s="202"/>
      <c r="H79" s="201"/>
      <c r="I79" s="203"/>
      <c r="J79" s="204" t="s">
        <v>14</v>
      </c>
      <c r="K79" s="194"/>
      <c r="L79" s="193"/>
      <c r="M79" s="194"/>
      <c r="N79" s="195"/>
      <c r="O79" s="194" t="str">
        <f>R4</f>
        <v>Csávás István</v>
      </c>
      <c r="P79" s="193"/>
      <c r="Q79" s="194"/>
      <c r="R79" s="205">
        <f>MIN(8,'1MD ELO (4)'!Q5)</f>
        <v>8</v>
      </c>
    </row>
  </sheetData>
  <mergeCells count="2">
    <mergeCell ref="A4:C4"/>
    <mergeCell ref="Q41:R41"/>
  </mergeCells>
  <conditionalFormatting sqref="E7 E9 E11">
    <cfRule type="expression" dxfId="248" priority="1" stopIfTrue="1">
      <formula>$E7&lt;9</formula>
    </cfRule>
  </conditionalFormatting>
  <conditionalFormatting sqref="E13 E15 E17 E19 E21 E23 E25 E27 E29 E31 E33 E35 E37 E39 E41 E43 E45 E47 E49 E51 E53 E55 E57 E59 E61 E63 E65 E67 E69">
    <cfRule type="expression" dxfId="247" priority="7" stopIfTrue="1">
      <formula>AND($E13&lt;9,$C13&gt;0)</formula>
    </cfRule>
  </conditionalFormatting>
  <conditionalFormatting sqref="H7 H9 H11 H13 H15 H17 H19 H21 H23 H25 H27 H29 H31 H33 H35 H37 H39 H41 H43 H45 H47 H49 H51 H53 H55 H57 H59 H61 H63 H65 H67 H69">
    <cfRule type="expression" dxfId="246" priority="11" stopIfTrue="1">
      <formula>AND($E7&lt;9,$C7&gt;0)</formula>
    </cfRule>
  </conditionalFormatting>
  <conditionalFormatting sqref="I8 K10 I12 M14 I16 K18 I20 O22 I24 K26 I28 M30 I32 K34 I36 O39 I40 K42 I44 M46 I48 K50 I52 O54 I56 K58 I60 M62 I64 K66 I68">
    <cfRule type="expression" dxfId="245" priority="8" stopIfTrue="1">
      <formula>AND($O$1="CU",I8="Umpire")</formula>
    </cfRule>
    <cfRule type="expression" dxfId="244" priority="9" stopIfTrue="1">
      <formula>AND($O$1="CU",I8&lt;&gt;"Umpire",J8&lt;&gt;"")</formula>
    </cfRule>
    <cfRule type="expression" dxfId="243" priority="10" stopIfTrue="1">
      <formula>AND($O$1="CU",I8&lt;&gt;"Umpire")</formula>
    </cfRule>
  </conditionalFormatting>
  <conditionalFormatting sqref="J8 L10 J12 N14 J16 L18 J20 P22 J24 L26 J28 N30 J32 L34 J36 P39 J40 L42 J44 N46 J48 L50 J52 P54 J56 L58 J60 N62 J64 L66 J68 R79">
    <cfRule type="expression" dxfId="242" priority="4" stopIfTrue="1">
      <formula>$O$1="CU"</formula>
    </cfRule>
  </conditionalFormatting>
  <conditionalFormatting sqref="K8 M10 K12 O14 K16 M18 K20 Q22 K24 M26 K28 O30 K32 M34 K36 K40 M42 K44 O46 K48 M50 K52 Q54 K56 M58 K60 O62 K64 M66 K68">
    <cfRule type="expression" dxfId="241" priority="5" stopIfTrue="1">
      <formula>J8="as"</formula>
    </cfRule>
    <cfRule type="expression" dxfId="240" priority="6" stopIfTrue="1">
      <formula>J8="bs"</formula>
    </cfRule>
  </conditionalFormatting>
  <conditionalFormatting sqref="Q38">
    <cfRule type="expression" dxfId="239" priority="2" stopIfTrue="1">
      <formula>P39="as"</formula>
    </cfRule>
    <cfRule type="expression" dxfId="238" priority="3" stopIfTrue="1">
      <formula>P39="bs"</formula>
    </cfRule>
  </conditionalFormatting>
  <dataValidations count="2">
    <dataValidation type="list" allowBlank="1" showInputMessage="1" sqref="O54 O39 O22" xr:uid="{00000000-0002-0000-4800-000000000000}">
      <formula1>$V$8:$V$17</formula1>
    </dataValidation>
    <dataValidation type="list" allowBlank="1" showInputMessage="1" sqref="I8 I24 I12 I28 I16 I40 I20 I44 I48 I52 I32 I36 I56 I60 I64 I68 K66 K58 K50 K42 K34 K26 K18 K10 M14 M30 M46 M62" xr:uid="{00000000-0002-0000-48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45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04514"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Sheet159">
    <tabColor indexed="11"/>
    <pageSetUpPr fitToPage="1"/>
  </sheetPr>
  <dimension ref="A1:AK82"/>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33203125" customWidth="1"/>
    <col min="21" max="21" width="11.44140625" hidden="1" customWidth="1"/>
    <col min="25" max="34" width="9.109375" hidden="1" customWidth="1"/>
  </cols>
  <sheetData>
    <row r="1" spans="1:37" s="96" customFormat="1" ht="21.75" customHeight="1" x14ac:dyDescent="0.25">
      <c r="A1" s="56" t="str">
        <f>Altalanos!$A$6</f>
        <v>Bács-Kiskun megyei Tenisz Diákolimpia</v>
      </c>
      <c r="B1" s="56"/>
      <c r="C1" s="99"/>
      <c r="D1" s="99"/>
      <c r="E1" s="99"/>
      <c r="F1" s="99"/>
      <c r="G1" s="99"/>
      <c r="H1" s="99"/>
      <c r="I1" s="333"/>
      <c r="J1" s="100"/>
      <c r="K1" s="401"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Altalanos!$D$8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66"/>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3.5" customHeight="1" thickBot="1" x14ac:dyDescent="0.3">
      <c r="A6" s="666"/>
      <c r="B6" s="686"/>
      <c r="C6" s="675"/>
      <c r="D6" s="675"/>
      <c r="E6" s="686"/>
      <c r="F6" s="674" t="str">
        <f>IF(Y3="","",CONCATENATE(AH1," pont"))</f>
        <v/>
      </c>
      <c r="G6" s="676"/>
      <c r="H6" s="677"/>
      <c r="I6" s="676"/>
      <c r="J6" s="678"/>
      <c r="K6" s="675" t="str">
        <f>IF(Y3="","",CONCATENATE(AG1," pont"))</f>
        <v/>
      </c>
      <c r="L6" s="678"/>
      <c r="M6" s="675" t="str">
        <f>IF(Y3="","",CONCATENATE(AF1," pont"))</f>
        <v/>
      </c>
      <c r="N6" s="678"/>
      <c r="O6" s="675" t="str">
        <f>IF(Y3="","",CONCATENATE(AE1," pont"))</f>
        <v/>
      </c>
      <c r="P6" s="678"/>
      <c r="Q6" s="675" t="str">
        <f>IF(Y3="","",CONCATENATE(AD1," pont"))</f>
        <v/>
      </c>
      <c r="R6" s="679"/>
      <c r="Y6" s="681"/>
      <c r="Z6" s="681"/>
      <c r="AA6" s="681" t="s">
        <v>191</v>
      </c>
      <c r="AB6" s="682">
        <v>150</v>
      </c>
      <c r="AC6" s="682">
        <v>120</v>
      </c>
      <c r="AD6" s="682">
        <v>90</v>
      </c>
      <c r="AE6" s="682">
        <v>60</v>
      </c>
      <c r="AF6" s="682">
        <v>40</v>
      </c>
      <c r="AG6" s="682">
        <v>25</v>
      </c>
      <c r="AH6" s="682">
        <v>10</v>
      </c>
      <c r="AI6" s="684"/>
      <c r="AJ6" s="684"/>
      <c r="AK6" s="684"/>
    </row>
    <row r="7" spans="1:37" s="37" customFormat="1" ht="9" customHeight="1" x14ac:dyDescent="0.25">
      <c r="A7" s="117" t="s">
        <v>7</v>
      </c>
      <c r="B7" s="346" t="str">
        <f>IF($E7="","",VLOOKUP($E7,'1MD ELO (4)'!$A$7:$O$80,14))</f>
        <v/>
      </c>
      <c r="C7" s="346" t="str">
        <f>IF($E7="","",VLOOKUP($E7,'1MD ELO (4)'!$A$7:$O$80,15))</f>
        <v/>
      </c>
      <c r="D7" s="376" t="str">
        <f>IF($E7="","",VLOOKUP($E7,'1MD ELO (4)'!$A$7:$O$80,5))</f>
        <v/>
      </c>
      <c r="E7" s="119"/>
      <c r="F7" s="120" t="str">
        <f>UPPER(IF($E7="","",VLOOKUP($E7,'1MD ELO (4)'!$A$7:$O$80,2)))</f>
        <v/>
      </c>
      <c r="G7" s="120" t="str">
        <f>IF($E7="","",VLOOKUP($E7,'1MD ELO (4)'!$A$7:$O$80,3))</f>
        <v/>
      </c>
      <c r="H7" s="120"/>
      <c r="I7" s="120" t="str">
        <f>IF($E7="","",VLOOKUP($E7,'1MD ELO (4)'!$A$7:$O$80,4))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5">
      <c r="A8" s="214" t="s">
        <v>8</v>
      </c>
      <c r="B8" s="346" t="str">
        <f>IF($E8="","",VLOOKUP($E8,'1MD ELO (4)'!$A$7:$O$80,14))</f>
        <v/>
      </c>
      <c r="C8" s="346" t="str">
        <f>IF($E8="","",VLOOKUP($E8,'1MD ELO (4)'!$A$7:$O$80,15))</f>
        <v/>
      </c>
      <c r="D8" s="376" t="str">
        <f>IF($E8="","",VLOOKUP($E8,'1MD ELO (4)'!$A$7:$O$80,5))</f>
        <v/>
      </c>
      <c r="E8" s="119"/>
      <c r="F8" s="412" t="str">
        <f>UPPER(IF($E8="","",VLOOKUP($E8,'1MD ELO (4)'!$A$7:$O$80,2)))</f>
        <v/>
      </c>
      <c r="G8" s="412" t="str">
        <f>IF($E8="","",VLOOKUP($E8,'1MD ELO (4)'!$A$7:$O$80,3))</f>
        <v/>
      </c>
      <c r="H8" s="412"/>
      <c r="I8" s="412" t="str">
        <f>IF($E8="","",VLOOKUP($E8,'1MD ELO (4)'!$A$7:$O$80,4))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5">
      <c r="A9" s="131" t="s">
        <v>9</v>
      </c>
      <c r="B9" s="346" t="str">
        <f>IF($E9="","",VLOOKUP($E9,'1MD ELO (4)'!$A$7:$O$80,14))</f>
        <v/>
      </c>
      <c r="C9" s="346" t="str">
        <f>IF($E9="","",VLOOKUP($E9,'1MD ELO (4)'!$A$7:$O$80,15))</f>
        <v/>
      </c>
      <c r="D9" s="376" t="str">
        <f>IF($E9="","",VLOOKUP($E9,'1MD ELO (4)'!$A$7:$O$80,5))</f>
        <v/>
      </c>
      <c r="E9" s="119"/>
      <c r="F9" s="412" t="str">
        <f>UPPER(IF($E9="","",VLOOKUP($E9,'1MD ELO (4)'!$A$7:$O$80,2)))</f>
        <v/>
      </c>
      <c r="G9" s="412" t="str">
        <f>IF($E9="","",VLOOKUP($E9,'1MD ELO (4)'!$A$7:$O$80,3))</f>
        <v/>
      </c>
      <c r="H9" s="412"/>
      <c r="I9" s="412" t="str">
        <f>IF($E9="","",VLOOKUP($E9,'1MD ELO (4)'!$A$7:$O$80,4))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5">
      <c r="A10" s="131" t="s">
        <v>10</v>
      </c>
      <c r="B10" s="346" t="str">
        <f>IF($E10="","",VLOOKUP($E10,'1MD ELO (4)'!$A$7:$O$80,14))</f>
        <v/>
      </c>
      <c r="C10" s="346" t="str">
        <f>IF($E10="","",VLOOKUP($E10,'1MD ELO (4)'!$A$7:$O$80,15))</f>
        <v/>
      </c>
      <c r="D10" s="376" t="str">
        <f>IF($E10="","",VLOOKUP($E10,'1MD ELO (4)'!$A$7:$O$80,5))</f>
        <v/>
      </c>
      <c r="E10" s="119"/>
      <c r="F10" s="412" t="str">
        <f>UPPER(IF($E10="","",VLOOKUP($E10,'1MD ELO (4)'!$A$7:$O$80,2)))</f>
        <v/>
      </c>
      <c r="G10" s="412" t="str">
        <f>IF($E10="","",VLOOKUP($E10,'1MD ELO (4)'!$A$7:$O$80,3))</f>
        <v/>
      </c>
      <c r="H10" s="412"/>
      <c r="I10" s="412" t="str">
        <f>IF($E10="","",VLOOKUP($E10,'1MD ELO (4)'!$A$7:$O$80,4))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t="s">
        <v>11</v>
      </c>
      <c r="B11" s="346" t="str">
        <f>IF($E11="","",VLOOKUP($E11,'1MD ELO (4)'!$A$7:$O$80,14))</f>
        <v/>
      </c>
      <c r="C11" s="346" t="str">
        <f>IF($E11="","",VLOOKUP($E11,'1MD ELO (4)'!$A$7:$O$80,15))</f>
        <v/>
      </c>
      <c r="D11" s="376" t="str">
        <f>IF($E11="","",VLOOKUP($E11,'1MD ELO (4)'!$A$7:$O$80,5))</f>
        <v/>
      </c>
      <c r="E11" s="119"/>
      <c r="F11" s="412" t="str">
        <f>UPPER(IF($E11="","",VLOOKUP($E11,'1MD ELO (4)'!$A$7:$O$80,2)))</f>
        <v/>
      </c>
      <c r="G11" s="412" t="str">
        <f>IF($E11="","",VLOOKUP($E11,'1MD ELO (4)'!$A$7:$O$80,3))</f>
        <v/>
      </c>
      <c r="H11" s="412"/>
      <c r="I11" s="412" t="str">
        <f>IF($E11="","",VLOOKUP($E11,'1MD ELO (4)'!$A$7:$O$80,4))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t="s">
        <v>12</v>
      </c>
      <c r="B12" s="346" t="str">
        <f>IF($E12="","",VLOOKUP($E12,'1MD ELO (4)'!$A$7:$O$80,14))</f>
        <v/>
      </c>
      <c r="C12" s="346" t="str">
        <f>IF($E12="","",VLOOKUP($E12,'1MD ELO (4)'!$A$7:$O$80,15))</f>
        <v/>
      </c>
      <c r="D12" s="376" t="str">
        <f>IF($E12="","",VLOOKUP($E12,'1MD ELO (4)'!$A$7:$O$80,5))</f>
        <v/>
      </c>
      <c r="E12" s="119"/>
      <c r="F12" s="412" t="str">
        <f>UPPER(IF($E12="","",VLOOKUP($E12,'1MD ELO (4)'!$A$7:$O$80,2)))</f>
        <v/>
      </c>
      <c r="G12" s="412" t="str">
        <f>IF($E12="","",VLOOKUP($E12,'1MD ELO (4)'!$A$7:$O$80,3))</f>
        <v/>
      </c>
      <c r="H12" s="412"/>
      <c r="I12" s="412" t="str">
        <f>IF($E12="","",VLOOKUP($E12,'1MD ELO (4)'!$A$7:$O$80,4))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214" t="s">
        <v>13</v>
      </c>
      <c r="B13" s="346" t="str">
        <f>IF($E13="","",VLOOKUP($E13,'1MD ELO (4)'!$A$7:$O$80,14))</f>
        <v/>
      </c>
      <c r="C13" s="346" t="str">
        <f>IF($E13="","",VLOOKUP($E13,'1MD ELO (4)'!$A$7:$O$80,15))</f>
        <v/>
      </c>
      <c r="D13" s="376" t="str">
        <f>IF($E13="","",VLOOKUP($E13,'1MD ELO (4)'!$A$7:$O$80,5))</f>
        <v/>
      </c>
      <c r="E13" s="119"/>
      <c r="F13" s="412" t="str">
        <f>UPPER(IF($E13="","",VLOOKUP($E13,'1MD ELO (4)'!$A$7:$O$80,2)))</f>
        <v/>
      </c>
      <c r="G13" s="412" t="str">
        <f>IF($E13="","",VLOOKUP($E13,'1MD ELO (4)'!$A$7:$O$80,3))</f>
        <v/>
      </c>
      <c r="H13" s="412"/>
      <c r="I13" s="412" t="str">
        <f>IF($E13="","",VLOOKUP($E13,'1MD ELO (4)'!$A$7:$O$80,4))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56" t="s">
        <v>14</v>
      </c>
      <c r="B14" s="346" t="str">
        <f>IF($E14="","",VLOOKUP($E14,'1MD ELO (4)'!$A$7:$O$80,14))</f>
        <v/>
      </c>
      <c r="C14" s="346" t="str">
        <f>IF($E14="","",VLOOKUP($E14,'1MD ELO (4)'!$A$7:$O$80,15))</f>
        <v/>
      </c>
      <c r="D14" s="376" t="str">
        <f>IF($E14="","",VLOOKUP($E14,'1MD ELO (4)'!$A$7:$O$80,5))</f>
        <v/>
      </c>
      <c r="E14" s="119"/>
      <c r="F14" s="120" t="str">
        <f>UPPER(IF($E14="","",VLOOKUP($E14,'1MD ELO (4)'!$A$7:$O$80,2)))</f>
        <v/>
      </c>
      <c r="G14" s="120" t="str">
        <f>IF($E14="","",VLOOKUP($E14,'1MD ELO (4)'!$A$7:$O$80,3))</f>
        <v/>
      </c>
      <c r="H14" s="120"/>
      <c r="I14" s="120" t="str">
        <f>IF($E14="","",VLOOKUP($E14,'1MD ELO (4)'!$A$7:$O$80,4))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17" t="s">
        <v>15</v>
      </c>
      <c r="B15" s="346" t="str">
        <f>IF($E15="","",VLOOKUP($E15,'1MD ELO (4)'!$A$7:$O$80,14))</f>
        <v/>
      </c>
      <c r="C15" s="346" t="str">
        <f>IF($E15="","",VLOOKUP($E15,'1MD ELO (4)'!$A$7:$O$80,15))</f>
        <v/>
      </c>
      <c r="D15" s="376" t="str">
        <f>IF($E15="","",VLOOKUP($E15,'1MD ELO (4)'!$A$7:$O$80,5))</f>
        <v/>
      </c>
      <c r="E15" s="119"/>
      <c r="F15" s="120" t="str">
        <f>UPPER(IF($E15="","",VLOOKUP($E15,'1MD ELO (4)'!$A$7:$O$80,2)))</f>
        <v/>
      </c>
      <c r="G15" s="120" t="str">
        <f>IF($E15="","",VLOOKUP($E15,'1MD ELO (4)'!$A$7:$O$80,3))</f>
        <v/>
      </c>
      <c r="H15" s="120"/>
      <c r="I15" s="120" t="str">
        <f>IF($E15="","",VLOOKUP($E15,'1MD ELO (4)'!$A$7:$O$80,4))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214" t="s">
        <v>16</v>
      </c>
      <c r="B16" s="346" t="str">
        <f>IF($E16="","",VLOOKUP($E16,'1MD ELO (4)'!$A$7:$O$80,14))</f>
        <v/>
      </c>
      <c r="C16" s="346" t="str">
        <f>IF($E16="","",VLOOKUP($E16,'1MD ELO (4)'!$A$7:$O$80,15))</f>
        <v/>
      </c>
      <c r="D16" s="376" t="str">
        <f>IF($E16="","",VLOOKUP($E16,'1MD ELO (4)'!$A$7:$O$80,5))</f>
        <v/>
      </c>
      <c r="E16" s="119"/>
      <c r="F16" s="412" t="str">
        <f>UPPER(IF($E16="","",VLOOKUP($E16,'1MD ELO (4)'!$A$7:$O$80,2)))</f>
        <v/>
      </c>
      <c r="G16" s="412" t="str">
        <f>IF($E16="","",VLOOKUP($E16,'1MD ELO (4)'!$A$7:$O$80,3))</f>
        <v/>
      </c>
      <c r="H16" s="412"/>
      <c r="I16" s="412" t="str">
        <f>IF($E16="","",VLOOKUP($E16,'1MD ELO (4)'!$A$7:$O$80,4))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t="s">
        <v>17</v>
      </c>
      <c r="B17" s="346" t="str">
        <f>IF($E17="","",VLOOKUP($E17,'1MD ELO (4)'!$A$7:$O$80,14))</f>
        <v/>
      </c>
      <c r="C17" s="346" t="str">
        <f>IF($E17="","",VLOOKUP($E17,'1MD ELO (4)'!$A$7:$O$80,15))</f>
        <v/>
      </c>
      <c r="D17" s="376" t="str">
        <f>IF($E17="","",VLOOKUP($E17,'1MD ELO (4)'!$A$7:$O$80,5))</f>
        <v/>
      </c>
      <c r="E17" s="119"/>
      <c r="F17" s="412" t="str">
        <f>UPPER(IF($E17="","",VLOOKUP($E17,'1MD ELO (4)'!$A$7:$O$80,2)))</f>
        <v/>
      </c>
      <c r="G17" s="412" t="str">
        <f>IF($E17="","",VLOOKUP($E17,'1MD ELO (4)'!$A$7:$O$80,3))</f>
        <v/>
      </c>
      <c r="H17" s="412"/>
      <c r="I17" s="412" t="str">
        <f>IF($E17="","",VLOOKUP($E17,'1MD ELO (4)'!$A$7:$O$80,4))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t="s">
        <v>18</v>
      </c>
      <c r="B18" s="346" t="str">
        <f>IF($E18="","",VLOOKUP($E18,'1MD ELO (4)'!$A$7:$O$80,14))</f>
        <v/>
      </c>
      <c r="C18" s="346" t="str">
        <f>IF($E18="","",VLOOKUP($E18,'1MD ELO (4)'!$A$7:$O$80,15))</f>
        <v/>
      </c>
      <c r="D18" s="376" t="str">
        <f>IF($E18="","",VLOOKUP($E18,'1MD ELO (4)'!$A$7:$O$80,5))</f>
        <v/>
      </c>
      <c r="E18" s="119"/>
      <c r="F18" s="412" t="str">
        <f>UPPER(IF($E18="","",VLOOKUP($E18,'1MD ELO (4)'!$A$7:$O$80,2)))</f>
        <v/>
      </c>
      <c r="G18" s="412" t="str">
        <f>IF($E18="","",VLOOKUP($E18,'1MD ELO (4)'!$A$7:$O$80,3))</f>
        <v/>
      </c>
      <c r="H18" s="412"/>
      <c r="I18" s="412" t="str">
        <f>IF($E18="","",VLOOKUP($E18,'1MD ELO (4)'!$A$7:$O$80,4))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t="s">
        <v>19</v>
      </c>
      <c r="B19" s="346" t="str">
        <f>IF($E19="","",VLOOKUP($E19,'1MD ELO (4)'!$A$7:$O$80,14))</f>
        <v/>
      </c>
      <c r="C19" s="346" t="str">
        <f>IF($E19="","",VLOOKUP($E19,'1MD ELO (4)'!$A$7:$O$80,15))</f>
        <v/>
      </c>
      <c r="D19" s="376" t="str">
        <f>IF($E19="","",VLOOKUP($E19,'1MD ELO (4)'!$A$7:$O$80,5))</f>
        <v/>
      </c>
      <c r="E19" s="119"/>
      <c r="F19" s="412" t="str">
        <f>UPPER(IF($E19="","",VLOOKUP($E19,'1MD ELO (4)'!$A$7:$O$80,2)))</f>
        <v/>
      </c>
      <c r="G19" s="412" t="str">
        <f>IF($E19="","",VLOOKUP($E19,'1MD ELO (4)'!$A$7:$O$80,3))</f>
        <v/>
      </c>
      <c r="H19" s="412"/>
      <c r="I19" s="412" t="str">
        <f>IF($E19="","",VLOOKUP($E19,'1MD ELO (4)'!$A$7:$O$80,4))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t="s">
        <v>20</v>
      </c>
      <c r="B20" s="346" t="str">
        <f>IF($E20="","",VLOOKUP($E20,'1MD ELO (4)'!$A$7:$O$80,14))</f>
        <v/>
      </c>
      <c r="C20" s="346" t="str">
        <f>IF($E20="","",VLOOKUP($E20,'1MD ELO (4)'!$A$7:$O$80,15))</f>
        <v/>
      </c>
      <c r="D20" s="376" t="str">
        <f>IF($E20="","",VLOOKUP($E20,'1MD ELO (4)'!$A$7:$O$80,5))</f>
        <v/>
      </c>
      <c r="E20" s="119"/>
      <c r="F20" s="412" t="str">
        <f>UPPER(IF($E20="","",VLOOKUP($E20,'1MD ELO (4)'!$A$7:$O$80,2)))</f>
        <v/>
      </c>
      <c r="G20" s="412" t="str">
        <f>IF($E20="","",VLOOKUP($E20,'1MD ELO (4)'!$A$7:$O$80,3))</f>
        <v/>
      </c>
      <c r="H20" s="412"/>
      <c r="I20" s="412" t="str">
        <f>IF($E20="","",VLOOKUP($E20,'1MD ELO (4)'!$A$7:$O$80,4))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214" t="s">
        <v>21</v>
      </c>
      <c r="B21" s="346" t="str">
        <f>IF($E21="","",VLOOKUP($E21,'1MD ELO (4)'!$A$7:$O$80,14))</f>
        <v/>
      </c>
      <c r="C21" s="346" t="str">
        <f>IF($E21="","",VLOOKUP($E21,'1MD ELO (4)'!$A$7:$O$80,15))</f>
        <v/>
      </c>
      <c r="D21" s="376" t="str">
        <f>IF($E21="","",VLOOKUP($E21,'1MD ELO (4)'!$A$7:$O$80,5))</f>
        <v/>
      </c>
      <c r="E21" s="119"/>
      <c r="F21" s="412" t="str">
        <f>UPPER(IF($E21="","",VLOOKUP($E21,'1MD ELO (4)'!$A$7:$O$80,2)))</f>
        <v/>
      </c>
      <c r="G21" s="412" t="str">
        <f>IF($E21="","",VLOOKUP($E21,'1MD ELO (4)'!$A$7:$O$80,3))</f>
        <v/>
      </c>
      <c r="H21" s="412"/>
      <c r="I21" s="412" t="str">
        <f>IF($E21="","",VLOOKUP($E21,'1MD ELO (4)'!$A$7:$O$80,4))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56" t="s">
        <v>22</v>
      </c>
      <c r="B22" s="346" t="str">
        <f>IF($E22="","",VLOOKUP($E22,'1MD ELO (4)'!$A$7:$O$80,14))</f>
        <v/>
      </c>
      <c r="C22" s="346" t="str">
        <f>IF($E22="","",VLOOKUP($E22,'1MD ELO (4)'!$A$7:$O$80,15))</f>
        <v/>
      </c>
      <c r="D22" s="376" t="str">
        <f>IF($E22="","",VLOOKUP($E22,'1MD ELO (4)'!$A$7:$O$80,5))</f>
        <v/>
      </c>
      <c r="E22" s="119"/>
      <c r="F22" s="120" t="str">
        <f>UPPER(IF($E22="","",VLOOKUP($E22,'1MD ELO (4)'!$A$7:$O$80,2)))</f>
        <v/>
      </c>
      <c r="G22" s="120" t="str">
        <f>IF($E22="","",VLOOKUP($E22,'1MD ELO (4)'!$A$7:$O$80,3))</f>
        <v/>
      </c>
      <c r="H22" s="120"/>
      <c r="I22" s="120" t="str">
        <f>IF($E22="","",VLOOKUP($E22,'1MD ELO (4)'!$A$7:$O$80,4))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t="s">
        <v>23</v>
      </c>
      <c r="B23" s="346" t="str">
        <f>IF($E23="","",VLOOKUP($E23,'1MD ELO (4)'!$A$7:$O$80,14))</f>
        <v/>
      </c>
      <c r="C23" s="346" t="str">
        <f>IF($E23="","",VLOOKUP($E23,'1MD ELO (4)'!$A$7:$O$80,15))</f>
        <v/>
      </c>
      <c r="D23" s="376" t="str">
        <f>IF($E23="","",VLOOKUP($E23,'1MD ELO (4)'!$A$7:$O$80,5))</f>
        <v/>
      </c>
      <c r="E23" s="119"/>
      <c r="F23" s="120" t="str">
        <f>UPPER(IF($E23="","",VLOOKUP($E23,'1MD ELO (4)'!$A$7:$O$80,2)))</f>
        <v/>
      </c>
      <c r="G23" s="120" t="str">
        <f>IF($E23="","",VLOOKUP($E23,'1MD ELO (4)'!$A$7:$O$80,3))</f>
        <v/>
      </c>
      <c r="H23" s="120"/>
      <c r="I23" s="120" t="str">
        <f>IF($E23="","",VLOOKUP($E23,'1MD ELO (4)'!$A$7:$O$80,4))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214" t="s">
        <v>24</v>
      </c>
      <c r="B24" s="346" t="str">
        <f>IF($E24="","",VLOOKUP($E24,'1MD ELO (4)'!$A$7:$O$80,14))</f>
        <v/>
      </c>
      <c r="C24" s="346" t="str">
        <f>IF($E24="","",VLOOKUP($E24,'1MD ELO (4)'!$A$7:$O$80,15))</f>
        <v/>
      </c>
      <c r="D24" s="376" t="str">
        <f>IF($E24="","",VLOOKUP($E24,'1MD ELO (4)'!$A$7:$O$80,5))</f>
        <v/>
      </c>
      <c r="E24" s="119"/>
      <c r="F24" s="412" t="str">
        <f>UPPER(IF($E24="","",VLOOKUP($E24,'1MD ELO (4)'!$A$7:$O$80,2)))</f>
        <v/>
      </c>
      <c r="G24" s="412" t="str">
        <f>IF($E24="","",VLOOKUP($E24,'1MD ELO (4)'!$A$7:$O$80,3))</f>
        <v/>
      </c>
      <c r="H24" s="412"/>
      <c r="I24" s="412" t="str">
        <f>IF($E24="","",VLOOKUP($E24,'1MD ELO (4)'!$A$7:$O$80,4))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t="s">
        <v>25</v>
      </c>
      <c r="B25" s="346" t="str">
        <f>IF($E25="","",VLOOKUP($E25,'1MD ELO (4)'!$A$7:$O$80,14))</f>
        <v/>
      </c>
      <c r="C25" s="346" t="str">
        <f>IF($E25="","",VLOOKUP($E25,'1MD ELO (4)'!$A$7:$O$80,15))</f>
        <v/>
      </c>
      <c r="D25" s="376" t="str">
        <f>IF($E25="","",VLOOKUP($E25,'1MD ELO (4)'!$A$7:$O$80,5))</f>
        <v/>
      </c>
      <c r="E25" s="119"/>
      <c r="F25" s="412" t="str">
        <f>UPPER(IF($E25="","",VLOOKUP($E25,'1MD ELO (4)'!$A$7:$O$80,2)))</f>
        <v/>
      </c>
      <c r="G25" s="412" t="str">
        <f>IF($E25="","",VLOOKUP($E25,'1MD ELO (4)'!$A$7:$O$80,3))</f>
        <v/>
      </c>
      <c r="H25" s="412"/>
      <c r="I25" s="412" t="str">
        <f>IF($E25="","",VLOOKUP($E25,'1MD ELO (4)'!$A$7:$O$80,4))</f>
        <v/>
      </c>
      <c r="J25" s="213"/>
      <c r="K25" s="137" t="str">
        <f>UPPER(IF(OR(J26="a",J26="as"),F25,IF(OR(J26="b",J26="bs"),F26,)))</f>
        <v/>
      </c>
      <c r="L25" s="216"/>
      <c r="M25" s="121"/>
      <c r="N25" s="148"/>
      <c r="O25" s="146"/>
      <c r="P25" s="146"/>
      <c r="Q25" s="767" t="str">
        <f>IF(Y3="","",CONCATENATE(AC1," pont"))</f>
        <v/>
      </c>
      <c r="R25" s="76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t="s">
        <v>26</v>
      </c>
      <c r="B26" s="346" t="str">
        <f>IF($E26="","",VLOOKUP($E26,'1MD ELO (4)'!$A$7:$O$80,14))</f>
        <v/>
      </c>
      <c r="C26" s="346" t="str">
        <f>IF($E26="","",VLOOKUP($E26,'1MD ELO (4)'!$A$7:$O$80,15))</f>
        <v/>
      </c>
      <c r="D26" s="376" t="str">
        <f>IF($E26="","",VLOOKUP($E26,'1MD ELO (4)'!$A$7:$O$80,5))</f>
        <v/>
      </c>
      <c r="E26" s="119"/>
      <c r="F26" s="412" t="str">
        <f>UPPER(IF($E26="","",VLOOKUP($E26,'1MD ELO (4)'!$A$7:$O$80,2)))</f>
        <v/>
      </c>
      <c r="G26" s="412" t="str">
        <f>IF($E26="","",VLOOKUP($E26,'1MD ELO (4)'!$A$7:$O$80,3))</f>
        <v/>
      </c>
      <c r="H26" s="412"/>
      <c r="I26" s="412" t="str">
        <f>IF($E26="","",VLOOKUP($E26,'1MD ELO (4)'!$A$7:$O$80,4))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5">
      <c r="A27" s="131" t="s">
        <v>27</v>
      </c>
      <c r="B27" s="346" t="str">
        <f>IF($E27="","",VLOOKUP($E27,'1MD ELO (4)'!$A$7:$O$80,14))</f>
        <v/>
      </c>
      <c r="C27" s="346" t="str">
        <f>IF($E27="","",VLOOKUP($E27,'1MD ELO (4)'!$A$7:$O$80,15))</f>
        <v/>
      </c>
      <c r="D27" s="376" t="str">
        <f>IF($E27="","",VLOOKUP($E27,'1MD ELO (4)'!$A$7:$O$80,5))</f>
        <v/>
      </c>
      <c r="E27" s="119"/>
      <c r="F27" s="412" t="str">
        <f>UPPER(IF($E27="","",VLOOKUP($E27,'1MD ELO (4)'!$A$7:$O$80,2)))</f>
        <v/>
      </c>
      <c r="G27" s="412" t="str">
        <f>IF($E27="","",VLOOKUP($E27,'1MD ELO (4)'!$A$7:$O$80,3))</f>
        <v/>
      </c>
      <c r="H27" s="412"/>
      <c r="I27" s="412" t="str">
        <f>IF($E27="","",VLOOKUP($E27,'1MD ELO (4)'!$A$7:$O$80,4))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5">
      <c r="A28" s="131" t="s">
        <v>28</v>
      </c>
      <c r="B28" s="346" t="str">
        <f>IF($E28="","",VLOOKUP($E28,'1MD ELO (4)'!$A$7:$O$80,14))</f>
        <v/>
      </c>
      <c r="C28" s="346" t="str">
        <f>IF($E28="","",VLOOKUP($E28,'1MD ELO (4)'!$A$7:$O$80,15))</f>
        <v/>
      </c>
      <c r="D28" s="376" t="str">
        <f>IF($E28="","",VLOOKUP($E28,'1MD ELO (4)'!$A$7:$O$80,5))</f>
        <v/>
      </c>
      <c r="E28" s="119"/>
      <c r="F28" s="412" t="str">
        <f>UPPER(IF($E28="","",VLOOKUP($E28,'1MD ELO (4)'!$A$7:$O$80,2)))</f>
        <v/>
      </c>
      <c r="G28" s="412" t="str">
        <f>IF($E28="","",VLOOKUP($E28,'1MD ELO (4)'!$A$7:$O$80,3))</f>
        <v/>
      </c>
      <c r="H28" s="412"/>
      <c r="I28" s="412" t="str">
        <f>IF($E28="","",VLOOKUP($E28,'1MD ELO (4)'!$A$7:$O$80,4))</f>
        <v/>
      </c>
      <c r="J28" s="215"/>
      <c r="K28" s="121"/>
      <c r="L28" s="136"/>
      <c r="M28" s="137" t="str">
        <f>UPPER(IF(OR(L28="a",L28="as"),K27,IF(OR(L28="b",L28="bs"),K29,)))</f>
        <v/>
      </c>
      <c r="N28" s="219"/>
      <c r="O28" s="146"/>
      <c r="P28" s="148"/>
      <c r="Q28" s="146"/>
      <c r="R28" s="148"/>
      <c r="S28" s="129"/>
    </row>
    <row r="29" spans="1:37" s="37" customFormat="1" ht="9.6" customHeight="1" x14ac:dyDescent="0.25">
      <c r="A29" s="214" t="s">
        <v>29</v>
      </c>
      <c r="B29" s="346" t="str">
        <f>IF($E29="","",VLOOKUP($E29,'1MD ELO (4)'!$A$7:$O$80,14))</f>
        <v/>
      </c>
      <c r="C29" s="346" t="str">
        <f>IF($E29="","",VLOOKUP($E29,'1MD ELO (4)'!$A$7:$O$80,15))</f>
        <v/>
      </c>
      <c r="D29" s="376" t="str">
        <f>IF($E29="","",VLOOKUP($E29,'1MD ELO (4)'!$A$7:$O$80,5))</f>
        <v/>
      </c>
      <c r="E29" s="119"/>
      <c r="F29" s="412" t="str">
        <f>UPPER(IF($E29="","",VLOOKUP($E29,'1MD ELO (4)'!$A$7:$O$80,2)))</f>
        <v/>
      </c>
      <c r="G29" s="412" t="str">
        <f>IF($E29="","",VLOOKUP($E29,'1MD ELO (4)'!$A$7:$O$80,3))</f>
        <v/>
      </c>
      <c r="H29" s="412"/>
      <c r="I29" s="412" t="str">
        <f>IF($E29="","",VLOOKUP($E29,'1MD ELO (4)'!$A$7:$O$80,4))</f>
        <v/>
      </c>
      <c r="J29" s="213"/>
      <c r="K29" s="137" t="str">
        <f>UPPER(IF(OR(J30="a",J30="as"),F29,IF(OR(J30="b",J30="bs"),F30,)))</f>
        <v/>
      </c>
      <c r="L29" s="154"/>
      <c r="M29" s="121"/>
      <c r="N29" s="146"/>
      <c r="O29" s="146"/>
      <c r="P29" s="148"/>
      <c r="Q29" s="146"/>
      <c r="R29" s="148"/>
      <c r="S29" s="129"/>
    </row>
    <row r="30" spans="1:37" s="37" customFormat="1" ht="9.6" customHeight="1" x14ac:dyDescent="0.25">
      <c r="A30" s="156" t="s">
        <v>30</v>
      </c>
      <c r="B30" s="346" t="str">
        <f>IF($E30="","",VLOOKUP($E30,'1MD ELO (4)'!$A$7:$O$80,14))</f>
        <v/>
      </c>
      <c r="C30" s="346" t="str">
        <f>IF($E30="","",VLOOKUP($E30,'1MD ELO (4)'!$A$7:$O$80,15))</f>
        <v/>
      </c>
      <c r="D30" s="376" t="str">
        <f>IF($E30="","",VLOOKUP($E30,'1MD ELO (4)'!$A$7:$O$80,5))</f>
        <v/>
      </c>
      <c r="E30" s="119"/>
      <c r="F30" s="120" t="str">
        <f>UPPER(IF($E30="","",VLOOKUP($E30,'1MD ELO (4)'!$A$7:$O$80,2)))</f>
        <v/>
      </c>
      <c r="G30" s="120" t="str">
        <f>IF($E30="","",VLOOKUP($E30,'1MD ELO (4)'!$A$7:$O$80,3))</f>
        <v/>
      </c>
      <c r="H30" s="120"/>
      <c r="I30" s="120" t="str">
        <f>IF($E30="","",VLOOKUP($E30,'1MD ELO (4)'!$A$7:$O$80,4))</f>
        <v/>
      </c>
      <c r="J30" s="215"/>
      <c r="K30" s="121"/>
      <c r="L30" s="146"/>
      <c r="M30" s="146"/>
      <c r="N30" s="220"/>
      <c r="O30" s="135" t="s">
        <v>0</v>
      </c>
      <c r="P30" s="144"/>
      <c r="Q30" s="137" t="str">
        <f>UPPER(IF(OR(P30="a",P30="as"),O26,IF(OR(P30="b",P30="bs"),O34,)))</f>
        <v/>
      </c>
      <c r="R30" s="154"/>
      <c r="S30" s="129"/>
    </row>
    <row r="31" spans="1:37" s="37" customFormat="1" ht="9.6" customHeight="1" x14ac:dyDescent="0.25">
      <c r="A31" s="117" t="s">
        <v>31</v>
      </c>
      <c r="B31" s="346" t="str">
        <f>IF($E31="","",VLOOKUP($E31,'1MD ELO (4)'!$A$7:$O$80,14))</f>
        <v/>
      </c>
      <c r="C31" s="346" t="str">
        <f>IF($E31="","",VLOOKUP($E31,'1MD ELO (4)'!$A$7:$O$80,15))</f>
        <v/>
      </c>
      <c r="D31" s="376" t="str">
        <f>IF($E31="","",VLOOKUP($E31,'1MD ELO (4)'!$A$7:$O$80,5))</f>
        <v/>
      </c>
      <c r="E31" s="119"/>
      <c r="F31" s="120" t="str">
        <f>UPPER(IF($E31="","",VLOOKUP($E31,'1MD ELO (4)'!$A$7:$O$80,2)))</f>
        <v/>
      </c>
      <c r="G31" s="120" t="str">
        <f>IF($E31="","",VLOOKUP($E31,'1MD ELO (4)'!$A$7:$O$80,3))</f>
        <v/>
      </c>
      <c r="H31" s="120"/>
      <c r="I31" s="120" t="str">
        <f>IF($E31="","",VLOOKUP($E31,'1MD ELO (4)'!$A$7:$O$80,4))</f>
        <v/>
      </c>
      <c r="J31" s="213"/>
      <c r="K31" s="137" t="str">
        <f>UPPER(IF(OR(J32="a",J32="as"),F31,IF(OR(J32="b",J32="bs"),F32,)))</f>
        <v/>
      </c>
      <c r="L31" s="145"/>
      <c r="M31" s="146"/>
      <c r="N31" s="146"/>
      <c r="O31" s="146"/>
      <c r="P31" s="148"/>
      <c r="Q31" s="121"/>
      <c r="R31" s="146"/>
      <c r="S31" s="129"/>
    </row>
    <row r="32" spans="1:37" s="37" customFormat="1" ht="9.6" customHeight="1" x14ac:dyDescent="0.25">
      <c r="A32" s="214" t="s">
        <v>32</v>
      </c>
      <c r="B32" s="346" t="str">
        <f>IF($E32="","",VLOOKUP($E32,'1MD ELO (4)'!$A$7:$O$80,14))</f>
        <v/>
      </c>
      <c r="C32" s="346" t="str">
        <f>IF($E32="","",VLOOKUP($E32,'1MD ELO (4)'!$A$7:$O$80,15))</f>
        <v/>
      </c>
      <c r="D32" s="376" t="str">
        <f>IF($E32="","",VLOOKUP($E32,'1MD ELO (4)'!$A$7:$O$80,5))</f>
        <v/>
      </c>
      <c r="E32" s="119"/>
      <c r="F32" s="412" t="str">
        <f>UPPER(IF($E32="","",VLOOKUP($E32,'1MD ELO (4)'!$A$7:$O$80,2)))</f>
        <v/>
      </c>
      <c r="G32" s="412" t="str">
        <f>IF($E32="","",VLOOKUP($E32,'1MD ELO (4)'!$A$7:$O$80,3))</f>
        <v/>
      </c>
      <c r="H32" s="412"/>
      <c r="I32" s="412" t="str">
        <f>IF($E32="","",VLOOKUP($E32,'1MD ELO (4)'!$A$7:$O$80,4))</f>
        <v/>
      </c>
      <c r="J32" s="215"/>
      <c r="K32" s="121"/>
      <c r="L32" s="136"/>
      <c r="M32" s="137" t="str">
        <f>UPPER(IF(OR(L32="a",L32="as"),K31,IF(OR(L32="b",L32="bs"),K33,)))</f>
        <v/>
      </c>
      <c r="N32" s="145"/>
      <c r="O32" s="146"/>
      <c r="P32" s="148"/>
      <c r="Q32" s="146"/>
      <c r="R32" s="146"/>
      <c r="S32" s="129"/>
    </row>
    <row r="33" spans="1:19" s="37" customFormat="1" ht="9.6" customHeight="1" x14ac:dyDescent="0.25">
      <c r="A33" s="131" t="s">
        <v>33</v>
      </c>
      <c r="B33" s="346" t="str">
        <f>IF($E33="","",VLOOKUP($E33,'1MD ELO (4)'!$A$7:$O$80,14))</f>
        <v/>
      </c>
      <c r="C33" s="346" t="str">
        <f>IF($E33="","",VLOOKUP($E33,'1MD ELO (4)'!$A$7:$O$80,15))</f>
        <v/>
      </c>
      <c r="D33" s="376" t="str">
        <f>IF($E33="","",VLOOKUP($E33,'1MD ELO (4)'!$A$7:$O$80,5))</f>
        <v/>
      </c>
      <c r="E33" s="119"/>
      <c r="F33" s="412" t="str">
        <f>UPPER(IF($E33="","",VLOOKUP($E33,'1MD ELO (4)'!$A$7:$O$80,2)))</f>
        <v/>
      </c>
      <c r="G33" s="412" t="str">
        <f>IF($E33="","",VLOOKUP($E33,'1MD ELO (4)'!$A$7:$O$80,3))</f>
        <v/>
      </c>
      <c r="H33" s="412"/>
      <c r="I33" s="412" t="str">
        <f>IF($E33="","",VLOOKUP($E33,'1MD ELO (4)'!$A$7:$O$80,4))</f>
        <v/>
      </c>
      <c r="J33" s="213"/>
      <c r="K33" s="137" t="str">
        <f>UPPER(IF(OR(J34="a",J34="as"),F33,IF(OR(J34="b",J34="bs"),F34,)))</f>
        <v/>
      </c>
      <c r="L33" s="216"/>
      <c r="M33" s="121"/>
      <c r="N33" s="148"/>
      <c r="O33" s="146"/>
      <c r="P33" s="148"/>
      <c r="Q33" s="146"/>
      <c r="R33" s="146"/>
      <c r="S33" s="129"/>
    </row>
    <row r="34" spans="1:19" s="37" customFormat="1" ht="9.6" customHeight="1" x14ac:dyDescent="0.25">
      <c r="A34" s="131" t="s">
        <v>34</v>
      </c>
      <c r="B34" s="346" t="str">
        <f>IF($E34="","",VLOOKUP($E34,'1MD ELO (4)'!$A$7:$O$80,14))</f>
        <v/>
      </c>
      <c r="C34" s="346" t="str">
        <f>IF($E34="","",VLOOKUP($E34,'1MD ELO (4)'!$A$7:$O$80,15))</f>
        <v/>
      </c>
      <c r="D34" s="376" t="str">
        <f>IF($E34="","",VLOOKUP($E34,'1MD ELO (4)'!$A$7:$O$80,5))</f>
        <v/>
      </c>
      <c r="E34" s="119"/>
      <c r="F34" s="412" t="str">
        <f>UPPER(IF($E34="","",VLOOKUP($E34,'1MD ELO (4)'!$A$7:$O$80,2)))</f>
        <v/>
      </c>
      <c r="G34" s="412" t="str">
        <f>IF($E34="","",VLOOKUP($E34,'1MD ELO (4)'!$A$7:$O$80,3))</f>
        <v/>
      </c>
      <c r="H34" s="412"/>
      <c r="I34" s="412" t="str">
        <f>IF($E34="","",VLOOKUP($E34,'1MD ELO (4)'!$A$7:$O$80,4))</f>
        <v/>
      </c>
      <c r="J34" s="215"/>
      <c r="K34" s="121"/>
      <c r="L34" s="146"/>
      <c r="M34" s="135" t="s">
        <v>0</v>
      </c>
      <c r="N34" s="144"/>
      <c r="O34" s="137" t="str">
        <f>UPPER(IF(OR(N34="a",N34="as"),M32,IF(OR(N34="b",N34="bs"),M36,)))</f>
        <v/>
      </c>
      <c r="P34" s="154"/>
      <c r="Q34" s="146"/>
      <c r="R34" s="146"/>
      <c r="S34" s="129"/>
    </row>
    <row r="35" spans="1:19" s="37" customFormat="1" ht="9.6" customHeight="1" x14ac:dyDescent="0.25">
      <c r="A35" s="131" t="s">
        <v>35</v>
      </c>
      <c r="B35" s="346" t="str">
        <f>IF($E35="","",VLOOKUP($E35,'1MD ELO (4)'!$A$7:$O$80,14))</f>
        <v/>
      </c>
      <c r="C35" s="346" t="str">
        <f>IF($E35="","",VLOOKUP($E35,'1MD ELO (4)'!$A$7:$O$80,15))</f>
        <v/>
      </c>
      <c r="D35" s="376" t="str">
        <f>IF($E35="","",VLOOKUP($E35,'1MD ELO (4)'!$A$7:$O$80,5))</f>
        <v/>
      </c>
      <c r="E35" s="119"/>
      <c r="F35" s="412" t="str">
        <f>UPPER(IF($E35="","",VLOOKUP($E35,'1MD ELO (4)'!$A$7:$O$80,2)))</f>
        <v/>
      </c>
      <c r="G35" s="412" t="str">
        <f>IF($E35="","",VLOOKUP($E35,'1MD ELO (4)'!$A$7:$O$80,3))</f>
        <v/>
      </c>
      <c r="H35" s="412"/>
      <c r="I35" s="412" t="str">
        <f>IF($E35="","",VLOOKUP($E35,'1MD ELO (4)'!$A$7:$O$80,4))</f>
        <v/>
      </c>
      <c r="J35" s="213"/>
      <c r="K35" s="137" t="str">
        <f>UPPER(IF(OR(J36="a",J36="as"),F35,IF(OR(J36="b",J36="bs"),F36,)))</f>
        <v/>
      </c>
      <c r="L35" s="145"/>
      <c r="M35" s="217"/>
      <c r="N35" s="218"/>
      <c r="O35" s="121"/>
      <c r="P35" s="146"/>
      <c r="Q35" s="146"/>
      <c r="R35" s="146"/>
      <c r="S35" s="129"/>
    </row>
    <row r="36" spans="1:19" s="37" customFormat="1" ht="9.6" customHeight="1" x14ac:dyDescent="0.25">
      <c r="A36" s="131" t="s">
        <v>36</v>
      </c>
      <c r="B36" s="346" t="str">
        <f>IF($E36="","",VLOOKUP($E36,'1MD ELO (4)'!$A$7:$O$80,14))</f>
        <v/>
      </c>
      <c r="C36" s="346" t="str">
        <f>IF($E36="","",VLOOKUP($E36,'1MD ELO (4)'!$A$7:$O$80,15))</f>
        <v/>
      </c>
      <c r="D36" s="376" t="str">
        <f>IF($E36="","",VLOOKUP($E36,'1MD ELO (4)'!$A$7:$O$80,5))</f>
        <v/>
      </c>
      <c r="E36" s="119"/>
      <c r="F36" s="412" t="str">
        <f>UPPER(IF($E36="","",VLOOKUP($E36,'1MD ELO (4)'!$A$7:$O$80,2)))</f>
        <v/>
      </c>
      <c r="G36" s="412" t="str">
        <f>IF($E36="","",VLOOKUP($E36,'1MD ELO (4)'!$A$7:$O$80,3))</f>
        <v/>
      </c>
      <c r="H36" s="412"/>
      <c r="I36" s="412" t="str">
        <f>IF($E36="","",VLOOKUP($E36,'1MD ELO (4)'!$A$7:$O$80,4))</f>
        <v/>
      </c>
      <c r="J36" s="215"/>
      <c r="K36" s="121"/>
      <c r="L36" s="136"/>
      <c r="M36" s="137" t="str">
        <f>UPPER(IF(OR(L36="a",L36="as"),K35,IF(OR(L36="b",L36="bs"),K37,)))</f>
        <v/>
      </c>
      <c r="N36" s="219"/>
      <c r="O36" s="222" t="s">
        <v>126</v>
      </c>
      <c r="P36" s="223"/>
      <c r="Q36" s="222" t="s">
        <v>125</v>
      </c>
      <c r="R36" s="223"/>
      <c r="S36" s="129"/>
    </row>
    <row r="37" spans="1:19" s="37" customFormat="1" ht="9.6" customHeight="1" x14ac:dyDescent="0.25">
      <c r="A37" s="214" t="s">
        <v>37</v>
      </c>
      <c r="B37" s="346" t="str">
        <f>IF($E37="","",VLOOKUP($E37,'1MD ELO (4)'!$A$7:$O$80,14))</f>
        <v/>
      </c>
      <c r="C37" s="346" t="str">
        <f>IF($E37="","",VLOOKUP($E37,'1MD ELO (4)'!$A$7:$O$80,15))</f>
        <v/>
      </c>
      <c r="D37" s="376" t="str">
        <f>IF($E37="","",VLOOKUP($E37,'1MD ELO (4)'!$A$7:$O$80,5))</f>
        <v/>
      </c>
      <c r="E37" s="119"/>
      <c r="F37" s="412" t="str">
        <f>UPPER(IF($E37="","",VLOOKUP($E37,'1MD ELO (4)'!$A$7:$O$80,2)))</f>
        <v/>
      </c>
      <c r="G37" s="412" t="str">
        <f>IF($E37="","",VLOOKUP($E37,'1MD ELO (4)'!$A$7:$O$80,3))</f>
        <v/>
      </c>
      <c r="H37" s="412"/>
      <c r="I37" s="412" t="str">
        <f>IF($E37="","",VLOOKUP($E37,'1MD ELO (4)'!$A$7:$O$80,4))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5">
      <c r="A38" s="156" t="s">
        <v>38</v>
      </c>
      <c r="B38" s="346" t="str">
        <f>IF($E38="","",VLOOKUP($E38,'1MD ELO (4)'!$A$7:$O$80,14))</f>
        <v/>
      </c>
      <c r="C38" s="346" t="str">
        <f>IF($E38="","",VLOOKUP($E38,'1MD ELO (4)'!$A$7:$O$80,15))</f>
        <v/>
      </c>
      <c r="D38" s="376" t="str">
        <f>IF($E38="","",VLOOKUP($E38,'1MD ELO (4)'!$A$7:$O$80,5))</f>
        <v/>
      </c>
      <c r="E38" s="119"/>
      <c r="F38" s="120" t="str">
        <f>UPPER(IF($E38="","",VLOOKUP($E38,'1MD ELO (4)'!$A$7:$O$80,2)))</f>
        <v/>
      </c>
      <c r="G38" s="120" t="str">
        <f>IF($E38="","",VLOOKUP($E38,'1MD ELO (4)'!$A$7:$O$80,3))</f>
        <v/>
      </c>
      <c r="H38" s="120"/>
      <c r="I38" s="120" t="str">
        <f>IF($E38="","",VLOOKUP($E38,'1MD ELO (4)'!$A$7:$O$80,4))</f>
        <v/>
      </c>
      <c r="J38" s="215"/>
      <c r="K38" s="121"/>
      <c r="L38" s="146"/>
      <c r="M38" s="146"/>
      <c r="N38" s="226"/>
      <c r="O38" s="227" t="s">
        <v>0</v>
      </c>
      <c r="P38" s="228"/>
      <c r="Q38" s="224" t="str">
        <f>UPPER(IF(OR(P38="a",P38="as"),O37,IF(OR(P38="b",P38="bs"),O39,)))</f>
        <v/>
      </c>
      <c r="R38" s="225"/>
      <c r="S38" s="129"/>
    </row>
    <row r="39" spans="1:19" s="37" customFormat="1" ht="9.6" customHeight="1" x14ac:dyDescent="0.25">
      <c r="A39" s="117" t="s">
        <v>39</v>
      </c>
      <c r="B39" s="346" t="str">
        <f>IF($E39="","",VLOOKUP($E39,'1MD ELO (4)'!$A$7:$O$80,14))</f>
        <v/>
      </c>
      <c r="C39" s="346" t="str">
        <f>IF($E39="","",VLOOKUP($E39,'1MD ELO (4)'!$A$7:$O$80,15))</f>
        <v/>
      </c>
      <c r="D39" s="376" t="str">
        <f>IF($E39="","",VLOOKUP($E39,'1MD ELO (4)'!$A$7:$O$80,5))</f>
        <v/>
      </c>
      <c r="E39" s="119"/>
      <c r="F39" s="120" t="str">
        <f>UPPER(IF($E39="","",VLOOKUP($E39,'1MD ELO (4)'!$A$7:$O$80,2)))</f>
        <v/>
      </c>
      <c r="G39" s="120" t="str">
        <f>IF($E39="","",VLOOKUP($E39,'1MD ELO (4)'!$A$7:$O$80,3))</f>
        <v/>
      </c>
      <c r="H39" s="120"/>
      <c r="I39" s="120" t="str">
        <f>IF($E39="","",VLOOKUP($E39,'1MD ELO (4)'!$A$7:$O$80,4))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5">
      <c r="A40" s="214" t="s">
        <v>40</v>
      </c>
      <c r="B40" s="346" t="str">
        <f>IF($E40="","",VLOOKUP($E40,'1MD ELO (4)'!$A$7:$O$80,14))</f>
        <v/>
      </c>
      <c r="C40" s="346" t="str">
        <f>IF($E40="","",VLOOKUP($E40,'1MD ELO (4)'!$A$7:$O$80,15))</f>
        <v/>
      </c>
      <c r="D40" s="376" t="str">
        <f>IF($E40="","",VLOOKUP($E40,'1MD ELO (4)'!$A$7:$O$80,5))</f>
        <v/>
      </c>
      <c r="E40" s="119"/>
      <c r="F40" s="412" t="str">
        <f>UPPER(IF($E40="","",VLOOKUP($E40,'1MD ELO (4)'!$A$7:$O$80,2)))</f>
        <v/>
      </c>
      <c r="G40" s="412" t="str">
        <f>IF($E40="","",VLOOKUP($E40,'1MD ELO (4)'!$A$7:$O$80,3))</f>
        <v/>
      </c>
      <c r="H40" s="412"/>
      <c r="I40" s="412" t="str">
        <f>IF($E40="","",VLOOKUP($E40,'1MD ELO (4)'!$A$7:$O$80,4))</f>
        <v/>
      </c>
      <c r="J40" s="215"/>
      <c r="K40" s="121"/>
      <c r="L40" s="136"/>
      <c r="M40" s="137" t="str">
        <f>UPPER(IF(OR(L40="a",L40="as"),K39,IF(OR(L40="b",L40="bs"),K41,)))</f>
        <v/>
      </c>
      <c r="N40" s="145"/>
      <c r="O40" s="223"/>
      <c r="P40" s="223"/>
      <c r="Q40" s="223"/>
      <c r="R40" s="223"/>
      <c r="S40" s="129"/>
    </row>
    <row r="41" spans="1:19" s="37" customFormat="1" ht="9.6" customHeight="1" x14ac:dyDescent="0.25">
      <c r="A41" s="131" t="s">
        <v>41</v>
      </c>
      <c r="B41" s="346" t="str">
        <f>IF($E41="","",VLOOKUP($E41,'1MD ELO (4)'!$A$7:$O$80,14))</f>
        <v/>
      </c>
      <c r="C41" s="346" t="str">
        <f>IF($E41="","",VLOOKUP($E41,'1MD ELO (4)'!$A$7:$O$80,15))</f>
        <v/>
      </c>
      <c r="D41" s="376" t="str">
        <f>IF($E41="","",VLOOKUP($E41,'1MD ELO (4)'!$A$7:$O$80,5))</f>
        <v/>
      </c>
      <c r="E41" s="119"/>
      <c r="F41" s="412" t="str">
        <f>UPPER(IF($E41="","",VLOOKUP($E41,'1MD ELO (4)'!$A$7:$O$80,2)))</f>
        <v/>
      </c>
      <c r="G41" s="412" t="str">
        <f>IF($E41="","",VLOOKUP($E41,'1MD ELO (4)'!$A$7:$O$80,3))</f>
        <v/>
      </c>
      <c r="H41" s="412"/>
      <c r="I41" s="412" t="str">
        <f>IF($E41="","",VLOOKUP($E41,'1MD ELO (4)'!$A$7:$O$80,4))</f>
        <v/>
      </c>
      <c r="J41" s="213"/>
      <c r="K41" s="137" t="str">
        <f>UPPER(IF(OR(J42="a",J42="as"),F41,IF(OR(J42="b",J42="bs"),F42,)))</f>
        <v/>
      </c>
      <c r="L41" s="216"/>
      <c r="M41" s="121"/>
      <c r="N41" s="148"/>
      <c r="O41" s="223"/>
      <c r="P41" s="223"/>
      <c r="Q41" s="767" t="str">
        <f>IF(Y3="","",CONCATENATE(AB1," pont"))</f>
        <v/>
      </c>
      <c r="R41" s="767"/>
      <c r="S41" s="129"/>
    </row>
    <row r="42" spans="1:19" s="37" customFormat="1" ht="9.6" customHeight="1" x14ac:dyDescent="0.25">
      <c r="A42" s="131" t="s">
        <v>42</v>
      </c>
      <c r="B42" s="346" t="str">
        <f>IF($E42="","",VLOOKUP($E42,'1MD ELO (4)'!$A$7:$O$80,14))</f>
        <v/>
      </c>
      <c r="C42" s="346" t="str">
        <f>IF($E42="","",VLOOKUP($E42,'1MD ELO (4)'!$A$7:$O$80,15))</f>
        <v/>
      </c>
      <c r="D42" s="376" t="str">
        <f>IF($E42="","",VLOOKUP($E42,'1MD ELO (4)'!$A$7:$O$80,5))</f>
        <v/>
      </c>
      <c r="E42" s="119"/>
      <c r="F42" s="412" t="str">
        <f>UPPER(IF($E42="","",VLOOKUP($E42,'1MD ELO (4)'!$A$7:$O$80,2)))</f>
        <v/>
      </c>
      <c r="G42" s="412" t="str">
        <f>IF($E42="","",VLOOKUP($E42,'1MD ELO (4)'!$A$7:$O$80,3))</f>
        <v/>
      </c>
      <c r="H42" s="412"/>
      <c r="I42" s="412" t="str">
        <f>IF($E42="","",VLOOKUP($E42,'1MD ELO (4)'!$A$7:$O$80,4))</f>
        <v/>
      </c>
      <c r="J42" s="215"/>
      <c r="K42" s="121"/>
      <c r="L42" s="146"/>
      <c r="M42" s="135" t="s">
        <v>0</v>
      </c>
      <c r="N42" s="144"/>
      <c r="O42" s="137" t="str">
        <f>UPPER(IF(OR(N42="a",N42="as"),M40,IF(OR(N42="b",N42="bs"),M44,)))</f>
        <v/>
      </c>
      <c r="P42" s="145"/>
      <c r="Q42" s="146"/>
      <c r="R42" s="146"/>
      <c r="S42" s="129"/>
    </row>
    <row r="43" spans="1:19" s="37" customFormat="1" ht="9.6" customHeight="1" x14ac:dyDescent="0.25">
      <c r="A43" s="131" t="s">
        <v>43</v>
      </c>
      <c r="B43" s="346" t="str">
        <f>IF($E43="","",VLOOKUP($E43,'1MD ELO (4)'!$A$7:$O$80,14))</f>
        <v/>
      </c>
      <c r="C43" s="346" t="str">
        <f>IF($E43="","",VLOOKUP($E43,'1MD ELO (4)'!$A$7:$O$80,15))</f>
        <v/>
      </c>
      <c r="D43" s="376" t="str">
        <f>IF($E43="","",VLOOKUP($E43,'1MD ELO (4)'!$A$7:$O$80,5))</f>
        <v/>
      </c>
      <c r="E43" s="119"/>
      <c r="F43" s="412" t="str">
        <f>UPPER(IF($E43="","",VLOOKUP($E43,'1MD ELO (4)'!$A$7:$O$80,2)))</f>
        <v/>
      </c>
      <c r="G43" s="412" t="str">
        <f>IF($E43="","",VLOOKUP($E43,'1MD ELO (4)'!$A$7:$O$80,3))</f>
        <v/>
      </c>
      <c r="H43" s="412"/>
      <c r="I43" s="412" t="str">
        <f>IF($E43="","",VLOOKUP($E43,'1MD ELO (4)'!$A$7:$O$80,4))</f>
        <v/>
      </c>
      <c r="J43" s="213"/>
      <c r="K43" s="137" t="str">
        <f>UPPER(IF(OR(J44="a",J44="as"),F43,IF(OR(J44="b",J44="bs"),F44,)))</f>
        <v/>
      </c>
      <c r="L43" s="145"/>
      <c r="M43" s="217"/>
      <c r="N43" s="218"/>
      <c r="O43" s="121"/>
      <c r="P43" s="148"/>
      <c r="Q43" s="146"/>
      <c r="R43" s="146"/>
      <c r="S43" s="129"/>
    </row>
    <row r="44" spans="1:19" s="37" customFormat="1" ht="9.6" customHeight="1" x14ac:dyDescent="0.25">
      <c r="A44" s="131" t="s">
        <v>44</v>
      </c>
      <c r="B44" s="346" t="str">
        <f>IF($E44="","",VLOOKUP($E44,'1MD ELO (4)'!$A$7:$O$80,14))</f>
        <v/>
      </c>
      <c r="C44" s="346" t="str">
        <f>IF($E44="","",VLOOKUP($E44,'1MD ELO (4)'!$A$7:$O$80,15))</f>
        <v/>
      </c>
      <c r="D44" s="376" t="str">
        <f>IF($E44="","",VLOOKUP($E44,'1MD ELO (4)'!$A$7:$O$80,5))</f>
        <v/>
      </c>
      <c r="E44" s="119"/>
      <c r="F44" s="412" t="str">
        <f>UPPER(IF($E44="","",VLOOKUP($E44,'1MD ELO (4)'!$A$7:$O$80,2)))</f>
        <v/>
      </c>
      <c r="G44" s="412" t="str">
        <f>IF($E44="","",VLOOKUP($E44,'1MD ELO (4)'!$A$7:$O$80,3))</f>
        <v/>
      </c>
      <c r="H44" s="412"/>
      <c r="I44" s="412" t="str">
        <f>IF($E44="","",VLOOKUP($E44,'1MD ELO (4)'!$A$7:$O$80,4))</f>
        <v/>
      </c>
      <c r="J44" s="215"/>
      <c r="K44" s="121"/>
      <c r="L44" s="136"/>
      <c r="M44" s="137" t="str">
        <f>UPPER(IF(OR(L44="a",L44="as"),K43,IF(OR(L44="b",L44="bs"),K45,)))</f>
        <v/>
      </c>
      <c r="N44" s="219"/>
      <c r="O44" s="146"/>
      <c r="P44" s="148"/>
      <c r="Q44" s="146"/>
      <c r="R44" s="146"/>
      <c r="S44" s="129"/>
    </row>
    <row r="45" spans="1:19" s="37" customFormat="1" ht="9.6" customHeight="1" x14ac:dyDescent="0.25">
      <c r="A45" s="214" t="s">
        <v>45</v>
      </c>
      <c r="B45" s="346" t="str">
        <f>IF($E45="","",VLOOKUP($E45,'1MD ELO (4)'!$A$7:$O$80,14))</f>
        <v/>
      </c>
      <c r="C45" s="346" t="str">
        <f>IF($E45="","",VLOOKUP($E45,'1MD ELO (4)'!$A$7:$O$80,15))</f>
        <v/>
      </c>
      <c r="D45" s="376" t="str">
        <f>IF($E45="","",VLOOKUP($E45,'1MD ELO (4)'!$A$7:$O$80,5))</f>
        <v/>
      </c>
      <c r="E45" s="119"/>
      <c r="F45" s="412" t="str">
        <f>UPPER(IF($E45="","",VLOOKUP($E45,'1MD ELO (4)'!$A$7:$O$80,2)))</f>
        <v/>
      </c>
      <c r="G45" s="412" t="str">
        <f>IF($E45="","",VLOOKUP($E45,'1MD ELO (4)'!$A$7:$O$80,3))</f>
        <v/>
      </c>
      <c r="H45" s="412"/>
      <c r="I45" s="412" t="str">
        <f>IF($E45="","",VLOOKUP($E45,'1MD ELO (4)'!$A$7:$O$80,4))</f>
        <v/>
      </c>
      <c r="J45" s="213"/>
      <c r="K45" s="137" t="str">
        <f>UPPER(IF(OR(J46="a",J46="as"),F45,IF(OR(J46="b",J46="bs"),F46,)))</f>
        <v/>
      </c>
      <c r="L45" s="154"/>
      <c r="M45" s="121"/>
      <c r="N45" s="146"/>
      <c r="O45" s="146"/>
      <c r="P45" s="148"/>
      <c r="Q45" s="146"/>
      <c r="R45" s="146"/>
      <c r="S45" s="129"/>
    </row>
    <row r="46" spans="1:19" s="37" customFormat="1" ht="9.6" customHeight="1" x14ac:dyDescent="0.25">
      <c r="A46" s="156" t="s">
        <v>46</v>
      </c>
      <c r="B46" s="346" t="str">
        <f>IF($E46="","",VLOOKUP($E46,'1MD ELO (4)'!$A$7:$O$80,14))</f>
        <v/>
      </c>
      <c r="C46" s="346" t="str">
        <f>IF($E46="","",VLOOKUP($E46,'1MD ELO (4)'!$A$7:$O$80,15))</f>
        <v/>
      </c>
      <c r="D46" s="376" t="str">
        <f>IF($E46="","",VLOOKUP($E46,'1MD ELO (4)'!$A$7:$O$80,5))</f>
        <v/>
      </c>
      <c r="E46" s="119"/>
      <c r="F46" s="120" t="str">
        <f>UPPER(IF($E46="","",VLOOKUP($E46,'1MD ELO (4)'!$A$7:$O$80,2)))</f>
        <v/>
      </c>
      <c r="G46" s="120" t="str">
        <f>IF($E46="","",VLOOKUP($E46,'1MD ELO (4)'!$A$7:$O$80,3))</f>
        <v/>
      </c>
      <c r="H46" s="120"/>
      <c r="I46" s="120" t="str">
        <f>IF($E46="","",VLOOKUP($E46,'1MD ELO (4)'!$A$7:$O$80,4))</f>
        <v/>
      </c>
      <c r="J46" s="215"/>
      <c r="K46" s="121"/>
      <c r="L46" s="146"/>
      <c r="M46" s="146"/>
      <c r="N46" s="220"/>
      <c r="O46" s="135" t="s">
        <v>0</v>
      </c>
      <c r="P46" s="144"/>
      <c r="Q46" s="137" t="str">
        <f>UPPER(IF(OR(P46="a",P46="as"),O42,IF(OR(P46="b",P46="bs"),O50,)))</f>
        <v/>
      </c>
      <c r="R46" s="145"/>
      <c r="S46" s="129"/>
    </row>
    <row r="47" spans="1:19" s="37" customFormat="1" ht="9.6" customHeight="1" x14ac:dyDescent="0.25">
      <c r="A47" s="117" t="s">
        <v>47</v>
      </c>
      <c r="B47" s="346" t="str">
        <f>IF($E47="","",VLOOKUP($E47,'1MD ELO (4)'!$A$7:$O$80,14))</f>
        <v/>
      </c>
      <c r="C47" s="346" t="str">
        <f>IF($E47="","",VLOOKUP($E47,'1MD ELO (4)'!$A$7:$O$80,15))</f>
        <v/>
      </c>
      <c r="D47" s="376" t="str">
        <f>IF($E47="","",VLOOKUP($E47,'1MD ELO (4)'!$A$7:$O$80,5))</f>
        <v/>
      </c>
      <c r="E47" s="119"/>
      <c r="F47" s="120" t="str">
        <f>UPPER(IF($E47="","",VLOOKUP($E47,'1MD ELO (4)'!$A$7:$O$80,2)))</f>
        <v/>
      </c>
      <c r="G47" s="120" t="str">
        <f>IF($E47="","",VLOOKUP($E47,'1MD ELO (4)'!$A$7:$O$80,3))</f>
        <v/>
      </c>
      <c r="H47" s="120"/>
      <c r="I47" s="120" t="str">
        <f>IF($E47="","",VLOOKUP($E47,'1MD ELO (4)'!$A$7:$O$80,4))</f>
        <v/>
      </c>
      <c r="J47" s="213"/>
      <c r="K47" s="137" t="str">
        <f>UPPER(IF(OR(J48="a",J48="as"),F47,IF(OR(J48="b",J48="bs"),F48,)))</f>
        <v/>
      </c>
      <c r="L47" s="145"/>
      <c r="M47" s="146"/>
      <c r="N47" s="146"/>
      <c r="O47" s="146"/>
      <c r="P47" s="148"/>
      <c r="Q47" s="121"/>
      <c r="R47" s="148"/>
      <c r="S47" s="129"/>
    </row>
    <row r="48" spans="1:19" s="37" customFormat="1" ht="9.6" customHeight="1" x14ac:dyDescent="0.25">
      <c r="A48" s="214" t="s">
        <v>48</v>
      </c>
      <c r="B48" s="346" t="str">
        <f>IF($E48="","",VLOOKUP($E48,'1MD ELO (4)'!$A$7:$O$80,14))</f>
        <v/>
      </c>
      <c r="C48" s="346" t="str">
        <f>IF($E48="","",VLOOKUP($E48,'1MD ELO (4)'!$A$7:$O$80,15))</f>
        <v/>
      </c>
      <c r="D48" s="376" t="str">
        <f>IF($E48="","",VLOOKUP($E48,'1MD ELO (4)'!$A$7:$O$80,5))</f>
        <v/>
      </c>
      <c r="E48" s="119"/>
      <c r="F48" s="412" t="str">
        <f>UPPER(IF($E48="","",VLOOKUP($E48,'1MD ELO (4)'!$A$7:$O$80,2)))</f>
        <v/>
      </c>
      <c r="G48" s="412" t="str">
        <f>IF($E48="","",VLOOKUP($E48,'1MD ELO (4)'!$A$7:$O$80,3))</f>
        <v/>
      </c>
      <c r="H48" s="412"/>
      <c r="I48" s="412" t="str">
        <f>IF($E48="","",VLOOKUP($E48,'1MD ELO (4)'!$A$7:$O$80,4))</f>
        <v/>
      </c>
      <c r="J48" s="215"/>
      <c r="K48" s="121"/>
      <c r="L48" s="136"/>
      <c r="M48" s="137" t="str">
        <f>UPPER(IF(OR(L48="a",L48="as"),K47,IF(OR(L48="b",L48="bs"),K49,)))</f>
        <v/>
      </c>
      <c r="N48" s="145"/>
      <c r="O48" s="146"/>
      <c r="P48" s="148"/>
      <c r="Q48" s="146"/>
      <c r="R48" s="148"/>
      <c r="S48" s="129"/>
    </row>
    <row r="49" spans="1:19" s="37" customFormat="1" ht="9.6" customHeight="1" x14ac:dyDescent="0.25">
      <c r="A49" s="131" t="s">
        <v>49</v>
      </c>
      <c r="B49" s="346" t="str">
        <f>IF($E49="","",VLOOKUP($E49,'1MD ELO (4)'!$A$7:$O$80,14))</f>
        <v/>
      </c>
      <c r="C49" s="346" t="str">
        <f>IF($E49="","",VLOOKUP($E49,'1MD ELO (4)'!$A$7:$O$80,15))</f>
        <v/>
      </c>
      <c r="D49" s="376" t="str">
        <f>IF($E49="","",VLOOKUP($E49,'1MD ELO (4)'!$A$7:$O$80,5))</f>
        <v/>
      </c>
      <c r="E49" s="119"/>
      <c r="F49" s="412" t="str">
        <f>UPPER(IF($E49="","",VLOOKUP($E49,'1MD ELO (4)'!$A$7:$O$80,2)))</f>
        <v/>
      </c>
      <c r="G49" s="412" t="str">
        <f>IF($E49="","",VLOOKUP($E49,'1MD ELO (4)'!$A$7:$O$80,3))</f>
        <v/>
      </c>
      <c r="H49" s="412"/>
      <c r="I49" s="412" t="str">
        <f>IF($E49="","",VLOOKUP($E49,'1MD ELO (4)'!$A$7:$O$80,4))</f>
        <v/>
      </c>
      <c r="J49" s="213"/>
      <c r="K49" s="137" t="str">
        <f>UPPER(IF(OR(J50="a",J50="as"),F49,IF(OR(J50="b",J50="bs"),F50,)))</f>
        <v/>
      </c>
      <c r="L49" s="216"/>
      <c r="M49" s="121"/>
      <c r="N49" s="148"/>
      <c r="O49" s="146"/>
      <c r="P49" s="148"/>
      <c r="Q49" s="146"/>
      <c r="R49" s="148"/>
      <c r="S49" s="129"/>
    </row>
    <row r="50" spans="1:19" s="37" customFormat="1" ht="9.6" customHeight="1" x14ac:dyDescent="0.25">
      <c r="A50" s="131" t="s">
        <v>50</v>
      </c>
      <c r="B50" s="346" t="str">
        <f>IF($E50="","",VLOOKUP($E50,'1MD ELO (4)'!$A$7:$O$80,14))</f>
        <v/>
      </c>
      <c r="C50" s="346" t="str">
        <f>IF($E50="","",VLOOKUP($E50,'1MD ELO (4)'!$A$7:$O$80,15))</f>
        <v/>
      </c>
      <c r="D50" s="376" t="str">
        <f>IF($E50="","",VLOOKUP($E50,'1MD ELO (4)'!$A$7:$O$80,5))</f>
        <v/>
      </c>
      <c r="E50" s="119"/>
      <c r="F50" s="412" t="str">
        <f>UPPER(IF($E50="","",VLOOKUP($E50,'1MD ELO (4)'!$A$7:$O$80,2)))</f>
        <v/>
      </c>
      <c r="G50" s="412" t="str">
        <f>IF($E50="","",VLOOKUP($E50,'1MD ELO (4)'!$A$7:$O$80,3))</f>
        <v/>
      </c>
      <c r="H50" s="412"/>
      <c r="I50" s="412" t="str">
        <f>IF($E50="","",VLOOKUP($E50,'1MD ELO (4)'!$A$7:$O$80,4))</f>
        <v/>
      </c>
      <c r="J50" s="215"/>
      <c r="K50" s="121"/>
      <c r="L50" s="146"/>
      <c r="M50" s="135" t="s">
        <v>0</v>
      </c>
      <c r="N50" s="144"/>
      <c r="O50" s="137" t="str">
        <f>UPPER(IF(OR(N50="a",N50="as"),M48,IF(OR(N50="b",N50="bs"),M52,)))</f>
        <v/>
      </c>
      <c r="P50" s="154"/>
      <c r="Q50" s="146"/>
      <c r="R50" s="148"/>
      <c r="S50" s="129"/>
    </row>
    <row r="51" spans="1:19" s="37" customFormat="1" ht="9.6" customHeight="1" x14ac:dyDescent="0.25">
      <c r="A51" s="131" t="s">
        <v>51</v>
      </c>
      <c r="B51" s="346" t="str">
        <f>IF($E51="","",VLOOKUP($E51,'1MD ELO (4)'!$A$7:$O$80,14))</f>
        <v/>
      </c>
      <c r="C51" s="346" t="str">
        <f>IF($E51="","",VLOOKUP($E51,'1MD ELO (4)'!$A$7:$O$80,15))</f>
        <v/>
      </c>
      <c r="D51" s="376" t="str">
        <f>IF($E51="","",VLOOKUP($E51,'1MD ELO (4)'!$A$7:$O$80,5))</f>
        <v/>
      </c>
      <c r="E51" s="119"/>
      <c r="F51" s="412" t="str">
        <f>UPPER(IF($E51="","",VLOOKUP($E51,'1MD ELO (4)'!$A$7:$O$80,2)))</f>
        <v/>
      </c>
      <c r="G51" s="412" t="str">
        <f>IF($E51="","",VLOOKUP($E51,'1MD ELO (4)'!$A$7:$O$80,3))</f>
        <v/>
      </c>
      <c r="H51" s="412"/>
      <c r="I51" s="412" t="str">
        <f>IF($E51="","",VLOOKUP($E51,'1MD ELO (4)'!$A$7:$O$80,4))</f>
        <v/>
      </c>
      <c r="J51" s="213"/>
      <c r="K51" s="137" t="str">
        <f>UPPER(IF(OR(J52="a",J52="as"),F51,IF(OR(J52="b",J52="bs"),F52,)))</f>
        <v/>
      </c>
      <c r="L51" s="145"/>
      <c r="M51" s="217"/>
      <c r="N51" s="218"/>
      <c r="O51" s="121"/>
      <c r="P51" s="146"/>
      <c r="Q51" s="146"/>
      <c r="R51" s="148"/>
      <c r="S51" s="129"/>
    </row>
    <row r="52" spans="1:19" s="37" customFormat="1" ht="9.6" customHeight="1" x14ac:dyDescent="0.25">
      <c r="A52" s="131" t="s">
        <v>52</v>
      </c>
      <c r="B52" s="346" t="str">
        <f>IF($E52="","",VLOOKUP($E52,'1MD ELO (4)'!$A$7:$O$80,14))</f>
        <v/>
      </c>
      <c r="C52" s="346" t="str">
        <f>IF($E52="","",VLOOKUP($E52,'1MD ELO (4)'!$A$7:$O$80,15))</f>
        <v/>
      </c>
      <c r="D52" s="376" t="str">
        <f>IF($E52="","",VLOOKUP($E52,'1MD ELO (4)'!$A$7:$O$80,5))</f>
        <v/>
      </c>
      <c r="E52" s="119"/>
      <c r="F52" s="412" t="str">
        <f>UPPER(IF($E52="","",VLOOKUP($E52,'1MD ELO (4)'!$A$7:$O$80,2)))</f>
        <v/>
      </c>
      <c r="G52" s="412" t="str">
        <f>IF($E52="","",VLOOKUP($E52,'1MD ELO (4)'!$A$7:$O$80,3))</f>
        <v/>
      </c>
      <c r="H52" s="412"/>
      <c r="I52" s="412" t="str">
        <f>IF($E52="","",VLOOKUP($E52,'1MD ELO (4)'!$A$7:$O$80,4))</f>
        <v/>
      </c>
      <c r="J52" s="215"/>
      <c r="K52" s="121"/>
      <c r="L52" s="136"/>
      <c r="M52" s="137" t="str">
        <f>UPPER(IF(OR(L52="a",L52="as"),K51,IF(OR(L52="b",L52="bs"),K53,)))</f>
        <v/>
      </c>
      <c r="N52" s="219"/>
      <c r="O52" s="146"/>
      <c r="P52" s="146"/>
      <c r="Q52" s="146"/>
      <c r="R52" s="148"/>
      <c r="S52" s="129"/>
    </row>
    <row r="53" spans="1:19" s="37" customFormat="1" ht="9.6" customHeight="1" x14ac:dyDescent="0.25">
      <c r="A53" s="214" t="s">
        <v>53</v>
      </c>
      <c r="B53" s="346" t="str">
        <f>IF($E53="","",VLOOKUP($E53,'1MD ELO (4)'!$A$7:$O$80,14))</f>
        <v/>
      </c>
      <c r="C53" s="346" t="str">
        <f>IF($E53="","",VLOOKUP($E53,'1MD ELO (4)'!$A$7:$O$80,15))</f>
        <v/>
      </c>
      <c r="D53" s="376" t="str">
        <f>IF($E53="","",VLOOKUP($E53,'1MD ELO (4)'!$A$7:$O$80,5))</f>
        <v/>
      </c>
      <c r="E53" s="119"/>
      <c r="F53" s="412" t="str">
        <f>UPPER(IF($E53="","",VLOOKUP($E53,'1MD ELO (4)'!$A$7:$O$80,2)))</f>
        <v/>
      </c>
      <c r="G53" s="412" t="str">
        <f>IF($E53="","",VLOOKUP($E53,'1MD ELO (4)'!$A$7:$O$80,3))</f>
        <v/>
      </c>
      <c r="H53" s="412"/>
      <c r="I53" s="412" t="str">
        <f>IF($E53="","",VLOOKUP($E53,'1MD ELO (4)'!$A$7:$O$80,4))</f>
        <v/>
      </c>
      <c r="J53" s="213"/>
      <c r="K53" s="137" t="str">
        <f>UPPER(IF(OR(J54="a",J54="as"),F53,IF(OR(J54="b",J54="bs"),F54,)))</f>
        <v/>
      </c>
      <c r="L53" s="154"/>
      <c r="M53" s="121"/>
      <c r="N53" s="146"/>
      <c r="O53" s="146"/>
      <c r="P53" s="146"/>
      <c r="Q53" s="146"/>
      <c r="R53" s="148"/>
      <c r="S53" s="129"/>
    </row>
    <row r="54" spans="1:19" s="37" customFormat="1" ht="9.6" customHeight="1" x14ac:dyDescent="0.25">
      <c r="A54" s="156" t="s">
        <v>54</v>
      </c>
      <c r="B54" s="346" t="str">
        <f>IF($E54="","",VLOOKUP($E54,'1MD ELO (4)'!$A$7:$O$80,14))</f>
        <v/>
      </c>
      <c r="C54" s="346" t="str">
        <f>IF($E54="","",VLOOKUP($E54,'1MD ELO (4)'!$A$7:$O$80,15))</f>
        <v/>
      </c>
      <c r="D54" s="376" t="str">
        <f>IF($E54="","",VLOOKUP($E54,'1MD ELO (4)'!$A$7:$O$80,5))</f>
        <v/>
      </c>
      <c r="E54" s="119"/>
      <c r="F54" s="120" t="str">
        <f>UPPER(IF($E54="","",VLOOKUP($E54,'1MD ELO (4)'!$A$7:$O$80,2)))</f>
        <v/>
      </c>
      <c r="G54" s="120" t="str">
        <f>IF($E54="","",VLOOKUP($E54,'1MD ELO (4)'!$A$7:$O$80,3))</f>
        <v/>
      </c>
      <c r="H54" s="120"/>
      <c r="I54" s="120" t="str">
        <f>IF($E54="","",VLOOKUP($E54,'1MD ELO (4)'!$A$7:$O$80,4))</f>
        <v/>
      </c>
      <c r="J54" s="215"/>
      <c r="K54" s="121"/>
      <c r="L54" s="146"/>
      <c r="M54" s="146"/>
      <c r="N54" s="220"/>
      <c r="O54" s="221" t="s">
        <v>131</v>
      </c>
      <c r="P54" s="210"/>
      <c r="Q54" s="137" t="str">
        <f>UPPER(IF(OR(P55="a",P55="as"),Q46,IF(OR(P55="b",P55="bs"),Q62,)))</f>
        <v/>
      </c>
      <c r="R54" s="211"/>
      <c r="S54" s="129"/>
    </row>
    <row r="55" spans="1:19" s="37" customFormat="1" ht="9.6" customHeight="1" x14ac:dyDescent="0.25">
      <c r="A55" s="117" t="s">
        <v>55</v>
      </c>
      <c r="B55" s="346" t="str">
        <f>IF($E55="","",VLOOKUP($E55,'1MD ELO (4)'!$A$7:$O$80,14))</f>
        <v/>
      </c>
      <c r="C55" s="346" t="str">
        <f>IF($E55="","",VLOOKUP($E55,'1MD ELO (4)'!$A$7:$O$80,15))</f>
        <v/>
      </c>
      <c r="D55" s="376" t="str">
        <f>IF($E55="","",VLOOKUP($E55,'1MD ELO (4)'!$A$7:$O$80,5))</f>
        <v/>
      </c>
      <c r="E55" s="119"/>
      <c r="F55" s="120" t="str">
        <f>UPPER(IF($E55="","",VLOOKUP($E55,'1MD ELO (4)'!$A$7:$O$80,2)))</f>
        <v/>
      </c>
      <c r="G55" s="120" t="str">
        <f>IF($E55="","",VLOOKUP($E55,'1MD ELO (4)'!$A$7:$O$80,3))</f>
        <v/>
      </c>
      <c r="H55" s="120"/>
      <c r="I55" s="120" t="str">
        <f>IF($E55="","",VLOOKUP($E55,'1MD ELO (4)'!$A$7:$O$80,4))</f>
        <v/>
      </c>
      <c r="J55" s="213"/>
      <c r="K55" s="137" t="str">
        <f>UPPER(IF(OR(J56="a",J56="as"),F55,IF(OR(J56="b",J56="bs"),F56,)))</f>
        <v/>
      </c>
      <c r="L55" s="145"/>
      <c r="M55" s="146"/>
      <c r="N55" s="146"/>
      <c r="O55" s="135" t="s">
        <v>0</v>
      </c>
      <c r="P55" s="212"/>
      <c r="Q55" s="121"/>
      <c r="R55" s="206"/>
      <c r="S55" s="129"/>
    </row>
    <row r="56" spans="1:19" s="37" customFormat="1" ht="9.6" customHeight="1" x14ac:dyDescent="0.25">
      <c r="A56" s="214" t="s">
        <v>56</v>
      </c>
      <c r="B56" s="346" t="str">
        <f>IF($E56="","",VLOOKUP($E56,'1MD ELO (4)'!$A$7:$O$80,14))</f>
        <v/>
      </c>
      <c r="C56" s="346" t="str">
        <f>IF($E56="","",VLOOKUP($E56,'1MD ELO (4)'!$A$7:$O$80,15))</f>
        <v/>
      </c>
      <c r="D56" s="376" t="str">
        <f>IF($E56="","",VLOOKUP($E56,'1MD ELO (4)'!$A$7:$O$80,5))</f>
        <v/>
      </c>
      <c r="E56" s="119"/>
      <c r="F56" s="412" t="str">
        <f>UPPER(IF($E56="","",VLOOKUP($E56,'1MD ELO (4)'!$A$7:$O$80,2)))</f>
        <v/>
      </c>
      <c r="G56" s="412" t="str">
        <f>IF($E56="","",VLOOKUP($E56,'1MD ELO (4)'!$A$7:$O$80,3))</f>
        <v/>
      </c>
      <c r="H56" s="412"/>
      <c r="I56" s="412" t="str">
        <f>IF($E56="","",VLOOKUP($E56,'1MD ELO (4)'!$A$7:$O$80,4))</f>
        <v/>
      </c>
      <c r="J56" s="215"/>
      <c r="K56" s="121"/>
      <c r="L56" s="136"/>
      <c r="M56" s="137" t="str">
        <f>UPPER(IF(OR(L56="a",L56="as"),K55,IF(OR(L56="b",L56="bs"),K57,)))</f>
        <v/>
      </c>
      <c r="N56" s="145"/>
      <c r="O56" s="146"/>
      <c r="P56" s="146"/>
      <c r="Q56" s="146"/>
      <c r="R56" s="148"/>
      <c r="S56" s="129"/>
    </row>
    <row r="57" spans="1:19" s="37" customFormat="1" ht="9.6" customHeight="1" x14ac:dyDescent="0.25">
      <c r="A57" s="131" t="s">
        <v>57</v>
      </c>
      <c r="B57" s="346" t="str">
        <f>IF($E57="","",VLOOKUP($E57,'1MD ELO (4)'!$A$7:$O$80,14))</f>
        <v/>
      </c>
      <c r="C57" s="346" t="str">
        <f>IF($E57="","",VLOOKUP($E57,'1MD ELO (4)'!$A$7:$O$80,15))</f>
        <v/>
      </c>
      <c r="D57" s="376" t="str">
        <f>IF($E57="","",VLOOKUP($E57,'1MD ELO (4)'!$A$7:$O$80,5))</f>
        <v/>
      </c>
      <c r="E57" s="119"/>
      <c r="F57" s="412" t="str">
        <f>UPPER(IF($E57="","",VLOOKUP($E57,'1MD ELO (4)'!$A$7:$O$80,2)))</f>
        <v/>
      </c>
      <c r="G57" s="412" t="str">
        <f>IF($E57="","",VLOOKUP($E57,'1MD ELO (4)'!$A$7:$O$80,3))</f>
        <v/>
      </c>
      <c r="H57" s="412"/>
      <c r="I57" s="412" t="str">
        <f>IF($E57="","",VLOOKUP($E57,'1MD ELO (4)'!$A$7:$O$80,4))</f>
        <v/>
      </c>
      <c r="J57" s="213"/>
      <c r="K57" s="137" t="str">
        <f>UPPER(IF(OR(J58="a",J58="as"),F57,IF(OR(J58="b",J58="bs"),F58,)))</f>
        <v/>
      </c>
      <c r="L57" s="216"/>
      <c r="M57" s="121"/>
      <c r="N57" s="148"/>
      <c r="O57" s="146"/>
      <c r="P57" s="146"/>
      <c r="Q57" s="767" t="str">
        <f>IF(Y3="","",CONCATENATE(AC1," pont"))</f>
        <v/>
      </c>
      <c r="R57" s="768"/>
      <c r="S57" s="129"/>
    </row>
    <row r="58" spans="1:19" s="37" customFormat="1" ht="9.6" customHeight="1" x14ac:dyDescent="0.25">
      <c r="A58" s="131" t="s">
        <v>58</v>
      </c>
      <c r="B58" s="346" t="str">
        <f>IF($E58="","",VLOOKUP($E58,'1MD ELO (4)'!$A$7:$O$80,14))</f>
        <v/>
      </c>
      <c r="C58" s="346" t="str">
        <f>IF($E58="","",VLOOKUP($E58,'1MD ELO (4)'!$A$7:$O$80,15))</f>
        <v/>
      </c>
      <c r="D58" s="376" t="str">
        <f>IF($E58="","",VLOOKUP($E58,'1MD ELO (4)'!$A$7:$O$80,5))</f>
        <v/>
      </c>
      <c r="E58" s="119"/>
      <c r="F58" s="412" t="str">
        <f>UPPER(IF($E58="","",VLOOKUP($E58,'1MD ELO (4)'!$A$7:$O$80,2)))</f>
        <v/>
      </c>
      <c r="G58" s="412" t="str">
        <f>IF($E58="","",VLOOKUP($E58,'1MD ELO (4)'!$A$7:$O$80,3))</f>
        <v/>
      </c>
      <c r="H58" s="412"/>
      <c r="I58" s="412" t="str">
        <f>IF($E58="","",VLOOKUP($E58,'1MD ELO (4)'!$A$7:$O$80,4))</f>
        <v/>
      </c>
      <c r="J58" s="215"/>
      <c r="K58" s="121"/>
      <c r="L58" s="146"/>
      <c r="M58" s="135" t="s">
        <v>0</v>
      </c>
      <c r="N58" s="144"/>
      <c r="O58" s="137" t="str">
        <f>UPPER(IF(OR(N58="a",N58="as"),M56,IF(OR(N58="b",N58="bs"),M60,)))</f>
        <v/>
      </c>
      <c r="P58" s="145"/>
      <c r="Q58" s="146"/>
      <c r="R58" s="148"/>
      <c r="S58" s="129"/>
    </row>
    <row r="59" spans="1:19" s="37" customFormat="1" ht="9.6" customHeight="1" x14ac:dyDescent="0.25">
      <c r="A59" s="131" t="s">
        <v>59</v>
      </c>
      <c r="B59" s="346" t="str">
        <f>IF($E59="","",VLOOKUP($E59,'1MD ELO (4)'!$A$7:$O$80,14))</f>
        <v/>
      </c>
      <c r="C59" s="346" t="str">
        <f>IF($E59="","",VLOOKUP($E59,'1MD ELO (4)'!$A$7:$O$80,15))</f>
        <v/>
      </c>
      <c r="D59" s="376" t="str">
        <f>IF($E59="","",VLOOKUP($E59,'1MD ELO (4)'!$A$7:$O$80,5))</f>
        <v/>
      </c>
      <c r="E59" s="119"/>
      <c r="F59" s="412" t="str">
        <f>UPPER(IF($E59="","",VLOOKUP($E59,'1MD ELO (4)'!$A$7:$O$80,2)))</f>
        <v/>
      </c>
      <c r="G59" s="412" t="str">
        <f>IF($E59="","",VLOOKUP($E59,'1MD ELO (4)'!$A$7:$O$80,3))</f>
        <v/>
      </c>
      <c r="H59" s="412"/>
      <c r="I59" s="412" t="str">
        <f>IF($E59="","",VLOOKUP($E59,'1MD ELO (4)'!$A$7:$O$80,4))</f>
        <v/>
      </c>
      <c r="J59" s="213"/>
      <c r="K59" s="137" t="str">
        <f>UPPER(IF(OR(J60="a",J60="as"),F59,IF(OR(J60="b",J60="bs"),F60,)))</f>
        <v/>
      </c>
      <c r="L59" s="145"/>
      <c r="M59" s="217"/>
      <c r="N59" s="218"/>
      <c r="O59" s="121"/>
      <c r="P59" s="148"/>
      <c r="Q59" s="146"/>
      <c r="R59" s="148"/>
      <c r="S59" s="129"/>
    </row>
    <row r="60" spans="1:19" s="37" customFormat="1" ht="9.6" customHeight="1" x14ac:dyDescent="0.25">
      <c r="A60" s="131" t="s">
        <v>60</v>
      </c>
      <c r="B60" s="346" t="str">
        <f>IF($E60="","",VLOOKUP($E60,'1MD ELO (4)'!$A$7:$O$80,14))</f>
        <v/>
      </c>
      <c r="C60" s="346" t="str">
        <f>IF($E60="","",VLOOKUP($E60,'1MD ELO (4)'!$A$7:$O$80,15))</f>
        <v/>
      </c>
      <c r="D60" s="376" t="str">
        <f>IF($E60="","",VLOOKUP($E60,'1MD ELO (4)'!$A$7:$O$80,5))</f>
        <v/>
      </c>
      <c r="E60" s="119"/>
      <c r="F60" s="412" t="str">
        <f>UPPER(IF($E60="","",VLOOKUP($E60,'1MD ELO (4)'!$A$7:$O$80,2)))</f>
        <v/>
      </c>
      <c r="G60" s="412" t="str">
        <f>IF($E60="","",VLOOKUP($E60,'1MD ELO (4)'!$A$7:$O$80,3))</f>
        <v/>
      </c>
      <c r="H60" s="412"/>
      <c r="I60" s="412" t="str">
        <f>IF($E60="","",VLOOKUP($E60,'1MD ELO (4)'!$A$7:$O$80,4))</f>
        <v/>
      </c>
      <c r="J60" s="215"/>
      <c r="K60" s="121"/>
      <c r="L60" s="136"/>
      <c r="M60" s="137" t="str">
        <f>UPPER(IF(OR(L60="a",L60="as"),K59,IF(OR(L60="b",L60="bs"),K61,)))</f>
        <v/>
      </c>
      <c r="N60" s="219"/>
      <c r="O60" s="146"/>
      <c r="P60" s="148"/>
      <c r="Q60" s="146"/>
      <c r="R60" s="148"/>
      <c r="S60" s="129"/>
    </row>
    <row r="61" spans="1:19" s="37" customFormat="1" ht="9.6" customHeight="1" x14ac:dyDescent="0.25">
      <c r="A61" s="214" t="s">
        <v>61</v>
      </c>
      <c r="B61" s="346" t="str">
        <f>IF($E61="","",VLOOKUP($E61,'1MD ELO (4)'!$A$7:$O$80,14))</f>
        <v/>
      </c>
      <c r="C61" s="346" t="str">
        <f>IF($E61="","",VLOOKUP($E61,'1MD ELO (4)'!$A$7:$O$80,15))</f>
        <v/>
      </c>
      <c r="D61" s="376" t="str">
        <f>IF($E61="","",VLOOKUP($E61,'1MD ELO (4)'!$A$7:$O$80,5))</f>
        <v/>
      </c>
      <c r="E61" s="119"/>
      <c r="F61" s="412" t="str">
        <f>UPPER(IF($E61="","",VLOOKUP($E61,'1MD ELO (4)'!$A$7:$O$80,2)))</f>
        <v/>
      </c>
      <c r="G61" s="412" t="str">
        <f>IF($E61="","",VLOOKUP($E61,'1MD ELO (4)'!$A$7:$O$80,3))</f>
        <v/>
      </c>
      <c r="H61" s="412"/>
      <c r="I61" s="412" t="str">
        <f>IF($E61="","",VLOOKUP($E61,'1MD ELO (4)'!$A$7:$O$80,4))</f>
        <v/>
      </c>
      <c r="J61" s="213"/>
      <c r="K61" s="137" t="str">
        <f>UPPER(IF(OR(J62="a",J62="as"),F61,IF(OR(J62="b",J62="bs"),F62,)))</f>
        <v/>
      </c>
      <c r="L61" s="154"/>
      <c r="M61" s="121"/>
      <c r="N61" s="146"/>
      <c r="O61" s="146"/>
      <c r="P61" s="148"/>
      <c r="Q61" s="146"/>
      <c r="R61" s="148"/>
      <c r="S61" s="129"/>
    </row>
    <row r="62" spans="1:19" s="37" customFormat="1" ht="9.6" customHeight="1" x14ac:dyDescent="0.25">
      <c r="A62" s="156" t="s">
        <v>62</v>
      </c>
      <c r="B62" s="346" t="str">
        <f>IF($E62="","",VLOOKUP($E62,'1MD ELO (4)'!$A$7:$O$80,14))</f>
        <v/>
      </c>
      <c r="C62" s="346" t="str">
        <f>IF($E62="","",VLOOKUP($E62,'1MD ELO (4)'!$A$7:$O$80,15))</f>
        <v/>
      </c>
      <c r="D62" s="376" t="str">
        <f>IF($E62="","",VLOOKUP($E62,'1MD ELO (4)'!$A$7:$O$80,5))</f>
        <v/>
      </c>
      <c r="E62" s="119"/>
      <c r="F62" s="120" t="str">
        <f>UPPER(IF($E62="","",VLOOKUP($E62,'1MD ELO (4)'!$A$7:$O$80,2)))</f>
        <v/>
      </c>
      <c r="G62" s="120" t="str">
        <f>IF($E62="","",VLOOKUP($E62,'1MD ELO (4)'!$A$7:$O$80,3))</f>
        <v/>
      </c>
      <c r="H62" s="120"/>
      <c r="I62" s="120" t="str">
        <f>IF($E62="","",VLOOKUP($E62,'1MD ELO (4)'!$A$7:$O$80,4))</f>
        <v/>
      </c>
      <c r="J62" s="215"/>
      <c r="K62" s="121"/>
      <c r="L62" s="146"/>
      <c r="M62" s="146"/>
      <c r="N62" s="220"/>
      <c r="O62" s="135" t="s">
        <v>0</v>
      </c>
      <c r="P62" s="144"/>
      <c r="Q62" s="137" t="str">
        <f>UPPER(IF(OR(P62="a",P62="as"),O58,IF(OR(P62="b",P62="bs"),O66,)))</f>
        <v/>
      </c>
      <c r="R62" s="154"/>
      <c r="S62" s="129"/>
    </row>
    <row r="63" spans="1:19" s="37" customFormat="1" ht="9.6" customHeight="1" x14ac:dyDescent="0.25">
      <c r="A63" s="117" t="s">
        <v>63</v>
      </c>
      <c r="B63" s="346" t="str">
        <f>IF($E63="","",VLOOKUP($E63,'1MD ELO (4)'!$A$7:$O$80,14))</f>
        <v/>
      </c>
      <c r="C63" s="346" t="str">
        <f>IF($E63="","",VLOOKUP($E63,'1MD ELO (4)'!$A$7:$O$80,15))</f>
        <v/>
      </c>
      <c r="D63" s="376" t="str">
        <f>IF($E63="","",VLOOKUP($E63,'1MD ELO (4)'!$A$7:$O$80,5))</f>
        <v/>
      </c>
      <c r="E63" s="119"/>
      <c r="F63" s="120" t="str">
        <f>UPPER(IF($E63="","",VLOOKUP($E63,'1MD ELO (4)'!$A$7:$O$80,2)))</f>
        <v/>
      </c>
      <c r="G63" s="120" t="str">
        <f>IF($E63="","",VLOOKUP($E63,'1MD ELO (4)'!$A$7:$O$80,3))</f>
        <v/>
      </c>
      <c r="H63" s="120"/>
      <c r="I63" s="120" t="str">
        <f>IF($E63="","",VLOOKUP($E63,'1MD ELO (4)'!$A$7:$O$80,4))</f>
        <v/>
      </c>
      <c r="J63" s="213"/>
      <c r="K63" s="137" t="str">
        <f>UPPER(IF(OR(J64="a",J64="as"),F63,IF(OR(J64="b",J64="bs"),F64,)))</f>
        <v/>
      </c>
      <c r="L63" s="145"/>
      <c r="M63" s="146"/>
      <c r="N63" s="146"/>
      <c r="O63" s="146"/>
      <c r="P63" s="148"/>
      <c r="Q63" s="121"/>
      <c r="R63" s="146"/>
      <c r="S63" s="129"/>
    </row>
    <row r="64" spans="1:19" s="37" customFormat="1" ht="9.6" customHeight="1" x14ac:dyDescent="0.25">
      <c r="A64" s="214" t="s">
        <v>64</v>
      </c>
      <c r="B64" s="346" t="str">
        <f>IF($E64="","",VLOOKUP($E64,'1MD ELO (4)'!$A$7:$O$80,14))</f>
        <v/>
      </c>
      <c r="C64" s="346" t="str">
        <f>IF($E64="","",VLOOKUP($E64,'1MD ELO (4)'!$A$7:$O$80,15))</f>
        <v/>
      </c>
      <c r="D64" s="376" t="str">
        <f>IF($E64="","",VLOOKUP($E64,'1MD ELO (4)'!$A$7:$O$80,5))</f>
        <v/>
      </c>
      <c r="E64" s="119"/>
      <c r="F64" s="412" t="str">
        <f>UPPER(IF($E64="","",VLOOKUP($E64,'1MD ELO (4)'!$A$7:$O$80,2)))</f>
        <v/>
      </c>
      <c r="G64" s="412" t="str">
        <f>IF($E64="","",VLOOKUP($E64,'1MD ELO (4)'!$A$7:$O$80,3))</f>
        <v/>
      </c>
      <c r="H64" s="412"/>
      <c r="I64" s="412" t="str">
        <f>IF($E64="","",VLOOKUP($E64,'1MD ELO (4)'!$A$7:$O$80,4))</f>
        <v/>
      </c>
      <c r="J64" s="215"/>
      <c r="K64" s="121"/>
      <c r="L64" s="136"/>
      <c r="M64" s="137" t="str">
        <f>UPPER(IF(OR(L64="a",L64="as"),K63,IF(OR(L64="b",L64="bs"),K65,)))</f>
        <v/>
      </c>
      <c r="N64" s="145"/>
      <c r="O64" s="146"/>
      <c r="P64" s="148"/>
      <c r="Q64" s="146"/>
      <c r="R64" s="146"/>
      <c r="S64" s="129"/>
    </row>
    <row r="65" spans="1:19" s="37" customFormat="1" ht="9.6" customHeight="1" x14ac:dyDescent="0.25">
      <c r="A65" s="131" t="s">
        <v>65</v>
      </c>
      <c r="B65" s="346" t="str">
        <f>IF($E65="","",VLOOKUP($E65,'1MD ELO (4)'!$A$7:$O$80,14))</f>
        <v/>
      </c>
      <c r="C65" s="346" t="str">
        <f>IF($E65="","",VLOOKUP($E65,'1MD ELO (4)'!$A$7:$O$80,15))</f>
        <v/>
      </c>
      <c r="D65" s="376" t="str">
        <f>IF($E65="","",VLOOKUP($E65,'1MD ELO (4)'!$A$7:$O$80,5))</f>
        <v/>
      </c>
      <c r="E65" s="119"/>
      <c r="F65" s="412" t="str">
        <f>UPPER(IF($E65="","",VLOOKUP($E65,'1MD ELO (4)'!$A$7:$O$80,2)))</f>
        <v/>
      </c>
      <c r="G65" s="412" t="str">
        <f>IF($E65="","",VLOOKUP($E65,'1MD ELO (4)'!$A$7:$O$80,3))</f>
        <v/>
      </c>
      <c r="H65" s="412"/>
      <c r="I65" s="412" t="str">
        <f>IF($E65="","",VLOOKUP($E65,'1MD ELO (4)'!$A$7:$O$80,4))</f>
        <v/>
      </c>
      <c r="J65" s="213"/>
      <c r="K65" s="137" t="str">
        <f>UPPER(IF(OR(J66="a",J66="as"),F65,IF(OR(J66="b",J66="bs"),F66,)))</f>
        <v/>
      </c>
      <c r="L65" s="216"/>
      <c r="M65" s="121"/>
      <c r="N65" s="148"/>
      <c r="O65" s="146"/>
      <c r="P65" s="148"/>
      <c r="Q65" s="146"/>
      <c r="R65" s="146"/>
      <c r="S65" s="129"/>
    </row>
    <row r="66" spans="1:19" s="37" customFormat="1" ht="9.6" customHeight="1" x14ac:dyDescent="0.25">
      <c r="A66" s="131" t="s">
        <v>66</v>
      </c>
      <c r="B66" s="346" t="str">
        <f>IF($E66="","",VLOOKUP($E66,'1MD ELO (4)'!$A$7:$O$80,14))</f>
        <v/>
      </c>
      <c r="C66" s="346" t="str">
        <f>IF($E66="","",VLOOKUP($E66,'1MD ELO (4)'!$A$7:$O$80,15))</f>
        <v/>
      </c>
      <c r="D66" s="376" t="str">
        <f>IF($E66="","",VLOOKUP($E66,'1MD ELO (4)'!$A$7:$O$80,5))</f>
        <v/>
      </c>
      <c r="E66" s="119"/>
      <c r="F66" s="412" t="str">
        <f>UPPER(IF($E66="","",VLOOKUP($E66,'1MD ELO (4)'!$A$7:$O$80,2)))</f>
        <v/>
      </c>
      <c r="G66" s="412" t="str">
        <f>IF($E66="","",VLOOKUP($E66,'1MD ELO (4)'!$A$7:$O$80,3))</f>
        <v/>
      </c>
      <c r="H66" s="412"/>
      <c r="I66" s="412" t="str">
        <f>IF($E66="","",VLOOKUP($E66,'1MD ELO (4)'!$A$7:$O$80,4))</f>
        <v/>
      </c>
      <c r="J66" s="215"/>
      <c r="K66" s="121"/>
      <c r="L66" s="146"/>
      <c r="M66" s="135" t="s">
        <v>0</v>
      </c>
      <c r="N66" s="144"/>
      <c r="O66" s="137" t="str">
        <f>UPPER(IF(OR(N66="a",N66="as"),M64,IF(OR(N66="b",N66="bs"),M68,)))</f>
        <v/>
      </c>
      <c r="P66" s="154"/>
      <c r="Q66" s="146"/>
      <c r="R66" s="146"/>
      <c r="S66" s="129"/>
    </row>
    <row r="67" spans="1:19" s="37" customFormat="1" ht="9.6" customHeight="1" x14ac:dyDescent="0.25">
      <c r="A67" s="131" t="s">
        <v>67</v>
      </c>
      <c r="B67" s="346" t="str">
        <f>IF($E67="","",VLOOKUP($E67,'1MD ELO (4)'!$A$7:$O$80,14))</f>
        <v/>
      </c>
      <c r="C67" s="346" t="str">
        <f>IF($E67="","",VLOOKUP($E67,'1MD ELO (4)'!$A$7:$O$80,15))</f>
        <v/>
      </c>
      <c r="D67" s="376" t="str">
        <f>IF($E67="","",VLOOKUP($E67,'1MD ELO (4)'!$A$7:$O$80,5))</f>
        <v/>
      </c>
      <c r="E67" s="119"/>
      <c r="F67" s="412" t="str">
        <f>UPPER(IF($E67="","",VLOOKUP($E67,'1MD ELO (4)'!$A$7:$O$80,2)))</f>
        <v/>
      </c>
      <c r="G67" s="412" t="str">
        <f>IF($E67="","",VLOOKUP($E67,'1MD ELO (4)'!$A$7:$O$80,3))</f>
        <v/>
      </c>
      <c r="H67" s="412"/>
      <c r="I67" s="412" t="str">
        <f>IF($E67="","",VLOOKUP($E67,'1MD ELO (4)'!$A$7:$O$80,4))</f>
        <v/>
      </c>
      <c r="J67" s="213"/>
      <c r="K67" s="137" t="str">
        <f>UPPER(IF(OR(J68="a",J68="as"),F67,IF(OR(J68="b",J68="bs"),F68,)))</f>
        <v/>
      </c>
      <c r="L67" s="145"/>
      <c r="M67" s="217"/>
      <c r="N67" s="218"/>
      <c r="O67" s="121"/>
      <c r="P67" s="146"/>
      <c r="Q67" s="146"/>
      <c r="R67" s="146"/>
      <c r="S67" s="129"/>
    </row>
    <row r="68" spans="1:19" s="37" customFormat="1" ht="9.6" customHeight="1" x14ac:dyDescent="0.25">
      <c r="A68" s="131" t="s">
        <v>68</v>
      </c>
      <c r="B68" s="346" t="str">
        <f>IF($E68="","",VLOOKUP($E68,'1MD ELO (4)'!$A$7:$O$80,14))</f>
        <v/>
      </c>
      <c r="C68" s="346" t="str">
        <f>IF($E68="","",VLOOKUP($E68,'1MD ELO (4)'!$A$7:$O$80,15))</f>
        <v/>
      </c>
      <c r="D68" s="376" t="str">
        <f>IF($E68="","",VLOOKUP($E68,'1MD ELO (4)'!$A$7:$O$80,5))</f>
        <v/>
      </c>
      <c r="E68" s="119"/>
      <c r="F68" s="412" t="str">
        <f>UPPER(IF($E68="","",VLOOKUP($E68,'1MD ELO (4)'!$A$7:$O$80,2)))</f>
        <v/>
      </c>
      <c r="G68" s="412" t="str">
        <f>IF($E68="","",VLOOKUP($E68,'1MD ELO (4)'!$A$7:$O$80,3))</f>
        <v/>
      </c>
      <c r="H68" s="412"/>
      <c r="I68" s="412" t="str">
        <f>IF($E68="","",VLOOKUP($E68,'1MD ELO (4)'!$A$7:$O$80,4))</f>
        <v/>
      </c>
      <c r="J68" s="215"/>
      <c r="K68" s="121"/>
      <c r="L68" s="136"/>
      <c r="M68" s="137" t="str">
        <f>UPPER(IF(OR(L68="a",L68="as"),K67,IF(OR(L68="b",L68="bs"),K69,)))</f>
        <v/>
      </c>
      <c r="N68" s="219"/>
      <c r="O68" s="146"/>
      <c r="P68" s="146"/>
      <c r="Q68" s="146"/>
      <c r="R68" s="146"/>
      <c r="S68" s="129"/>
    </row>
    <row r="69" spans="1:19" s="37" customFormat="1" ht="9.6" customHeight="1" x14ac:dyDescent="0.25">
      <c r="A69" s="214" t="s">
        <v>69</v>
      </c>
      <c r="B69" s="346" t="str">
        <f>IF($E69="","",VLOOKUP($E69,'1MD ELO (4)'!$A$7:$O$80,14))</f>
        <v/>
      </c>
      <c r="C69" s="346" t="str">
        <f>IF($E69="","",VLOOKUP($E69,'1MD ELO (4)'!$A$7:$O$80,15))</f>
        <v/>
      </c>
      <c r="D69" s="376" t="str">
        <f>IF($E69="","",VLOOKUP($E69,'1MD ELO (4)'!$A$7:$O$80,5))</f>
        <v/>
      </c>
      <c r="E69" s="119"/>
      <c r="F69" s="412" t="str">
        <f>UPPER(IF($E69="","",VLOOKUP($E69,'1MD ELO (4)'!$A$7:$O$80,2)))</f>
        <v/>
      </c>
      <c r="G69" s="412" t="str">
        <f>IF($E69="","",VLOOKUP($E69,'1MD ELO (4)'!$A$7:$O$80,3))</f>
        <v/>
      </c>
      <c r="H69" s="412"/>
      <c r="I69" s="412" t="str">
        <f>IF($E69="","",VLOOKUP($E69,'1MD ELO (4)'!$A$7:$O$80,4))</f>
        <v/>
      </c>
      <c r="J69" s="213"/>
      <c r="K69" s="137" t="str">
        <f>UPPER(IF(OR(J70="a",J70="as"),F69,IF(OR(J70="b",J70="bs"),F70,)))</f>
        <v/>
      </c>
      <c r="L69" s="154"/>
      <c r="M69" s="121"/>
      <c r="N69" s="146"/>
      <c r="O69" s="146"/>
      <c r="P69" s="146"/>
      <c r="Q69" s="146"/>
      <c r="R69" s="146"/>
      <c r="S69" s="129"/>
    </row>
    <row r="70" spans="1:19" s="37" customFormat="1" ht="9.6" customHeight="1" x14ac:dyDescent="0.25">
      <c r="A70" s="156" t="s">
        <v>70</v>
      </c>
      <c r="B70" s="346" t="str">
        <f>IF($E70="","",VLOOKUP($E70,'1MD ELO (4)'!$A$7:$O$80,14))</f>
        <v/>
      </c>
      <c r="C70" s="346" t="str">
        <f>IF($E70="","",VLOOKUP($E70,'1MD ELO (4)'!$A$7:$O$80,15))</f>
        <v/>
      </c>
      <c r="D70" s="376" t="str">
        <f>IF($E70="","",VLOOKUP($E70,'1MD ELO (4)'!$A$7:$O$80,5))</f>
        <v/>
      </c>
      <c r="E70" s="119"/>
      <c r="F70" s="120" t="str">
        <f>UPPER(IF($E70="","",VLOOKUP($E70,'1MD ELO (4)'!$A$7:$O$80,2)))</f>
        <v/>
      </c>
      <c r="G70" s="120" t="str">
        <f>IF($E70="","",VLOOKUP($E70,'1MD ELO (4)'!$A$7:$O$80,3))</f>
        <v/>
      </c>
      <c r="H70" s="120"/>
      <c r="I70" s="120" t="str">
        <f>IF($E70="","",VLOOKUP($E70,'1MD ELO (4)'!$A$7:$O$80,4))</f>
        <v/>
      </c>
      <c r="J70" s="215"/>
      <c r="K70" s="121"/>
      <c r="L70" s="146"/>
      <c r="M70" s="146"/>
      <c r="N70" s="220"/>
      <c r="O70" s="146"/>
      <c r="P70" s="146"/>
      <c r="Q70" s="146"/>
      <c r="R70" s="146"/>
      <c r="S70" s="129"/>
    </row>
    <row r="71" spans="1:19" s="37" customFormat="1" ht="6" customHeight="1" x14ac:dyDescent="0.25">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5">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5">
      <c r="A73" s="382" t="s">
        <v>103</v>
      </c>
      <c r="B73" s="383"/>
      <c r="C73" s="384"/>
      <c r="D73" s="385"/>
      <c r="E73" s="184">
        <v>1</v>
      </c>
      <c r="F73" s="238" t="str">
        <f>IF(E73&gt;$R$80,,UPPER(VLOOKUP(E73,'1MD ELO (4)'!$A$7:$Q$134,2)))</f>
        <v/>
      </c>
      <c r="G73" s="184">
        <v>9</v>
      </c>
      <c r="H73" s="55" t="str">
        <f>IF(G73&gt;$R$80,,UPPER(VLOOKUP(G73,'1MD ELO (4)'!$A$7:$Q$134,2)))</f>
        <v/>
      </c>
      <c r="I73" s="54"/>
      <c r="J73" s="186" t="s">
        <v>7</v>
      </c>
      <c r="K73" s="181"/>
      <c r="L73" s="187"/>
      <c r="M73" s="181"/>
      <c r="N73" s="188"/>
      <c r="O73" s="189" t="s">
        <v>108</v>
      </c>
      <c r="P73" s="190"/>
      <c r="Q73" s="190"/>
      <c r="R73" s="191"/>
    </row>
    <row r="74" spans="1:19" s="18" customFormat="1" ht="9" customHeight="1" x14ac:dyDescent="0.25">
      <c r="A74" s="196" t="s">
        <v>121</v>
      </c>
      <c r="B74" s="194"/>
      <c r="C74" s="378"/>
      <c r="D74" s="197"/>
      <c r="E74" s="184">
        <v>2</v>
      </c>
      <c r="F74" s="238" t="str">
        <f>IF(E74&gt;$R$80,,UPPER(VLOOKUP(E74,'1MD ELO (4)'!$A$7:$Q$134,2)))</f>
        <v/>
      </c>
      <c r="G74" s="184">
        <v>10</v>
      </c>
      <c r="H74" s="55" t="str">
        <f>IF(G74&gt;$R$80,,UPPER(VLOOKUP(G74,'1MD ELO (4)'!$A$7:$Q$134,2)))</f>
        <v/>
      </c>
      <c r="I74" s="54"/>
      <c r="J74" s="186" t="s">
        <v>8</v>
      </c>
      <c r="K74" s="181"/>
      <c r="L74" s="187"/>
      <c r="M74" s="181"/>
      <c r="N74" s="188"/>
      <c r="O74" s="192"/>
      <c r="P74" s="193"/>
      <c r="Q74" s="194"/>
      <c r="R74" s="195"/>
    </row>
    <row r="75" spans="1:19" s="18" customFormat="1" ht="9" customHeight="1" x14ac:dyDescent="0.25">
      <c r="A75" s="336"/>
      <c r="B75" s="337"/>
      <c r="C75" s="379"/>
      <c r="D75" s="338"/>
      <c r="E75" s="184">
        <v>3</v>
      </c>
      <c r="F75" s="238" t="str">
        <f>IF(E75&gt;$R$80,,UPPER(VLOOKUP(E75,'1MD ELO (4)'!$A$7:$Q$134,2)))</f>
        <v/>
      </c>
      <c r="G75" s="184">
        <v>11</v>
      </c>
      <c r="H75" s="55" t="str">
        <f>IF(G75&gt;$R$80,,UPPER(VLOOKUP(G75,'1MD ELO (4)'!$A$7:$Q$134,2)))</f>
        <v/>
      </c>
      <c r="I75" s="54"/>
      <c r="J75" s="186" t="s">
        <v>9</v>
      </c>
      <c r="K75" s="181"/>
      <c r="L75" s="187"/>
      <c r="M75" s="181"/>
      <c r="N75" s="188"/>
      <c r="O75" s="189" t="s">
        <v>109</v>
      </c>
      <c r="P75" s="190"/>
      <c r="Q75" s="190"/>
      <c r="R75" s="191"/>
    </row>
    <row r="76" spans="1:19" s="18" customFormat="1" ht="9" customHeight="1" x14ac:dyDescent="0.25">
      <c r="A76" s="198"/>
      <c r="B76" s="110"/>
      <c r="C76" s="110"/>
      <c r="D76" s="199"/>
      <c r="E76" s="184">
        <v>4</v>
      </c>
      <c r="F76" s="238" t="str">
        <f>IF(E76&gt;$R$80,,UPPER(VLOOKUP(E76,'1MD ELO (4)'!$A$7:$Q$134,2)))</f>
        <v/>
      </c>
      <c r="G76" s="184">
        <v>12</v>
      </c>
      <c r="H76" s="55" t="str">
        <f>IF(G76&gt;$R$80,,UPPER(VLOOKUP(G76,'1MD ELO (4)'!$A$7:$Q$134,2)))</f>
        <v/>
      </c>
      <c r="I76" s="54"/>
      <c r="J76" s="186" t="s">
        <v>10</v>
      </c>
      <c r="K76" s="181"/>
      <c r="L76" s="187"/>
      <c r="M76" s="181"/>
      <c r="N76" s="188"/>
      <c r="O76" s="181"/>
      <c r="P76" s="187"/>
      <c r="Q76" s="181"/>
      <c r="R76" s="188"/>
    </row>
    <row r="77" spans="1:19" s="18" customFormat="1" ht="9" customHeight="1" x14ac:dyDescent="0.25">
      <c r="A77" s="325"/>
      <c r="B77" s="339"/>
      <c r="C77" s="339"/>
      <c r="D77" s="380"/>
      <c r="E77" s="184">
        <v>5</v>
      </c>
      <c r="F77" s="238" t="str">
        <f>IF(E77&gt;$R$80,,UPPER(VLOOKUP(E77,'1MD ELO (4)'!$A$7:$Q$134,2)))</f>
        <v/>
      </c>
      <c r="G77" s="184">
        <v>13</v>
      </c>
      <c r="H77" s="55" t="str">
        <f>IF(G77&gt;$R$80,,UPPER(VLOOKUP(G77,'1MD ELO (4)'!$A$7:$Q$134,2)))</f>
        <v/>
      </c>
      <c r="I77" s="54"/>
      <c r="J77" s="186" t="s">
        <v>11</v>
      </c>
      <c r="K77" s="181"/>
      <c r="L77" s="187"/>
      <c r="M77" s="181"/>
      <c r="N77" s="188"/>
      <c r="O77" s="194"/>
      <c r="P77" s="193"/>
      <c r="Q77" s="194"/>
      <c r="R77" s="195"/>
    </row>
    <row r="78" spans="1:19" s="18" customFormat="1" ht="9" customHeight="1" x14ac:dyDescent="0.25">
      <c r="A78" s="326"/>
      <c r="B78" s="24"/>
      <c r="C78" s="110"/>
      <c r="D78" s="199"/>
      <c r="E78" s="184">
        <v>6</v>
      </c>
      <c r="F78" s="238" t="str">
        <f>IF(E78&gt;$R$80,,UPPER(VLOOKUP(E78,'1MD ELO (4)'!$A$7:$Q$134,2)))</f>
        <v/>
      </c>
      <c r="G78" s="184">
        <v>14</v>
      </c>
      <c r="H78" s="55" t="str">
        <f>IF(G78&gt;$R$80,,UPPER(VLOOKUP(G78,'1MD ELO (4)'!$A$7:$Q$134,2)))</f>
        <v/>
      </c>
      <c r="I78" s="54"/>
      <c r="J78" s="186" t="s">
        <v>12</v>
      </c>
      <c r="K78" s="181"/>
      <c r="L78" s="187"/>
      <c r="M78" s="181"/>
      <c r="N78" s="188"/>
      <c r="O78" s="189" t="s">
        <v>89</v>
      </c>
      <c r="P78" s="190"/>
      <c r="Q78" s="190"/>
      <c r="R78" s="191"/>
    </row>
    <row r="79" spans="1:19" s="18" customFormat="1" ht="9" customHeight="1" x14ac:dyDescent="0.25">
      <c r="A79" s="326"/>
      <c r="B79" s="24"/>
      <c r="C79" s="263"/>
      <c r="D79" s="334"/>
      <c r="E79" s="184">
        <v>7</v>
      </c>
      <c r="F79" s="238" t="str">
        <f>IF(E79&gt;$R$80,,UPPER(VLOOKUP(E79,'1MD ELO (4)'!$A$7:$Q$134,2)))</f>
        <v/>
      </c>
      <c r="G79" s="184">
        <v>15</v>
      </c>
      <c r="H79" s="55" t="str">
        <f>IF(G79&gt;$R$80,,UPPER(VLOOKUP(G79,'1MD ELO (4)'!$A$7:$Q$134,2)))</f>
        <v/>
      </c>
      <c r="I79" s="54"/>
      <c r="J79" s="186" t="s">
        <v>13</v>
      </c>
      <c r="K79" s="181"/>
      <c r="L79" s="187"/>
      <c r="M79" s="181"/>
      <c r="N79" s="188"/>
      <c r="O79" s="181"/>
      <c r="P79" s="187"/>
      <c r="Q79" s="181"/>
      <c r="R79" s="188"/>
    </row>
    <row r="80" spans="1:19" s="18" customFormat="1" ht="9" customHeight="1" x14ac:dyDescent="0.25">
      <c r="A80" s="327"/>
      <c r="B80" s="324"/>
      <c r="C80" s="375"/>
      <c r="D80" s="335"/>
      <c r="E80" s="200">
        <v>8</v>
      </c>
      <c r="F80" s="239" t="str">
        <f>IF(E80&gt;$R$80,,UPPER(VLOOKUP(E80,'1MD ELO (4)'!$A$7:$Q$134,2)))</f>
        <v/>
      </c>
      <c r="G80" s="200">
        <v>16</v>
      </c>
      <c r="H80" s="201" t="str">
        <f>IF(G80&gt;$R$80,,UPPER(VLOOKUP(G80,'1MD ELO (4)'!$A$7:$Q$134,2)))</f>
        <v/>
      </c>
      <c r="I80" s="203"/>
      <c r="J80" s="204" t="s">
        <v>14</v>
      </c>
      <c r="K80" s="194"/>
      <c r="L80" s="193"/>
      <c r="M80" s="194"/>
      <c r="N80" s="195"/>
      <c r="O80" s="194" t="str">
        <f>R4</f>
        <v>Csávás István</v>
      </c>
      <c r="P80" s="193"/>
      <c r="Q80" s="194"/>
      <c r="R80" s="205">
        <f>MIN(16,'1MD ELO (4)'!Q5)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237" priority="5" stopIfTrue="1">
      <formula>$E7&lt;17</formula>
    </cfRule>
  </conditionalFormatting>
  <conditionalFormatting sqref="G7:G70 I7:I70">
    <cfRule type="expression" dxfId="236" priority="14" stopIfTrue="1">
      <formula>AND($E7&lt;17,$C7&gt;0)</formula>
    </cfRule>
  </conditionalFormatting>
  <conditionalFormatting sqref="H7:H70">
    <cfRule type="expression" dxfId="235"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234" priority="6" stopIfTrue="1">
      <formula>$O$1="CU"</formula>
    </cfRule>
  </conditionalFormatting>
  <conditionalFormatting sqref="K7 K9 K11 K13 K15 K17 K19 K21 Q22 K23 K25 K27 K29 K31 K33 K35 K37 K39 K41 K43 K45 K47 K49 K51 K53 Q54 K55 K57 K59 K61 K63 K65 K67 K69">
    <cfRule type="expression" dxfId="233" priority="7" stopIfTrue="1">
      <formula>J8="as"</formula>
    </cfRule>
    <cfRule type="expression" dxfId="232" priority="8" stopIfTrue="1">
      <formula>J8="bs"</formula>
    </cfRule>
  </conditionalFormatting>
  <conditionalFormatting sqref="M8 O10 M12 Q14 M16 O18 M20 M24 O26 M28 Q30 M32 O34 M36 Q38 M40 O42 M44 Q46 M48 O50 M52 M56 O58 M60 Q62 M64 O66 M68">
    <cfRule type="expression" dxfId="231" priority="9" stopIfTrue="1">
      <formula>L8="as"</formula>
    </cfRule>
    <cfRule type="expression" dxfId="230" priority="10" stopIfTrue="1">
      <formula>L8="bs"</formula>
    </cfRule>
  </conditionalFormatting>
  <conditionalFormatting sqref="M10 O14 M18 O23 M26 O30 M34 O38 M42 O46 M50 O55 M58 O62 M66">
    <cfRule type="expression" dxfId="229" priority="11" stopIfTrue="1">
      <formula>AND($O$1="CU",M10="Umpire")</formula>
    </cfRule>
    <cfRule type="expression" dxfId="228" priority="12" stopIfTrue="1">
      <formula>AND($O$1="CU",M10&lt;&gt;"Umpire",N10&lt;&gt;"")</formula>
    </cfRule>
    <cfRule type="expression" dxfId="227" priority="13" stopIfTrue="1">
      <formula>AND($O$1="CU",M10&lt;&gt;"Umpire")</formula>
    </cfRule>
  </conditionalFormatting>
  <conditionalFormatting sqref="O37">
    <cfRule type="expression" dxfId="226" priority="3" stopIfTrue="1">
      <formula>P23="as"</formula>
    </cfRule>
    <cfRule type="expression" dxfId="225" priority="4" stopIfTrue="1">
      <formula>P23="bs"</formula>
    </cfRule>
  </conditionalFormatting>
  <conditionalFormatting sqref="O39">
    <cfRule type="expression" dxfId="224" priority="1" stopIfTrue="1">
      <formula>P55="as"</formula>
    </cfRule>
    <cfRule type="expression" dxfId="223" priority="2" stopIfTrue="1">
      <formula>P55="bs"</formula>
    </cfRule>
  </conditionalFormatting>
  <dataValidations count="1">
    <dataValidation type="list" allowBlank="1" showInputMessage="1" sqref="M10 M18 M26 M34 M42 M50 M58 M66 O14 O30 O46 O62 O55 O23 O38" xr:uid="{00000000-0002-0000-49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05537" r:id="rId4" name="Button 1">
              <controlPr defaultSize="0" print="0" autoFill="0" autoPict="0" macro="[0]!Jun_Show_CU">
                <anchor moveWithCells="1" sizeWithCells="1">
                  <from>
                    <xdr:col>12</xdr:col>
                    <xdr:colOff>563880</xdr:colOff>
                    <xdr:row>0</xdr:row>
                    <xdr:rowOff>7620</xdr:rowOff>
                  </from>
                  <to>
                    <xdr:col>14</xdr:col>
                    <xdr:colOff>388620</xdr:colOff>
                    <xdr:row>0</xdr:row>
                    <xdr:rowOff>182880</xdr:rowOff>
                  </to>
                </anchor>
              </controlPr>
            </control>
          </mc:Choice>
        </mc:AlternateContent>
        <mc:AlternateContent xmlns:mc="http://schemas.openxmlformats.org/markup-compatibility/2006">
          <mc:Choice Requires="x14">
            <control shapeId="7055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68580</xdr:rowOff>
                  </to>
                </anchor>
              </controlPr>
            </control>
          </mc:Choice>
        </mc:AlternateContent>
      </controls>
    </mc:Choice>
  </mc:AlternateContent>
</worksheet>
</file>

<file path=xl/worksheets/sheet1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Sheet31">
    <tabColor indexed="42"/>
  </sheetPr>
  <dimension ref="A1:P87"/>
  <sheetViews>
    <sheetView showGridLines="0" showZeros="0" zoomScale="86" workbookViewId="0">
      <pane ySplit="7" topLeftCell="A8" activePane="bottomLeft" state="frozen"/>
      <selection activeCell="D27" sqref="D27"/>
      <selection pane="bottomLeft" activeCell="D27" sqref="D27"/>
    </sheetView>
  </sheetViews>
  <sheetFormatPr defaultColWidth="8.88671875" defaultRowHeight="13.2" x14ac:dyDescent="0.25"/>
  <cols>
    <col min="1" max="1" width="4.33203125" customWidth="1"/>
    <col min="2" max="2" width="12.6640625" customWidth="1"/>
    <col min="3" max="3" width="11.88671875" customWidth="1"/>
    <col min="4" max="4" width="12.33203125" style="41" customWidth="1"/>
    <col min="5" max="5" width="11" style="41" customWidth="1"/>
    <col min="6" max="6" width="5.88671875" style="41" customWidth="1"/>
    <col min="7" max="7" width="3.109375" style="41" customWidth="1"/>
    <col min="8" max="8" width="14.109375" style="64" customWidth="1"/>
    <col min="9" max="10" width="13.44140625" style="41" customWidth="1"/>
    <col min="11" max="11" width="11.44140625" style="41" customWidth="1"/>
    <col min="12" max="12" width="5.88671875" style="41" customWidth="1"/>
    <col min="13" max="13" width="11.33203125" style="41" customWidth="1"/>
    <col min="14" max="16" width="5.88671875" style="41" customWidth="1"/>
  </cols>
  <sheetData>
    <row r="1" spans="1:16" ht="24.6" x14ac:dyDescent="0.4">
      <c r="A1" s="56" t="str">
        <f>Altalanos!$A$6</f>
        <v>Bács-Kiskun megyei Tenisz Diákolimpia</v>
      </c>
      <c r="B1" s="56"/>
      <c r="C1" s="56"/>
      <c r="D1" s="57"/>
      <c r="E1" s="57"/>
      <c r="F1" s="342"/>
      <c r="G1" s="342"/>
      <c r="H1" s="370" t="s">
        <v>132</v>
      </c>
      <c r="I1" s="57"/>
      <c r="J1" s="58"/>
      <c r="K1" s="58"/>
      <c r="L1" s="58"/>
      <c r="M1" s="58"/>
      <c r="N1" s="58"/>
      <c r="O1" s="246"/>
      <c r="P1" s="71"/>
    </row>
    <row r="2" spans="1:16" ht="13.8" thickBot="1" x14ac:dyDescent="0.3">
      <c r="A2" s="59">
        <f>Altalanos!$A$8</f>
        <v>0</v>
      </c>
      <c r="B2" s="59" t="s">
        <v>119</v>
      </c>
      <c r="C2" s="392">
        <f>Altalanos!$D$8</f>
        <v>0</v>
      </c>
      <c r="D2" s="247"/>
      <c r="E2" s="247"/>
      <c r="F2" s="247"/>
      <c r="G2" s="247"/>
      <c r="H2" s="370" t="s">
        <v>133</v>
      </c>
      <c r="I2" s="65"/>
      <c r="J2" s="65"/>
      <c r="K2" s="49"/>
      <c r="L2" s="49"/>
      <c r="M2" s="49"/>
      <c r="N2" s="49"/>
      <c r="O2" s="248"/>
      <c r="P2" s="73"/>
    </row>
    <row r="3" spans="1:16" s="2" customFormat="1" x14ac:dyDescent="0.25">
      <c r="A3" s="402" t="s">
        <v>139</v>
      </c>
      <c r="B3" s="403"/>
      <c r="C3" s="404"/>
      <c r="D3" s="405"/>
      <c r="E3" s="406"/>
      <c r="F3" s="23"/>
      <c r="G3" s="23"/>
      <c r="H3" s="4"/>
      <c r="I3" s="23"/>
      <c r="J3" s="29"/>
      <c r="K3" s="29"/>
      <c r="L3" s="29"/>
      <c r="M3" s="249" t="s">
        <v>89</v>
      </c>
      <c r="N3" s="85"/>
      <c r="O3" s="85"/>
      <c r="P3" s="250"/>
    </row>
    <row r="4" spans="1:16" s="2" customFormat="1" x14ac:dyDescent="0.25">
      <c r="A4" s="44" t="s">
        <v>81</v>
      </c>
      <c r="B4" s="44"/>
      <c r="C4" s="42" t="s">
        <v>79</v>
      </c>
      <c r="D4" s="42"/>
      <c r="E4" s="42"/>
      <c r="F4" s="42"/>
      <c r="G4" s="42"/>
      <c r="H4" s="42" t="s">
        <v>84</v>
      </c>
      <c r="I4" s="44"/>
      <c r="J4" s="45"/>
      <c r="K4" s="45"/>
      <c r="L4" s="45" t="s">
        <v>85</v>
      </c>
      <c r="M4" s="243"/>
      <c r="N4" s="251"/>
      <c r="O4" s="251"/>
      <c r="P4" s="89"/>
    </row>
    <row r="5" spans="1:16" s="2" customFormat="1" ht="13.8" thickBot="1" x14ac:dyDescent="0.3">
      <c r="A5" s="757" t="str">
        <f>Altalanos!$A$10</f>
        <v>2025.05.08-09</v>
      </c>
      <c r="B5" s="757"/>
      <c r="C5" s="106" t="str">
        <f>Altalanos!$C$10</f>
        <v>Kecskemét</v>
      </c>
      <c r="D5" s="61"/>
      <c r="E5" s="61"/>
      <c r="F5" s="61"/>
      <c r="G5" s="61"/>
      <c r="H5" s="108"/>
      <c r="I5" s="66"/>
      <c r="J5" s="52"/>
      <c r="K5" s="52"/>
      <c r="L5" s="52" t="str">
        <f>Altalanos!$E$10</f>
        <v>Csávás István</v>
      </c>
      <c r="M5" s="90"/>
      <c r="N5" s="66"/>
      <c r="O5" s="66"/>
      <c r="P5" s="91">
        <f>COUNTA(P8:P87)</f>
        <v>0</v>
      </c>
    </row>
    <row r="6" spans="1:16" s="252" customFormat="1" ht="12" customHeight="1" x14ac:dyDescent="0.25">
      <c r="A6" s="253"/>
      <c r="B6" s="769" t="s">
        <v>134</v>
      </c>
      <c r="C6" s="770"/>
      <c r="D6" s="770"/>
      <c r="E6" s="770"/>
      <c r="F6" s="770"/>
      <c r="G6" s="583"/>
      <c r="H6" s="771" t="s">
        <v>135</v>
      </c>
      <c r="I6" s="770"/>
      <c r="J6" s="770"/>
      <c r="K6" s="770"/>
      <c r="L6" s="772"/>
      <c r="M6" s="771" t="s">
        <v>136</v>
      </c>
      <c r="N6" s="770"/>
      <c r="O6" s="770"/>
      <c r="P6" s="772"/>
    </row>
    <row r="7" spans="1:16" ht="47.25" customHeight="1" thickBot="1" x14ac:dyDescent="0.3">
      <c r="A7" s="76" t="s">
        <v>86</v>
      </c>
      <c r="B7" s="77" t="s">
        <v>82</v>
      </c>
      <c r="C7" s="77" t="s">
        <v>83</v>
      </c>
      <c r="D7" s="77" t="s">
        <v>87</v>
      </c>
      <c r="E7" s="77" t="s">
        <v>88</v>
      </c>
      <c r="F7" s="632" t="s">
        <v>209</v>
      </c>
      <c r="G7" s="417" t="s">
        <v>208</v>
      </c>
      <c r="H7" s="76" t="s">
        <v>82</v>
      </c>
      <c r="I7" s="77" t="s">
        <v>83</v>
      </c>
      <c r="J7" s="77" t="s">
        <v>87</v>
      </c>
      <c r="K7" s="77" t="s">
        <v>88</v>
      </c>
      <c r="L7" s="78" t="s">
        <v>210</v>
      </c>
      <c r="M7" s="76" t="s">
        <v>208</v>
      </c>
      <c r="N7" s="244" t="s">
        <v>137</v>
      </c>
      <c r="O7" s="77" t="s">
        <v>138</v>
      </c>
      <c r="P7" s="78" t="s">
        <v>97</v>
      </c>
    </row>
    <row r="8" spans="1:16" s="11" customFormat="1" ht="18.899999999999999" customHeight="1" x14ac:dyDescent="0.25">
      <c r="A8" s="639">
        <v>1</v>
      </c>
      <c r="B8" s="421"/>
      <c r="C8" s="67"/>
      <c r="D8" s="68"/>
      <c r="E8" s="68"/>
      <c r="F8" s="81"/>
      <c r="G8" s="630"/>
      <c r="H8" s="418"/>
      <c r="I8" s="255"/>
      <c r="J8" s="68"/>
      <c r="K8" s="68"/>
      <c r="L8" s="69"/>
      <c r="M8" s="68"/>
      <c r="N8" s="69"/>
      <c r="O8" s="416">
        <f t="shared" ref="O8:O26" si="0">SUM(F8,L8)</f>
        <v>0</v>
      </c>
      <c r="P8" s="69"/>
    </row>
    <row r="9" spans="1:16" s="11" customFormat="1" ht="18.899999999999999" customHeight="1" x14ac:dyDescent="0.25">
      <c r="A9" s="640">
        <v>2</v>
      </c>
      <c r="B9" s="421"/>
      <c r="C9" s="67"/>
      <c r="D9" s="68"/>
      <c r="E9" s="68"/>
      <c r="F9" s="81"/>
      <c r="G9" s="630"/>
      <c r="H9" s="418"/>
      <c r="I9" s="255"/>
      <c r="J9" s="68"/>
      <c r="K9" s="68"/>
      <c r="L9" s="81"/>
      <c r="M9" s="68"/>
      <c r="N9" s="69"/>
      <c r="O9" s="416">
        <f t="shared" si="0"/>
        <v>0</v>
      </c>
      <c r="P9" s="69"/>
    </row>
    <row r="10" spans="1:16" s="11" customFormat="1" ht="18.899999999999999" customHeight="1" x14ac:dyDescent="0.25">
      <c r="A10" s="640">
        <v>3</v>
      </c>
      <c r="B10" s="421"/>
      <c r="C10" s="67"/>
      <c r="D10" s="68"/>
      <c r="E10" s="68"/>
      <c r="F10" s="81"/>
      <c r="G10" s="630"/>
      <c r="H10" s="418"/>
      <c r="I10" s="255"/>
      <c r="J10" s="68"/>
      <c r="K10" s="68"/>
      <c r="L10" s="81"/>
      <c r="M10" s="68"/>
      <c r="N10" s="69"/>
      <c r="O10" s="416">
        <f t="shared" si="0"/>
        <v>0</v>
      </c>
      <c r="P10" s="69"/>
    </row>
    <row r="11" spans="1:16" s="11" customFormat="1" ht="18.899999999999999" customHeight="1" x14ac:dyDescent="0.25">
      <c r="A11" s="640">
        <v>4</v>
      </c>
      <c r="B11" s="421"/>
      <c r="C11" s="67"/>
      <c r="D11" s="68"/>
      <c r="E11" s="654"/>
      <c r="F11" s="69"/>
      <c r="G11" s="630"/>
      <c r="H11" s="421"/>
      <c r="I11" s="67"/>
      <c r="J11" s="68"/>
      <c r="K11" s="654"/>
      <c r="L11" s="69"/>
      <c r="M11" s="68"/>
      <c r="N11" s="69"/>
      <c r="O11" s="416">
        <f t="shared" si="0"/>
        <v>0</v>
      </c>
      <c r="P11" s="69"/>
    </row>
    <row r="12" spans="1:16" s="11" customFormat="1" ht="18.899999999999999" customHeight="1" x14ac:dyDescent="0.25">
      <c r="A12" s="640">
        <v>5</v>
      </c>
      <c r="B12" s="421"/>
      <c r="C12" s="67"/>
      <c r="D12" s="68"/>
      <c r="E12" s="68"/>
      <c r="F12" s="81"/>
      <c r="G12" s="630"/>
      <c r="H12" s="418"/>
      <c r="I12" s="255"/>
      <c r="J12" s="68"/>
      <c r="K12" s="68"/>
      <c r="L12" s="81"/>
      <c r="M12" s="68"/>
      <c r="N12" s="69"/>
      <c r="O12" s="416">
        <f t="shared" si="0"/>
        <v>0</v>
      </c>
      <c r="P12" s="69"/>
    </row>
    <row r="13" spans="1:16" s="11" customFormat="1" ht="18.899999999999999" customHeight="1" x14ac:dyDescent="0.25">
      <c r="A13" s="640">
        <v>6</v>
      </c>
      <c r="B13" s="421"/>
      <c r="C13" s="67"/>
      <c r="D13" s="68"/>
      <c r="E13" s="654"/>
      <c r="F13" s="69"/>
      <c r="G13" s="630"/>
      <c r="H13" s="421"/>
      <c r="I13" s="67"/>
      <c r="J13" s="68"/>
      <c r="K13" s="654"/>
      <c r="L13" s="69"/>
      <c r="M13" s="68"/>
      <c r="N13" s="69"/>
      <c r="O13" s="416">
        <f t="shared" si="0"/>
        <v>0</v>
      </c>
      <c r="P13" s="69"/>
    </row>
    <row r="14" spans="1:16" s="11" customFormat="1" ht="18.899999999999999" customHeight="1" x14ac:dyDescent="0.25">
      <c r="A14" s="640">
        <v>7</v>
      </c>
      <c r="B14" s="421"/>
      <c r="C14" s="67"/>
      <c r="D14" s="68"/>
      <c r="E14" s="654"/>
      <c r="F14" s="69"/>
      <c r="G14" s="630"/>
      <c r="H14" s="421"/>
      <c r="I14" s="67"/>
      <c r="J14" s="68"/>
      <c r="K14" s="654"/>
      <c r="L14" s="69"/>
      <c r="M14" s="68"/>
      <c r="N14" s="69"/>
      <c r="O14" s="416">
        <f t="shared" si="0"/>
        <v>0</v>
      </c>
      <c r="P14" s="69"/>
    </row>
    <row r="15" spans="1:16" s="11" customFormat="1" ht="18.899999999999999" customHeight="1" x14ac:dyDescent="0.25">
      <c r="A15" s="640">
        <v>8</v>
      </c>
      <c r="B15" s="421"/>
      <c r="C15" s="67"/>
      <c r="D15" s="68"/>
      <c r="E15" s="654"/>
      <c r="F15" s="69"/>
      <c r="G15" s="630"/>
      <c r="H15" s="421"/>
      <c r="I15" s="67"/>
      <c r="J15" s="68"/>
      <c r="K15" s="654"/>
      <c r="L15" s="69"/>
      <c r="M15" s="68"/>
      <c r="N15" s="69"/>
      <c r="O15" s="416">
        <f t="shared" si="0"/>
        <v>0</v>
      </c>
      <c r="P15" s="69"/>
    </row>
    <row r="16" spans="1:16" s="11" customFormat="1" ht="18.899999999999999" customHeight="1" x14ac:dyDescent="0.25">
      <c r="A16" s="640">
        <v>9</v>
      </c>
      <c r="B16" s="421"/>
      <c r="C16" s="67"/>
      <c r="D16" s="68"/>
      <c r="E16" s="654"/>
      <c r="F16" s="69"/>
      <c r="G16" s="630"/>
      <c r="H16" s="421"/>
      <c r="I16" s="67"/>
      <c r="J16" s="68"/>
      <c r="K16" s="654"/>
      <c r="L16" s="69"/>
      <c r="M16" s="68"/>
      <c r="N16" s="256"/>
      <c r="O16" s="416">
        <f t="shared" si="0"/>
        <v>0</v>
      </c>
      <c r="P16" s="69"/>
    </row>
    <row r="17" spans="1:16" s="11" customFormat="1" ht="18.899999999999999" customHeight="1" x14ac:dyDescent="0.25">
      <c r="A17" s="640">
        <v>10</v>
      </c>
      <c r="B17" s="421"/>
      <c r="C17" s="67"/>
      <c r="D17" s="68"/>
      <c r="E17" s="654"/>
      <c r="F17" s="69"/>
      <c r="G17" s="630"/>
      <c r="H17" s="421"/>
      <c r="I17" s="67"/>
      <c r="J17" s="68"/>
      <c r="K17" s="654"/>
      <c r="L17" s="69"/>
      <c r="M17" s="68"/>
      <c r="N17" s="69"/>
      <c r="O17" s="416">
        <f t="shared" si="0"/>
        <v>0</v>
      </c>
      <c r="P17" s="69"/>
    </row>
    <row r="18" spans="1:16" s="11" customFormat="1" ht="18.899999999999999" customHeight="1" x14ac:dyDescent="0.25">
      <c r="A18" s="640">
        <v>11</v>
      </c>
      <c r="B18" s="421"/>
      <c r="C18" s="67"/>
      <c r="D18" s="68"/>
      <c r="E18" s="654"/>
      <c r="F18" s="69"/>
      <c r="G18" s="630"/>
      <c r="H18" s="421"/>
      <c r="I18" s="67"/>
      <c r="J18" s="68"/>
      <c r="K18" s="655"/>
      <c r="L18" s="69"/>
      <c r="M18" s="68"/>
      <c r="N18" s="69"/>
      <c r="O18" s="416">
        <f t="shared" si="0"/>
        <v>0</v>
      </c>
      <c r="P18" s="69"/>
    </row>
    <row r="19" spans="1:16" s="11" customFormat="1" ht="18.899999999999999" customHeight="1" x14ac:dyDescent="0.25">
      <c r="A19" s="640">
        <v>12</v>
      </c>
      <c r="B19" s="421"/>
      <c r="C19" s="67"/>
      <c r="D19" s="68"/>
      <c r="E19" s="654"/>
      <c r="F19" s="69"/>
      <c r="G19" s="630"/>
      <c r="H19" s="421"/>
      <c r="I19" s="67"/>
      <c r="J19" s="68"/>
      <c r="K19" s="654"/>
      <c r="L19" s="69"/>
      <c r="M19" s="68"/>
      <c r="N19" s="69"/>
      <c r="O19" s="416">
        <f t="shared" si="0"/>
        <v>0</v>
      </c>
      <c r="P19" s="69"/>
    </row>
    <row r="20" spans="1:16" s="11" customFormat="1" ht="18.899999999999999" customHeight="1" x14ac:dyDescent="0.25">
      <c r="A20" s="640">
        <v>13</v>
      </c>
      <c r="B20" s="421"/>
      <c r="C20" s="67"/>
      <c r="D20" s="68"/>
      <c r="E20" s="654"/>
      <c r="F20" s="69"/>
      <c r="G20" s="630"/>
      <c r="H20" s="421"/>
      <c r="I20" s="67"/>
      <c r="J20" s="68"/>
      <c r="K20" s="654"/>
      <c r="L20" s="69"/>
      <c r="M20" s="68"/>
      <c r="N20" s="69"/>
      <c r="O20" s="416">
        <f t="shared" si="0"/>
        <v>0</v>
      </c>
      <c r="P20" s="69"/>
    </row>
    <row r="21" spans="1:16" s="11" customFormat="1" ht="18.899999999999999" customHeight="1" x14ac:dyDescent="0.25">
      <c r="A21" s="640">
        <v>14</v>
      </c>
      <c r="B21" s="421"/>
      <c r="C21" s="67"/>
      <c r="D21" s="68"/>
      <c r="E21" s="654"/>
      <c r="F21" s="69"/>
      <c r="G21" s="630"/>
      <c r="H21" s="421"/>
      <c r="I21" s="67"/>
      <c r="J21" s="68"/>
      <c r="K21" s="656"/>
      <c r="L21" s="69"/>
      <c r="M21" s="68"/>
      <c r="N21" s="69"/>
      <c r="O21" s="416">
        <f t="shared" si="0"/>
        <v>0</v>
      </c>
      <c r="P21" s="69"/>
    </row>
    <row r="22" spans="1:16" s="11" customFormat="1" ht="18.899999999999999" customHeight="1" x14ac:dyDescent="0.25">
      <c r="A22" s="640">
        <v>15</v>
      </c>
      <c r="B22" s="421"/>
      <c r="C22" s="67"/>
      <c r="D22" s="68"/>
      <c r="E22" s="654"/>
      <c r="F22" s="69"/>
      <c r="G22" s="630"/>
      <c r="H22" s="421"/>
      <c r="I22" s="67"/>
      <c r="J22" s="68"/>
      <c r="K22" s="654"/>
      <c r="L22" s="69"/>
      <c r="M22" s="68"/>
      <c r="N22" s="69"/>
      <c r="O22" s="416">
        <f t="shared" si="0"/>
        <v>0</v>
      </c>
      <c r="P22" s="69"/>
    </row>
    <row r="23" spans="1:16" s="11" customFormat="1" ht="18.899999999999999" customHeight="1" x14ac:dyDescent="0.25">
      <c r="A23" s="420">
        <v>16</v>
      </c>
      <c r="B23" s="421"/>
      <c r="C23" s="67"/>
      <c r="D23" s="68"/>
      <c r="E23" s="654"/>
      <c r="F23" s="69"/>
      <c r="G23" s="630"/>
      <c r="H23" s="421"/>
      <c r="I23" s="67"/>
      <c r="J23" s="68"/>
      <c r="K23" s="654"/>
      <c r="L23" s="69"/>
      <c r="M23" s="68"/>
      <c r="N23" s="69"/>
      <c r="O23" s="416">
        <f t="shared" si="0"/>
        <v>0</v>
      </c>
      <c r="P23" s="69"/>
    </row>
    <row r="24" spans="1:16" s="34" customFormat="1" ht="18.899999999999999" customHeight="1" x14ac:dyDescent="0.2">
      <c r="A24" s="420">
        <v>17</v>
      </c>
      <c r="B24" s="421"/>
      <c r="C24" s="67"/>
      <c r="D24" s="68"/>
      <c r="E24" s="654"/>
      <c r="F24" s="69"/>
      <c r="G24" s="630"/>
      <c r="H24" s="421"/>
      <c r="I24" s="67"/>
      <c r="J24" s="68"/>
      <c r="K24" s="654"/>
      <c r="L24" s="69"/>
      <c r="M24" s="68"/>
      <c r="N24" s="69"/>
      <c r="O24" s="416">
        <f t="shared" si="0"/>
        <v>0</v>
      </c>
      <c r="P24" s="69"/>
    </row>
    <row r="25" spans="1:16" s="34" customFormat="1" ht="18.899999999999999" customHeight="1" x14ac:dyDescent="0.2">
      <c r="A25" s="420">
        <v>18</v>
      </c>
      <c r="B25" s="421"/>
      <c r="C25" s="67"/>
      <c r="D25" s="68"/>
      <c r="E25" s="654"/>
      <c r="F25" s="69"/>
      <c r="G25" s="630"/>
      <c r="H25" s="421"/>
      <c r="I25" s="67"/>
      <c r="J25" s="68"/>
      <c r="K25" s="654"/>
      <c r="L25" s="69"/>
      <c r="M25" s="68"/>
      <c r="N25" s="69"/>
      <c r="O25" s="416">
        <f t="shared" si="0"/>
        <v>0</v>
      </c>
      <c r="P25" s="69"/>
    </row>
    <row r="26" spans="1:16" s="34" customFormat="1" ht="18.899999999999999" customHeight="1" x14ac:dyDescent="0.2">
      <c r="A26" s="420">
        <v>19</v>
      </c>
      <c r="B26" s="421"/>
      <c r="C26" s="67"/>
      <c r="D26" s="68"/>
      <c r="E26" s="654"/>
      <c r="F26" s="69"/>
      <c r="G26" s="630"/>
      <c r="H26" s="421"/>
      <c r="I26" s="67"/>
      <c r="J26" s="68"/>
      <c r="K26" s="654"/>
      <c r="L26" s="69"/>
      <c r="M26" s="68"/>
      <c r="N26" s="69"/>
      <c r="O26" s="416">
        <f t="shared" si="0"/>
        <v>0</v>
      </c>
      <c r="P26" s="69"/>
    </row>
    <row r="27" spans="1:16" s="34" customFormat="1" ht="18.899999999999999" customHeight="1" x14ac:dyDescent="0.2">
      <c r="A27" s="420">
        <v>20</v>
      </c>
      <c r="B27" s="421"/>
      <c r="C27" s="67"/>
      <c r="D27" s="68"/>
      <c r="E27" s="68"/>
      <c r="F27" s="81"/>
      <c r="G27" s="630"/>
      <c r="H27" s="418"/>
      <c r="I27" s="255"/>
      <c r="J27" s="68"/>
      <c r="K27" s="68"/>
      <c r="L27" s="81"/>
      <c r="M27" s="68"/>
      <c r="N27" s="69"/>
      <c r="O27" s="416"/>
      <c r="P27" s="69"/>
    </row>
    <row r="28" spans="1:16" s="34" customFormat="1" ht="18.899999999999999" customHeight="1" thickBot="1" x14ac:dyDescent="0.25">
      <c r="A28" s="420">
        <v>21</v>
      </c>
      <c r="B28" s="421"/>
      <c r="C28" s="67"/>
      <c r="D28" s="68"/>
      <c r="E28" s="68"/>
      <c r="F28" s="81"/>
      <c r="G28" s="630"/>
      <c r="H28" s="418"/>
      <c r="I28" s="255"/>
      <c r="J28" s="68"/>
      <c r="K28" s="68"/>
      <c r="L28" s="81"/>
      <c r="M28" s="68"/>
      <c r="N28" s="69"/>
      <c r="O28" s="416"/>
      <c r="P28" s="69"/>
    </row>
    <row r="29" spans="1:16" s="34" customFormat="1" ht="18.899999999999999" customHeight="1" x14ac:dyDescent="0.2">
      <c r="A29" s="639">
        <v>22</v>
      </c>
      <c r="B29" s="421"/>
      <c r="C29" s="67"/>
      <c r="D29" s="68"/>
      <c r="E29" s="68"/>
      <c r="F29" s="81"/>
      <c r="G29" s="630"/>
      <c r="H29" s="418"/>
      <c r="I29" s="255"/>
      <c r="J29" s="68"/>
      <c r="K29" s="68"/>
      <c r="L29" s="81"/>
      <c r="M29" s="68"/>
      <c r="N29" s="69"/>
      <c r="O29" s="416"/>
      <c r="P29" s="69"/>
    </row>
    <row r="30" spans="1:16" s="34" customFormat="1" ht="18.899999999999999" customHeight="1" x14ac:dyDescent="0.2">
      <c r="A30" s="640">
        <v>23</v>
      </c>
      <c r="B30" s="421"/>
      <c r="C30" s="67"/>
      <c r="D30" s="68"/>
      <c r="E30" s="68"/>
      <c r="F30" s="81"/>
      <c r="G30" s="630"/>
      <c r="H30" s="418"/>
      <c r="I30" s="255"/>
      <c r="J30" s="68"/>
      <c r="K30" s="68"/>
      <c r="L30" s="81"/>
      <c r="M30" s="68"/>
      <c r="N30" s="69"/>
      <c r="O30" s="416"/>
      <c r="P30" s="69"/>
    </row>
    <row r="31" spans="1:16" s="34" customFormat="1" ht="18.899999999999999" customHeight="1" x14ac:dyDescent="0.2">
      <c r="A31" s="640">
        <v>24</v>
      </c>
      <c r="B31" s="421"/>
      <c r="C31" s="67"/>
      <c r="D31" s="68"/>
      <c r="E31" s="68"/>
      <c r="F31" s="81"/>
      <c r="G31" s="630"/>
      <c r="H31" s="418"/>
      <c r="I31" s="255"/>
      <c r="J31" s="68"/>
      <c r="K31" s="68"/>
      <c r="L31" s="81"/>
      <c r="M31" s="68"/>
      <c r="N31" s="69"/>
      <c r="O31" s="416"/>
      <c r="P31" s="69"/>
    </row>
    <row r="32" spans="1:16" ht="18.899999999999999" customHeight="1" thickBot="1" x14ac:dyDescent="0.3">
      <c r="A32" s="640">
        <v>25</v>
      </c>
      <c r="B32" s="421"/>
      <c r="C32" s="67"/>
      <c r="D32" s="68"/>
      <c r="E32" s="68"/>
      <c r="F32" s="81"/>
      <c r="G32" s="630"/>
      <c r="H32" s="418"/>
      <c r="I32" s="255"/>
      <c r="J32" s="68"/>
      <c r="K32" s="68"/>
      <c r="L32" s="81"/>
      <c r="M32" s="68"/>
      <c r="N32" s="69"/>
      <c r="O32" s="416"/>
      <c r="P32" s="69"/>
    </row>
    <row r="33" spans="1:16" ht="18.899999999999999" customHeight="1" x14ac:dyDescent="0.25">
      <c r="A33" s="639">
        <v>26</v>
      </c>
      <c r="B33" s="421"/>
      <c r="C33" s="67"/>
      <c r="D33" s="68"/>
      <c r="E33" s="68"/>
      <c r="F33" s="81"/>
      <c r="G33" s="630"/>
      <c r="H33" s="418"/>
      <c r="I33" s="255"/>
      <c r="J33" s="68"/>
      <c r="K33" s="68"/>
      <c r="L33" s="81"/>
      <c r="M33" s="68"/>
      <c r="N33" s="69"/>
      <c r="O33" s="416"/>
      <c r="P33" s="69"/>
    </row>
    <row r="34" spans="1:16" ht="18.899999999999999" customHeight="1" x14ac:dyDescent="0.25">
      <c r="A34" s="640">
        <v>27</v>
      </c>
      <c r="B34" s="421"/>
      <c r="C34" s="67"/>
      <c r="D34" s="68"/>
      <c r="E34" s="68"/>
      <c r="F34" s="81"/>
      <c r="G34" s="630"/>
      <c r="H34" s="418"/>
      <c r="I34" s="255"/>
      <c r="J34" s="68"/>
      <c r="K34" s="68"/>
      <c r="L34" s="81"/>
      <c r="M34" s="68"/>
      <c r="N34" s="69"/>
      <c r="O34" s="416"/>
      <c r="P34" s="69"/>
    </row>
    <row r="35" spans="1:16" ht="18.899999999999999" customHeight="1" x14ac:dyDescent="0.25">
      <c r="A35" s="640">
        <v>28</v>
      </c>
      <c r="B35" s="421"/>
      <c r="C35" s="67"/>
      <c r="D35" s="68"/>
      <c r="E35" s="68"/>
      <c r="F35" s="81"/>
      <c r="G35" s="630"/>
      <c r="H35" s="418"/>
      <c r="I35" s="255"/>
      <c r="J35" s="68"/>
      <c r="K35" s="68"/>
      <c r="L35" s="81"/>
      <c r="M35" s="68"/>
      <c r="N35" s="69"/>
      <c r="O35" s="416"/>
      <c r="P35" s="69"/>
    </row>
    <row r="36" spans="1:16" ht="18.899999999999999" customHeight="1" x14ac:dyDescent="0.25">
      <c r="A36" s="640">
        <v>29</v>
      </c>
      <c r="B36" s="421"/>
      <c r="C36" s="67"/>
      <c r="D36" s="68"/>
      <c r="E36" s="68"/>
      <c r="F36" s="81"/>
      <c r="G36" s="630"/>
      <c r="H36" s="418"/>
      <c r="I36" s="255"/>
      <c r="J36" s="68"/>
      <c r="K36" s="68"/>
      <c r="L36" s="81"/>
      <c r="M36" s="68"/>
      <c r="N36" s="69"/>
      <c r="O36" s="416"/>
      <c r="P36" s="69"/>
    </row>
    <row r="37" spans="1:16" ht="18.899999999999999" customHeight="1" x14ac:dyDescent="0.25">
      <c r="A37" s="640">
        <v>30</v>
      </c>
      <c r="B37" s="421"/>
      <c r="C37" s="67"/>
      <c r="D37" s="68"/>
      <c r="E37" s="68"/>
      <c r="F37" s="81"/>
      <c r="G37" s="630"/>
      <c r="H37" s="418"/>
      <c r="I37" s="255"/>
      <c r="J37" s="68"/>
      <c r="K37" s="68"/>
      <c r="L37" s="81"/>
      <c r="M37" s="68"/>
      <c r="N37" s="69"/>
      <c r="O37" s="416"/>
      <c r="P37" s="69"/>
    </row>
    <row r="38" spans="1:16" ht="18.899999999999999" customHeight="1" x14ac:dyDescent="0.25">
      <c r="A38" s="640">
        <v>31</v>
      </c>
      <c r="B38" s="421"/>
      <c r="C38" s="67"/>
      <c r="D38" s="68"/>
      <c r="E38" s="68"/>
      <c r="F38" s="81"/>
      <c r="G38" s="630"/>
      <c r="H38" s="418"/>
      <c r="I38" s="255"/>
      <c r="J38" s="68"/>
      <c r="K38" s="68"/>
      <c r="L38" s="81"/>
      <c r="M38" s="68"/>
      <c r="N38" s="69"/>
      <c r="O38" s="416"/>
      <c r="P38" s="69"/>
    </row>
    <row r="39" spans="1:16" ht="18.899999999999999" customHeight="1" x14ac:dyDescent="0.25">
      <c r="A39" s="640">
        <v>32</v>
      </c>
      <c r="B39" s="421"/>
      <c r="C39" s="67"/>
      <c r="D39" s="68"/>
      <c r="E39" s="68"/>
      <c r="F39" s="81"/>
      <c r="G39" s="630"/>
      <c r="H39" s="418"/>
      <c r="I39" s="255"/>
      <c r="J39" s="68"/>
      <c r="K39" s="68"/>
      <c r="L39" s="81"/>
      <c r="M39" s="68"/>
      <c r="N39" s="69"/>
      <c r="O39" s="416"/>
      <c r="P39" s="69"/>
    </row>
    <row r="40" spans="1:16" ht="18.899999999999999" customHeight="1" x14ac:dyDescent="0.25">
      <c r="A40" s="420"/>
      <c r="B40" s="421"/>
      <c r="C40" s="67"/>
      <c r="D40" s="68"/>
      <c r="E40" s="68"/>
      <c r="F40" s="81"/>
      <c r="G40" s="630"/>
      <c r="H40" s="418"/>
      <c r="I40" s="255"/>
      <c r="J40" s="68"/>
      <c r="K40" s="68"/>
      <c r="L40" s="81"/>
      <c r="M40" s="68"/>
      <c r="N40" s="69"/>
      <c r="O40" s="416"/>
      <c r="P40" s="69"/>
    </row>
    <row r="41" spans="1:16" ht="18.899999999999999" customHeight="1" x14ac:dyDescent="0.25">
      <c r="A41" s="420"/>
      <c r="B41" s="421"/>
      <c r="C41" s="67"/>
      <c r="D41" s="68"/>
      <c r="E41" s="68"/>
      <c r="F41" s="81"/>
      <c r="G41" s="630"/>
      <c r="H41" s="418"/>
      <c r="I41" s="255"/>
      <c r="J41" s="68"/>
      <c r="K41" s="68"/>
      <c r="L41" s="81"/>
      <c r="M41" s="68"/>
      <c r="N41" s="69"/>
      <c r="O41" s="416"/>
      <c r="P41" s="69"/>
    </row>
    <row r="42" spans="1:16" ht="18.899999999999999" customHeight="1" x14ac:dyDescent="0.25">
      <c r="A42" s="420"/>
      <c r="B42" s="421"/>
      <c r="C42" s="67"/>
      <c r="D42" s="68"/>
      <c r="E42" s="68"/>
      <c r="F42" s="81"/>
      <c r="G42" s="630"/>
      <c r="H42" s="418"/>
      <c r="I42" s="255"/>
      <c r="J42" s="68"/>
      <c r="K42" s="68"/>
      <c r="L42" s="81"/>
      <c r="M42" s="68"/>
      <c r="N42" s="69"/>
      <c r="O42" s="416"/>
      <c r="P42" s="69"/>
    </row>
    <row r="43" spans="1:16" ht="18.899999999999999" customHeight="1" x14ac:dyDescent="0.25">
      <c r="A43" s="420"/>
      <c r="B43" s="421"/>
      <c r="C43" s="67"/>
      <c r="D43" s="68"/>
      <c r="E43" s="68"/>
      <c r="F43" s="81"/>
      <c r="G43" s="630"/>
      <c r="H43" s="418"/>
      <c r="I43" s="255"/>
      <c r="J43" s="68"/>
      <c r="K43" s="68"/>
      <c r="L43" s="81"/>
      <c r="M43" s="68"/>
      <c r="N43" s="69"/>
      <c r="O43" s="416"/>
      <c r="P43" s="69"/>
    </row>
    <row r="44" spans="1:16" ht="18.899999999999999" customHeight="1" x14ac:dyDescent="0.25">
      <c r="A44" s="420"/>
      <c r="B44" s="421"/>
      <c r="C44" s="67"/>
      <c r="D44" s="68"/>
      <c r="E44" s="68"/>
      <c r="F44" s="81"/>
      <c r="G44" s="630"/>
      <c r="H44" s="418"/>
      <c r="I44" s="255"/>
      <c r="J44" s="68"/>
      <c r="K44" s="68"/>
      <c r="L44" s="81"/>
      <c r="M44" s="68"/>
      <c r="N44" s="69"/>
      <c r="O44" s="416"/>
      <c r="P44" s="69"/>
    </row>
    <row r="45" spans="1:16" ht="18.899999999999999" customHeight="1" x14ac:dyDescent="0.25">
      <c r="A45" s="420"/>
      <c r="B45" s="421"/>
      <c r="C45" s="67"/>
      <c r="D45" s="68"/>
      <c r="E45" s="68"/>
      <c r="F45" s="81"/>
      <c r="G45" s="630"/>
      <c r="H45" s="418"/>
      <c r="I45" s="255"/>
      <c r="J45" s="68"/>
      <c r="K45" s="68"/>
      <c r="L45" s="81"/>
      <c r="M45" s="68"/>
      <c r="N45" s="69"/>
      <c r="O45" s="416"/>
      <c r="P45" s="69"/>
    </row>
    <row r="46" spans="1:16" ht="18.899999999999999" customHeight="1" x14ac:dyDescent="0.25">
      <c r="A46" s="420"/>
      <c r="B46" s="421"/>
      <c r="C46" s="67"/>
      <c r="D46" s="68"/>
      <c r="E46" s="68"/>
      <c r="F46" s="81"/>
      <c r="G46" s="630"/>
      <c r="H46" s="418"/>
      <c r="I46" s="255"/>
      <c r="J46" s="68"/>
      <c r="K46" s="68"/>
      <c r="L46" s="81"/>
      <c r="M46" s="68"/>
      <c r="N46" s="69"/>
      <c r="O46" s="416"/>
      <c r="P46" s="69"/>
    </row>
    <row r="47" spans="1:16" ht="18.899999999999999" customHeight="1" x14ac:dyDescent="0.25">
      <c r="A47" s="420"/>
      <c r="B47" s="421"/>
      <c r="C47" s="67"/>
      <c r="D47" s="68"/>
      <c r="E47" s="68"/>
      <c r="F47" s="81"/>
      <c r="G47" s="630"/>
      <c r="H47" s="418"/>
      <c r="I47" s="255"/>
      <c r="J47" s="68"/>
      <c r="K47" s="68"/>
      <c r="L47" s="81"/>
      <c r="M47" s="68"/>
      <c r="N47" s="69"/>
      <c r="O47" s="416"/>
      <c r="P47" s="69"/>
    </row>
    <row r="48" spans="1:16" ht="18.899999999999999" customHeight="1" x14ac:dyDescent="0.25">
      <c r="A48" s="420"/>
      <c r="B48" s="421"/>
      <c r="C48" s="67"/>
      <c r="D48" s="68"/>
      <c r="E48" s="68"/>
      <c r="F48" s="81"/>
      <c r="G48" s="630"/>
      <c r="H48" s="418"/>
      <c r="I48" s="255"/>
      <c r="J48" s="68"/>
      <c r="K48" s="68"/>
      <c r="L48" s="81"/>
      <c r="M48" s="68"/>
      <c r="N48" s="69"/>
      <c r="O48" s="416"/>
      <c r="P48" s="69"/>
    </row>
    <row r="49" spans="1:16" ht="18.899999999999999" customHeight="1" x14ac:dyDescent="0.25">
      <c r="A49" s="420"/>
      <c r="B49" s="421"/>
      <c r="C49" s="67"/>
      <c r="D49" s="68"/>
      <c r="E49" s="68"/>
      <c r="F49" s="81"/>
      <c r="G49" s="630"/>
      <c r="H49" s="418"/>
      <c r="I49" s="255"/>
      <c r="J49" s="68"/>
      <c r="K49" s="68"/>
      <c r="L49" s="81"/>
      <c r="M49" s="68"/>
      <c r="N49" s="69"/>
      <c r="O49" s="416"/>
      <c r="P49" s="69"/>
    </row>
    <row r="50" spans="1:16" ht="18.899999999999999" customHeight="1" x14ac:dyDescent="0.25">
      <c r="A50" s="420"/>
      <c r="B50" s="421"/>
      <c r="C50" s="67"/>
      <c r="D50" s="68"/>
      <c r="E50" s="68"/>
      <c r="F50" s="81"/>
      <c r="G50" s="630"/>
      <c r="H50" s="418"/>
      <c r="I50" s="255"/>
      <c r="J50" s="68"/>
      <c r="K50" s="68"/>
      <c r="L50" s="81"/>
      <c r="M50" s="68"/>
      <c r="N50" s="69"/>
      <c r="O50" s="416"/>
      <c r="P50" s="69"/>
    </row>
    <row r="51" spans="1:16" ht="18.899999999999999" customHeight="1" x14ac:dyDescent="0.25">
      <c r="A51" s="420"/>
      <c r="B51" s="421"/>
      <c r="C51" s="67"/>
      <c r="D51" s="68"/>
      <c r="E51" s="68"/>
      <c r="F51" s="81"/>
      <c r="G51" s="630"/>
      <c r="H51" s="418"/>
      <c r="I51" s="255"/>
      <c r="J51" s="68"/>
      <c r="K51" s="68"/>
      <c r="L51" s="81"/>
      <c r="M51" s="68"/>
      <c r="N51" s="69"/>
      <c r="O51" s="416"/>
      <c r="P51" s="69"/>
    </row>
    <row r="52" spans="1:16" ht="18.899999999999999" customHeight="1" x14ac:dyDescent="0.25">
      <c r="A52" s="420"/>
      <c r="B52" s="421"/>
      <c r="C52" s="67"/>
      <c r="D52" s="68"/>
      <c r="E52" s="68"/>
      <c r="F52" s="81"/>
      <c r="G52" s="630"/>
      <c r="H52" s="418"/>
      <c r="I52" s="255"/>
      <c r="J52" s="68"/>
      <c r="K52" s="68"/>
      <c r="L52" s="81"/>
      <c r="M52" s="68"/>
      <c r="N52" s="69"/>
      <c r="O52" s="416"/>
      <c r="P52" s="69"/>
    </row>
    <row r="53" spans="1:16" ht="18.899999999999999" customHeight="1" x14ac:dyDescent="0.25">
      <c r="A53" s="420"/>
      <c r="B53" s="421"/>
      <c r="C53" s="67"/>
      <c r="D53" s="68"/>
      <c r="E53" s="68"/>
      <c r="F53" s="81"/>
      <c r="G53" s="630"/>
      <c r="H53" s="418"/>
      <c r="I53" s="255"/>
      <c r="J53" s="68"/>
      <c r="K53" s="68"/>
      <c r="L53" s="81"/>
      <c r="M53" s="68"/>
      <c r="N53" s="69"/>
      <c r="O53" s="416"/>
      <c r="P53" s="69"/>
    </row>
    <row r="54" spans="1:16" ht="18.899999999999999" customHeight="1" x14ac:dyDescent="0.25">
      <c r="A54" s="420"/>
      <c r="B54" s="421"/>
      <c r="C54" s="67"/>
      <c r="D54" s="68"/>
      <c r="E54" s="68"/>
      <c r="F54" s="81"/>
      <c r="G54" s="630"/>
      <c r="H54" s="418"/>
      <c r="I54" s="255"/>
      <c r="J54" s="68"/>
      <c r="K54" s="68"/>
      <c r="L54" s="81"/>
      <c r="M54" s="68"/>
      <c r="N54" s="69"/>
      <c r="O54" s="416"/>
      <c r="P54" s="69"/>
    </row>
    <row r="55" spans="1:16" ht="18.899999999999999" customHeight="1" x14ac:dyDescent="0.25">
      <c r="A55" s="420"/>
      <c r="B55" s="421"/>
      <c r="C55" s="67"/>
      <c r="D55" s="68"/>
      <c r="E55" s="68"/>
      <c r="F55" s="81"/>
      <c r="G55" s="630"/>
      <c r="H55" s="418"/>
      <c r="I55" s="255"/>
      <c r="J55" s="68"/>
      <c r="K55" s="68"/>
      <c r="L55" s="69"/>
      <c r="M55" s="68"/>
      <c r="N55" s="69"/>
      <c r="O55" s="416"/>
      <c r="P55" s="69"/>
    </row>
    <row r="56" spans="1:16" ht="18.899999999999999" customHeight="1" x14ac:dyDescent="0.25">
      <c r="A56" s="420"/>
      <c r="B56" s="421"/>
      <c r="C56" s="67"/>
      <c r="D56" s="68"/>
      <c r="E56" s="654"/>
      <c r="F56" s="69"/>
      <c r="G56" s="630"/>
      <c r="H56" s="421"/>
      <c r="I56" s="67"/>
      <c r="J56" s="68"/>
      <c r="K56" s="654"/>
      <c r="L56" s="69"/>
      <c r="M56" s="68"/>
      <c r="N56" s="69"/>
      <c r="O56" s="416"/>
      <c r="P56" s="69"/>
    </row>
    <row r="57" spans="1:16" ht="18.899999999999999" customHeight="1" x14ac:dyDescent="0.25">
      <c r="A57" s="420"/>
      <c r="B57" s="421"/>
      <c r="C57" s="67"/>
      <c r="D57" s="68"/>
      <c r="E57" s="68"/>
      <c r="F57" s="81"/>
      <c r="G57" s="630"/>
      <c r="H57" s="418"/>
      <c r="I57" s="255"/>
      <c r="J57" s="68"/>
      <c r="K57" s="68"/>
      <c r="L57" s="81"/>
      <c r="M57" s="68"/>
      <c r="N57" s="69"/>
      <c r="O57" s="416"/>
      <c r="P57" s="69"/>
    </row>
    <row r="58" spans="1:16" ht="18.899999999999999" customHeight="1" x14ac:dyDescent="0.25">
      <c r="A58" s="420"/>
      <c r="B58" s="421"/>
      <c r="C58" s="67"/>
      <c r="D58" s="68"/>
      <c r="E58" s="654"/>
      <c r="F58" s="69"/>
      <c r="G58" s="630"/>
      <c r="H58" s="421"/>
      <c r="I58" s="67"/>
      <c r="J58" s="68"/>
      <c r="K58" s="654"/>
      <c r="L58" s="69"/>
      <c r="M58" s="68"/>
      <c r="N58" s="69"/>
      <c r="O58" s="416"/>
      <c r="P58" s="69"/>
    </row>
    <row r="59" spans="1:16" ht="18.899999999999999" customHeight="1" x14ac:dyDescent="0.25">
      <c r="A59" s="420"/>
      <c r="B59" s="421"/>
      <c r="C59" s="67"/>
      <c r="D59" s="68"/>
      <c r="E59" s="654"/>
      <c r="F59" s="69"/>
      <c r="G59" s="630"/>
      <c r="H59" s="421"/>
      <c r="I59" s="67"/>
      <c r="J59" s="68"/>
      <c r="K59" s="654"/>
      <c r="L59" s="69"/>
      <c r="M59" s="68"/>
      <c r="N59" s="69"/>
      <c r="O59" s="416"/>
      <c r="P59" s="69"/>
    </row>
    <row r="60" spans="1:16" ht="18.899999999999999" customHeight="1" x14ac:dyDescent="0.25">
      <c r="A60" s="420"/>
      <c r="B60" s="421"/>
      <c r="C60" s="67"/>
      <c r="D60" s="68"/>
      <c r="E60" s="654"/>
      <c r="F60" s="69"/>
      <c r="G60" s="630"/>
      <c r="H60" s="421"/>
      <c r="I60" s="67"/>
      <c r="J60" s="68"/>
      <c r="K60" s="654"/>
      <c r="L60" s="69"/>
      <c r="M60" s="68"/>
      <c r="N60" s="69"/>
      <c r="O60" s="416"/>
      <c r="P60" s="69"/>
    </row>
    <row r="61" spans="1:16" ht="18.899999999999999" customHeight="1" x14ac:dyDescent="0.25">
      <c r="A61" s="420"/>
      <c r="B61" s="421"/>
      <c r="C61" s="67"/>
      <c r="D61" s="68"/>
      <c r="E61" s="654"/>
      <c r="F61" s="69"/>
      <c r="G61" s="630"/>
      <c r="H61" s="421"/>
      <c r="I61" s="67"/>
      <c r="J61" s="68"/>
      <c r="K61" s="654"/>
      <c r="L61" s="69"/>
      <c r="M61" s="68"/>
      <c r="N61" s="256"/>
      <c r="O61" s="416"/>
      <c r="P61" s="69"/>
    </row>
    <row r="62" spans="1:16" ht="18.899999999999999" customHeight="1" x14ac:dyDescent="0.25">
      <c r="A62" s="420"/>
      <c r="B62" s="421"/>
      <c r="C62" s="67"/>
      <c r="D62" s="68"/>
      <c r="E62" s="654"/>
      <c r="F62" s="69"/>
      <c r="G62" s="630"/>
      <c r="H62" s="421"/>
      <c r="I62" s="67"/>
      <c r="J62" s="68"/>
      <c r="K62" s="654"/>
      <c r="L62" s="69"/>
      <c r="M62" s="68"/>
      <c r="N62" s="69"/>
      <c r="O62" s="416"/>
      <c r="P62" s="69"/>
    </row>
    <row r="63" spans="1:16" ht="18.75" customHeight="1" x14ac:dyDescent="0.25">
      <c r="A63" s="420"/>
      <c r="B63" s="421"/>
      <c r="C63" s="67"/>
      <c r="D63" s="68"/>
      <c r="E63" s="654"/>
      <c r="F63" s="69"/>
      <c r="G63" s="630"/>
      <c r="H63" s="421"/>
      <c r="I63" s="67"/>
      <c r="J63" s="68"/>
      <c r="K63" s="655"/>
      <c r="L63" s="69"/>
      <c r="M63" s="68"/>
      <c r="N63" s="69"/>
      <c r="O63" s="416"/>
      <c r="P63" s="69"/>
    </row>
    <row r="64" spans="1:16" ht="18.899999999999999" customHeight="1" x14ac:dyDescent="0.25">
      <c r="A64" s="420"/>
      <c r="B64" s="421"/>
      <c r="C64" s="67"/>
      <c r="D64" s="68"/>
      <c r="E64" s="654"/>
      <c r="F64" s="69"/>
      <c r="G64" s="630"/>
      <c r="H64" s="421"/>
      <c r="I64" s="67"/>
      <c r="J64" s="68"/>
      <c r="K64" s="654"/>
      <c r="L64" s="69"/>
      <c r="M64" s="68"/>
      <c r="N64" s="69"/>
      <c r="O64" s="416"/>
      <c r="P64" s="69"/>
    </row>
    <row r="65" spans="1:16" ht="18.899999999999999" customHeight="1" x14ac:dyDescent="0.25">
      <c r="A65" s="420"/>
      <c r="B65" s="421"/>
      <c r="C65" s="67"/>
      <c r="D65" s="68"/>
      <c r="E65" s="654"/>
      <c r="F65" s="69"/>
      <c r="G65" s="630"/>
      <c r="H65" s="421"/>
      <c r="I65" s="67"/>
      <c r="J65" s="68"/>
      <c r="K65" s="654"/>
      <c r="L65" s="69"/>
      <c r="M65" s="68"/>
      <c r="N65" s="69"/>
      <c r="O65" s="416"/>
      <c r="P65" s="69"/>
    </row>
    <row r="66" spans="1:16" ht="18.899999999999999" customHeight="1" x14ac:dyDescent="0.25">
      <c r="A66" s="420"/>
      <c r="B66" s="421"/>
      <c r="C66" s="67"/>
      <c r="D66" s="68"/>
      <c r="E66" s="654"/>
      <c r="F66" s="69"/>
      <c r="G66" s="630"/>
      <c r="H66" s="421"/>
      <c r="I66" s="67"/>
      <c r="J66" s="68"/>
      <c r="K66" s="656"/>
      <c r="L66" s="69"/>
      <c r="M66" s="68"/>
      <c r="N66" s="69"/>
      <c r="O66" s="416"/>
      <c r="P66" s="69"/>
    </row>
    <row r="67" spans="1:16" ht="18.899999999999999" customHeight="1" x14ac:dyDescent="0.25">
      <c r="A67" s="420"/>
      <c r="B67" s="421"/>
      <c r="C67" s="67"/>
      <c r="D67" s="68"/>
      <c r="E67" s="654"/>
      <c r="F67" s="69"/>
      <c r="G67" s="630"/>
      <c r="H67" s="421"/>
      <c r="I67" s="67"/>
      <c r="J67" s="68"/>
      <c r="K67" s="654"/>
      <c r="L67" s="69"/>
      <c r="M67" s="68"/>
      <c r="N67" s="69"/>
      <c r="O67" s="416"/>
      <c r="P67" s="69"/>
    </row>
    <row r="68" spans="1:16" ht="19.5" customHeight="1" x14ac:dyDescent="0.25">
      <c r="A68" s="420"/>
      <c r="B68" s="421"/>
      <c r="C68" s="67"/>
      <c r="D68" s="68"/>
      <c r="E68" s="654"/>
      <c r="F68" s="69"/>
      <c r="G68" s="630"/>
      <c r="H68" s="421"/>
      <c r="I68" s="67"/>
      <c r="J68" s="68"/>
      <c r="K68" s="654"/>
      <c r="L68" s="69"/>
      <c r="M68" s="68"/>
      <c r="N68" s="69"/>
      <c r="O68" s="416"/>
      <c r="P68" s="69"/>
    </row>
    <row r="69" spans="1:16" ht="19.5" customHeight="1" x14ac:dyDescent="0.25">
      <c r="A69" s="420"/>
      <c r="B69" s="421"/>
      <c r="C69" s="67"/>
      <c r="D69" s="68"/>
      <c r="E69" s="654"/>
      <c r="F69" s="69"/>
      <c r="G69" s="630"/>
      <c r="H69" s="421"/>
      <c r="I69" s="67"/>
      <c r="J69" s="68"/>
      <c r="K69" s="654"/>
      <c r="L69" s="69"/>
      <c r="M69" s="68"/>
      <c r="N69" s="69"/>
      <c r="O69" s="416"/>
      <c r="P69" s="69"/>
    </row>
    <row r="70" spans="1:16" ht="19.5" customHeight="1" x14ac:dyDescent="0.25">
      <c r="A70" s="420"/>
      <c r="B70" s="421"/>
      <c r="C70" s="67"/>
      <c r="D70" s="68"/>
      <c r="E70" s="654"/>
      <c r="F70" s="69"/>
      <c r="G70" s="630"/>
      <c r="H70" s="421"/>
      <c r="I70" s="67"/>
      <c r="J70" s="68"/>
      <c r="K70" s="654"/>
      <c r="L70" s="69"/>
      <c r="M70" s="68"/>
      <c r="N70" s="69"/>
      <c r="O70" s="416"/>
      <c r="P70" s="69"/>
    </row>
    <row r="71" spans="1:16" ht="19.5" customHeight="1" x14ac:dyDescent="0.25">
      <c r="A71" s="420"/>
      <c r="B71" s="421"/>
      <c r="C71" s="67"/>
      <c r="D71" s="68"/>
      <c r="E71" s="654"/>
      <c r="F71" s="69"/>
      <c r="G71" s="630"/>
      <c r="H71" s="421"/>
      <c r="I71" s="67"/>
      <c r="J71" s="68"/>
      <c r="K71" s="654"/>
      <c r="L71" s="69"/>
      <c r="M71" s="68"/>
      <c r="N71" s="69"/>
      <c r="O71" s="416"/>
      <c r="P71" s="69"/>
    </row>
    <row r="72" spans="1:16" ht="19.5" customHeight="1" x14ac:dyDescent="0.25">
      <c r="A72" s="420"/>
      <c r="B72" s="421"/>
      <c r="C72" s="67"/>
      <c r="D72" s="68"/>
      <c r="E72" s="68"/>
      <c r="F72" s="81"/>
      <c r="G72" s="630"/>
      <c r="H72" s="418"/>
      <c r="I72" s="255"/>
      <c r="J72" s="68"/>
      <c r="K72" s="68"/>
      <c r="L72" s="69"/>
      <c r="M72" s="68"/>
      <c r="N72" s="69"/>
      <c r="O72" s="416"/>
      <c r="P72" s="69"/>
    </row>
    <row r="73" spans="1:16" ht="19.5" customHeight="1" x14ac:dyDescent="0.25">
      <c r="A73" s="420"/>
      <c r="B73" s="421"/>
      <c r="C73" s="67"/>
      <c r="D73" s="68"/>
      <c r="E73" s="654"/>
      <c r="F73" s="69"/>
      <c r="G73" s="630"/>
      <c r="H73" s="421"/>
      <c r="I73" s="67"/>
      <c r="J73" s="68"/>
      <c r="K73" s="654"/>
      <c r="L73" s="69"/>
      <c r="M73" s="68"/>
      <c r="N73" s="69"/>
      <c r="O73" s="416"/>
      <c r="P73" s="69"/>
    </row>
    <row r="74" spans="1:16" ht="19.5" customHeight="1" x14ac:dyDescent="0.25">
      <c r="A74" s="420"/>
      <c r="B74" s="421"/>
      <c r="C74" s="67"/>
      <c r="D74" s="68"/>
      <c r="E74" s="654"/>
      <c r="F74" s="69"/>
      <c r="G74" s="630"/>
      <c r="H74" s="421"/>
      <c r="I74" s="67"/>
      <c r="J74" s="68"/>
      <c r="K74" s="654"/>
      <c r="L74" s="69"/>
      <c r="M74" s="68"/>
      <c r="N74" s="69"/>
      <c r="O74" s="416"/>
      <c r="P74" s="69"/>
    </row>
    <row r="75" spans="1:16" ht="19.5" customHeight="1" x14ac:dyDescent="0.25">
      <c r="A75" s="420"/>
      <c r="B75" s="421"/>
      <c r="C75" s="67"/>
      <c r="D75" s="68"/>
      <c r="E75" s="654"/>
      <c r="F75" s="69"/>
      <c r="G75" s="630"/>
      <c r="H75" s="421"/>
      <c r="I75" s="67"/>
      <c r="J75" s="68"/>
      <c r="K75" s="654"/>
      <c r="L75" s="69"/>
      <c r="M75" s="68"/>
      <c r="N75" s="69"/>
      <c r="O75" s="416"/>
      <c r="P75" s="69"/>
    </row>
    <row r="76" spans="1:16" ht="19.5" customHeight="1" x14ac:dyDescent="0.25">
      <c r="A76" s="420"/>
      <c r="B76" s="421"/>
      <c r="C76" s="67"/>
      <c r="D76" s="68"/>
      <c r="E76" s="654"/>
      <c r="F76" s="69"/>
      <c r="G76" s="630"/>
      <c r="H76" s="421"/>
      <c r="I76" s="67"/>
      <c r="J76" s="68"/>
      <c r="K76" s="654"/>
      <c r="L76" s="69"/>
      <c r="M76" s="68"/>
      <c r="N76" s="69"/>
      <c r="O76" s="416"/>
      <c r="P76" s="69"/>
    </row>
    <row r="77" spans="1:16" ht="19.5" customHeight="1" x14ac:dyDescent="0.25">
      <c r="A77" s="420"/>
      <c r="B77" s="421"/>
      <c r="C77" s="67"/>
      <c r="D77" s="68"/>
      <c r="E77" s="654"/>
      <c r="F77" s="69"/>
      <c r="G77" s="630"/>
      <c r="H77" s="421"/>
      <c r="I77" s="67"/>
      <c r="J77" s="68"/>
      <c r="K77" s="654"/>
      <c r="L77" s="69"/>
      <c r="M77" s="68"/>
      <c r="N77" s="256"/>
      <c r="O77" s="416"/>
      <c r="P77" s="69"/>
    </row>
    <row r="78" spans="1:16" ht="19.5" customHeight="1" x14ac:dyDescent="0.25">
      <c r="A78" s="420"/>
      <c r="B78" s="421"/>
      <c r="C78" s="67"/>
      <c r="D78" s="68"/>
      <c r="E78" s="654"/>
      <c r="F78" s="69"/>
      <c r="G78" s="630"/>
      <c r="H78" s="421"/>
      <c r="I78" s="67"/>
      <c r="J78" s="68"/>
      <c r="K78" s="654"/>
      <c r="L78" s="69"/>
      <c r="M78" s="68"/>
      <c r="N78" s="69"/>
      <c r="O78" s="416"/>
      <c r="P78" s="69"/>
    </row>
    <row r="79" spans="1:16" ht="19.5" customHeight="1" x14ac:dyDescent="0.25">
      <c r="A79" s="420"/>
      <c r="B79" s="421"/>
      <c r="C79" s="67"/>
      <c r="D79" s="68"/>
      <c r="E79" s="654"/>
      <c r="F79" s="69"/>
      <c r="G79" s="630"/>
      <c r="H79" s="421"/>
      <c r="I79" s="67"/>
      <c r="J79" s="68"/>
      <c r="K79" s="655"/>
      <c r="L79" s="69"/>
      <c r="M79" s="68"/>
      <c r="N79" s="69"/>
      <c r="O79" s="416"/>
      <c r="P79" s="69"/>
    </row>
    <row r="80" spans="1:16" ht="19.5" customHeight="1" x14ac:dyDescent="0.25">
      <c r="A80" s="420"/>
      <c r="B80" s="421"/>
      <c r="C80" s="67"/>
      <c r="D80" s="68"/>
      <c r="E80" s="654"/>
      <c r="F80" s="69"/>
      <c r="G80" s="630"/>
      <c r="H80" s="421"/>
      <c r="I80" s="67"/>
      <c r="J80" s="68"/>
      <c r="K80" s="654"/>
      <c r="L80" s="69"/>
      <c r="M80" s="68"/>
      <c r="N80" s="69"/>
      <c r="O80" s="416"/>
      <c r="P80" s="69"/>
    </row>
    <row r="81" spans="1:16" ht="19.5" customHeight="1" x14ac:dyDescent="0.25">
      <c r="A81" s="420"/>
      <c r="B81" s="421"/>
      <c r="C81" s="67"/>
      <c r="D81" s="68"/>
      <c r="E81" s="654"/>
      <c r="F81" s="69"/>
      <c r="G81" s="630"/>
      <c r="H81" s="421"/>
      <c r="I81" s="67"/>
      <c r="J81" s="68"/>
      <c r="K81" s="654"/>
      <c r="L81" s="69"/>
      <c r="M81" s="68"/>
      <c r="N81" s="69"/>
      <c r="O81" s="416"/>
      <c r="P81" s="69"/>
    </row>
    <row r="82" spans="1:16" ht="19.5" customHeight="1" x14ac:dyDescent="0.25">
      <c r="A82" s="420"/>
      <c r="B82" s="421"/>
      <c r="C82" s="67"/>
      <c r="D82" s="68"/>
      <c r="E82" s="654"/>
      <c r="F82" s="69"/>
      <c r="G82" s="630"/>
      <c r="H82" s="421"/>
      <c r="I82" s="67"/>
      <c r="J82" s="68"/>
      <c r="K82" s="656"/>
      <c r="L82" s="69"/>
      <c r="M82" s="68"/>
      <c r="N82" s="69"/>
      <c r="O82" s="416"/>
      <c r="P82" s="69"/>
    </row>
    <row r="83" spans="1:16" ht="19.5" customHeight="1" x14ac:dyDescent="0.25">
      <c r="A83" s="420"/>
      <c r="B83" s="421"/>
      <c r="C83" s="67"/>
      <c r="D83" s="68"/>
      <c r="E83" s="654"/>
      <c r="F83" s="69"/>
      <c r="G83" s="630"/>
      <c r="H83" s="421"/>
      <c r="I83" s="67"/>
      <c r="J83" s="68"/>
      <c r="K83" s="654"/>
      <c r="L83" s="69"/>
      <c r="M83" s="68"/>
      <c r="N83" s="69"/>
      <c r="O83" s="416"/>
      <c r="P83" s="69"/>
    </row>
    <row r="84" spans="1:16" ht="19.5" customHeight="1" x14ac:dyDescent="0.25">
      <c r="A84" s="420"/>
      <c r="B84" s="421"/>
      <c r="C84" s="67"/>
      <c r="D84" s="68"/>
      <c r="E84" s="654"/>
      <c r="F84" s="69"/>
      <c r="G84" s="630"/>
      <c r="H84" s="421"/>
      <c r="I84" s="67"/>
      <c r="J84" s="68"/>
      <c r="K84" s="654"/>
      <c r="L84" s="69"/>
      <c r="M84" s="68"/>
      <c r="N84" s="69"/>
      <c r="O84" s="416"/>
      <c r="P84" s="69"/>
    </row>
    <row r="85" spans="1:16" ht="19.5" customHeight="1" x14ac:dyDescent="0.25">
      <c r="A85" s="420"/>
      <c r="B85" s="421"/>
      <c r="C85" s="67"/>
      <c r="D85" s="68"/>
      <c r="E85" s="654"/>
      <c r="F85" s="69"/>
      <c r="G85" s="630"/>
      <c r="H85" s="421"/>
      <c r="I85" s="67"/>
      <c r="J85" s="68"/>
      <c r="K85" s="654"/>
      <c r="L85" s="69"/>
      <c r="M85" s="68"/>
      <c r="N85" s="69"/>
      <c r="O85" s="416"/>
      <c r="P85" s="69"/>
    </row>
    <row r="86" spans="1:16" ht="19.5" customHeight="1" x14ac:dyDescent="0.25">
      <c r="A86" s="420"/>
      <c r="B86" s="421"/>
      <c r="C86" s="67"/>
      <c r="D86" s="68"/>
      <c r="E86" s="654"/>
      <c r="F86" s="69"/>
      <c r="G86" s="630"/>
      <c r="H86" s="421"/>
      <c r="I86" s="67"/>
      <c r="J86" s="68"/>
      <c r="K86" s="654"/>
      <c r="L86" s="69"/>
      <c r="M86" s="68"/>
      <c r="N86" s="69"/>
      <c r="O86" s="416"/>
      <c r="P86" s="69"/>
    </row>
    <row r="87" spans="1:16" ht="19.5" customHeight="1" thickBot="1" x14ac:dyDescent="0.3">
      <c r="A87" s="420"/>
      <c r="B87" s="422"/>
      <c r="C87" s="328"/>
      <c r="D87" s="419"/>
      <c r="E87" s="657"/>
      <c r="F87" s="658"/>
      <c r="G87" s="631"/>
      <c r="H87" s="422"/>
      <c r="I87" s="328"/>
      <c r="J87" s="419"/>
      <c r="K87" s="657"/>
      <c r="L87" s="658"/>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6561" r:id="rId4" name="Button 1">
              <controlPr defaultSize="0" print="0" autoFill="0" autoPict="0" macro="[0]!páros_egyesített_rangsor">
                <anchor moveWithCells="1" sizeWithCells="1">
                  <from>
                    <xdr:col>9</xdr:col>
                    <xdr:colOff>297180</xdr:colOff>
                    <xdr:row>0</xdr:row>
                    <xdr:rowOff>106680</xdr:rowOff>
                  </from>
                  <to>
                    <xdr:col>12</xdr:col>
                    <xdr:colOff>45720</xdr:colOff>
                    <xdr:row>1</xdr:row>
                    <xdr:rowOff>144780</xdr:rowOff>
                  </to>
                </anchor>
              </controlPr>
            </control>
          </mc:Choice>
        </mc:AlternateContent>
      </controls>
    </mc:Choice>
  </mc:AlternateContent>
</worksheet>
</file>

<file path=xl/worksheets/sheet1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Sheet44">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441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c r="R1" s="97"/>
    </row>
    <row r="2" spans="1:21" s="70" customFormat="1" x14ac:dyDescent="0.25">
      <c r="A2" s="398" t="s">
        <v>119</v>
      </c>
      <c r="B2" s="59"/>
      <c r="C2" s="59"/>
      <c r="D2" s="59"/>
      <c r="E2" s="59"/>
      <c r="F2" s="392">
        <f>Altalanos!$D$8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364"/>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3" customFormat="1" ht="11.2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(4)'!$A$7:$P$23,14))</f>
        <v/>
      </c>
      <c r="C7" s="346" t="str">
        <f>IF($D7="","",VLOOKUP($D7,'1D ELO (4)'!$A$7:$P$23,15))</f>
        <v/>
      </c>
      <c r="D7" s="119"/>
      <c r="E7" s="578" t="str">
        <f>UPPER(IF($D7="","",VLOOKUP($D7,'1D ELO (4)'!$A$7:$P$23,5)))</f>
        <v/>
      </c>
      <c r="F7" s="579" t="str">
        <f>UPPER(IF($D7="","",VLOOKUP($D7,'1D ELO (4)'!$A$7:$P$23,2)))</f>
        <v/>
      </c>
      <c r="G7" s="579" t="str">
        <f>IF($D7="","",VLOOKUP($D7,'1D ELO (4)'!$A$7:$P$23,3))</f>
        <v/>
      </c>
      <c r="H7" s="580"/>
      <c r="I7" s="579" t="str">
        <f>IF($D7="","",VLOOKUP($D7,'1D ELO (4)'!$A$7:$P$23,4))</f>
        <v/>
      </c>
      <c r="J7" s="269"/>
      <c r="K7" s="123"/>
      <c r="L7" s="125"/>
      <c r="M7" s="123"/>
      <c r="N7" s="125"/>
      <c r="O7" s="123"/>
      <c r="P7" s="125"/>
      <c r="Q7" s="123"/>
      <c r="R7" s="126"/>
      <c r="S7" s="129"/>
      <c r="U7" s="130" t="e">
        <f>#REF!</f>
        <v>#REF!</v>
      </c>
    </row>
    <row r="8" spans="1:21" s="37" customFormat="1" ht="9.6" customHeight="1" x14ac:dyDescent="0.25">
      <c r="A8" s="241"/>
      <c r="B8" s="270"/>
      <c r="C8" s="270"/>
      <c r="D8" s="270"/>
      <c r="E8" s="578" t="str">
        <f>UPPER(IF($D7="","",VLOOKUP($D7,'1D ELO (4)'!$A$7:$P$23,11)))</f>
        <v/>
      </c>
      <c r="F8" s="579" t="str">
        <f>UPPER(IF($D7="","",VLOOKUP($D7,'1D ELO (4)'!$A$7:$P$23,8)))</f>
        <v/>
      </c>
      <c r="G8" s="579" t="str">
        <f>IF($D7="","",VLOOKUP($D7,'1D ELO (4)'!$A$7:$P$23,9))</f>
        <v/>
      </c>
      <c r="H8" s="580"/>
      <c r="I8" s="579" t="str">
        <f>IF($D7="","",VLOOKUP($D7,'1D ELO (4)'!$A$7:$P$23,10))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(4)'!$A$7:$P$23,14))</f>
        <v/>
      </c>
      <c r="C11" s="346" t="str">
        <f>IF($D11="","",VLOOKUP($D11,'1D ELO (4)'!$A$7:$P$23,15))</f>
        <v/>
      </c>
      <c r="D11" s="119"/>
      <c r="E11" s="423" t="str">
        <f>UPPER(IF($D11="","",VLOOKUP($D11,'1D ELO (4)'!$A$7:$P$23,5)))</f>
        <v/>
      </c>
      <c r="F11" s="412" t="str">
        <f>UPPER(IF($D11="","",VLOOKUP($D11,'1D ELO (4)'!$A$7:$P$23,2)))</f>
        <v/>
      </c>
      <c r="G11" s="412" t="str">
        <f>IF($D11="","",VLOOKUP($D11,'1D ELO (4)'!$A$7:$P$23,3))</f>
        <v/>
      </c>
      <c r="H11" s="424"/>
      <c r="I11" s="412" t="str">
        <f>IF($D11="","",VLOOKUP($D11,'1D ELO (4)'!$A$7:$P$23,4))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(4)'!$A$7:$P$23,11)))</f>
        <v/>
      </c>
      <c r="F12" s="412" t="str">
        <f>UPPER(IF($D11="","",VLOOKUP($D11,'1D ELO (4)'!$A$7:$P$23,8)))</f>
        <v/>
      </c>
      <c r="G12" s="412" t="str">
        <f>IF($D11="","",VLOOKUP($D11,'1D ELO (4)'!$A$7:$P$23,9))</f>
        <v/>
      </c>
      <c r="H12" s="424"/>
      <c r="I12" s="412" t="str">
        <f>IF($D11="","",VLOOKUP($D11,'1D ELO (4)'!$A$7:$P$23,10))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(4)'!$A$7:$P$23,14))</f>
        <v/>
      </c>
      <c r="C15" s="346" t="str">
        <f>IF($D15="","",VLOOKUP($D15,'1D ELO (4)'!$A$7:$P$23,15))</f>
        <v/>
      </c>
      <c r="D15" s="119"/>
      <c r="E15" s="423" t="str">
        <f>UPPER(IF($D15="","",VLOOKUP($D15,'1D ELO (4)'!$A$7:$P$23,5)))</f>
        <v/>
      </c>
      <c r="F15" s="412" t="str">
        <f>UPPER(IF($D15="","",VLOOKUP($D15,'1D ELO (4)'!$A$7:$P$23,2)))</f>
        <v/>
      </c>
      <c r="G15" s="412" t="str">
        <f>IF($D15="","",VLOOKUP($D15,'1D ELO (4)'!$A$7:$P$23,3))</f>
        <v/>
      </c>
      <c r="H15" s="424"/>
      <c r="I15" s="412" t="str">
        <f>IF($D15="","",VLOOKUP($D15,'1D ELO (4)'!$A$7:$P$23,4))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(4)'!$A$7:$P$23,11)))</f>
        <v/>
      </c>
      <c r="F16" s="412" t="str">
        <f>UPPER(IF($D15="","",VLOOKUP($D15,'1D ELO (4)'!$A$7:$P$23,8)))</f>
        <v/>
      </c>
      <c r="G16" s="412" t="str">
        <f>IF($D15="","",VLOOKUP($D15,'1D ELO (4)'!$A$7:$P$23,9))</f>
        <v/>
      </c>
      <c r="H16" s="424"/>
      <c r="I16" s="412" t="str">
        <f>IF($D15="","",VLOOKUP($D15,'1D ELO (4)'!$A$7:$P$23,10))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(4)'!$A$7:$P$23,14))</f>
        <v/>
      </c>
      <c r="C19" s="346" t="str">
        <f>IF($D19="","",VLOOKUP($D19,'1D ELO (4)'!$A$7:$P$23,15))</f>
        <v/>
      </c>
      <c r="D19" s="119"/>
      <c r="E19" s="423" t="str">
        <f>UPPER(IF($D19="","",VLOOKUP($D19,'1D ELO (4)'!$A$7:$P$23,5)))</f>
        <v/>
      </c>
      <c r="F19" s="412" t="str">
        <f>UPPER(IF($D19="","",VLOOKUP($D19,'1D ELO (4)'!$A$7:$P$23,2)))</f>
        <v/>
      </c>
      <c r="G19" s="412" t="str">
        <f>IF($D19="","",VLOOKUP($D19,'1D ELO (4)'!$A$7:$P$23,3))</f>
        <v/>
      </c>
      <c r="H19" s="424"/>
      <c r="I19" s="412" t="str">
        <f>IF($D19="","",VLOOKUP($D19,'1D ELO (4)'!$A$7:$P$23,4))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(4)'!$A$7:$P$23,11)))</f>
        <v/>
      </c>
      <c r="F20" s="412" t="str">
        <f>UPPER(IF($D19="","",VLOOKUP($D19,'1D ELO (4)'!$A$7:$P$23,8)))</f>
        <v/>
      </c>
      <c r="G20" s="412" t="str">
        <f>IF($D19="","",VLOOKUP($D19,'1D ELO (4)'!$A$7:$P$23,9))</f>
        <v/>
      </c>
      <c r="H20" s="424"/>
      <c r="I20" s="412" t="str">
        <f>IF($D19="","",VLOOKUP($D19,'1D ELO (4)'!$A$7:$P$23,10))</f>
        <v/>
      </c>
      <c r="J20" s="271"/>
      <c r="K20" s="123"/>
      <c r="L20" s="125"/>
      <c r="M20" s="245"/>
      <c r="N20" s="283"/>
      <c r="O20" s="123"/>
      <c r="P20" s="125"/>
      <c r="Q20" s="123"/>
      <c r="R20" s="126"/>
      <c r="S20" s="129"/>
    </row>
    <row r="21" spans="1:19" s="37" customFormat="1" ht="9.6" customHeight="1" x14ac:dyDescent="0.25">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(4)'!$A$7:$P$23,14))</f>
        <v/>
      </c>
      <c r="C23" s="346" t="str">
        <f>IF($D23="","",VLOOKUP($D23,'1D ELO (4)'!$A$7:$P$23,15))</f>
        <v/>
      </c>
      <c r="D23" s="119"/>
      <c r="E23" s="423" t="str">
        <f>UPPER(IF($D23="","",VLOOKUP($D23,'1D ELO (4)'!$A$7:$P$23,5)))</f>
        <v/>
      </c>
      <c r="F23" s="412" t="str">
        <f>UPPER(IF($D23="","",VLOOKUP($D23,'1D ELO (4)'!$A$7:$P$23,2)))</f>
        <v/>
      </c>
      <c r="G23" s="412" t="str">
        <f>IF($D23="","",VLOOKUP($D23,'1D ELO (4)'!$A$7:$P$23,3))</f>
        <v/>
      </c>
      <c r="H23" s="424"/>
      <c r="I23" s="412" t="str">
        <f>IF($D23="","",VLOOKUP($D23,'1D ELO (4)'!$A$7:$P$23,4))</f>
        <v/>
      </c>
      <c r="J23" s="269"/>
      <c r="K23" s="123"/>
      <c r="L23" s="125"/>
      <c r="M23" s="123"/>
      <c r="N23" s="278"/>
      <c r="O23" s="123"/>
      <c r="P23" s="351"/>
      <c r="Q23" s="123"/>
      <c r="R23" s="126"/>
      <c r="S23" s="129"/>
    </row>
    <row r="24" spans="1:19" s="37" customFormat="1" ht="9.6" customHeight="1" x14ac:dyDescent="0.25">
      <c r="A24" s="241"/>
      <c r="B24" s="270"/>
      <c r="C24" s="270"/>
      <c r="D24" s="270"/>
      <c r="E24" s="423" t="str">
        <f>UPPER(IF($D23="","",VLOOKUP($D23,'1D ELO (4)'!$A$7:$P$23,11)))</f>
        <v/>
      </c>
      <c r="F24" s="412" t="str">
        <f>UPPER(IF($D23="","",VLOOKUP($D23,'1D ELO (4)'!$A$7:$P$23,8)))</f>
        <v/>
      </c>
      <c r="G24" s="412" t="str">
        <f>IF($D23="","",VLOOKUP($D23,'1D ELO (4)'!$A$7:$P$23,9))</f>
        <v/>
      </c>
      <c r="H24" s="424"/>
      <c r="I24" s="412" t="str">
        <f>IF($D23="","",VLOOKUP($D23,'1D ELO (4)'!$A$7:$P$23,10))</f>
        <v/>
      </c>
      <c r="J24" s="271"/>
      <c r="K24" s="116" t="str">
        <f>IF(J24="a",F23,IF(J24="b",F25,""))</f>
        <v/>
      </c>
      <c r="L24" s="125"/>
      <c r="M24" s="123"/>
      <c r="N24" s="278"/>
      <c r="O24" s="123"/>
      <c r="P24" s="125"/>
      <c r="Q24" s="123"/>
      <c r="R24" s="126"/>
      <c r="S24" s="129"/>
    </row>
    <row r="25" spans="1:19" s="37" customFormat="1" ht="9.6" customHeight="1" x14ac:dyDescent="0.25">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5">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5">
      <c r="A27" s="241">
        <v>6</v>
      </c>
      <c r="B27" s="346" t="str">
        <f>IF($D27="","",VLOOKUP($D27,'1D ELO (4)'!$A$7:$P$23,14))</f>
        <v/>
      </c>
      <c r="C27" s="346" t="str">
        <f>IF($D27="","",VLOOKUP($D27,'1D ELO (4)'!$A$7:$P$23,15))</f>
        <v/>
      </c>
      <c r="D27" s="119"/>
      <c r="E27" s="423" t="str">
        <f>UPPER(IF($D27="","",VLOOKUP($D27,'1D ELO (4)'!$A$7:$P$23,5)))</f>
        <v/>
      </c>
      <c r="F27" s="412" t="str">
        <f>UPPER(IF($D27="","",VLOOKUP($D27,'1D ELO (4)'!$A$7:$P$23,2)))</f>
        <v/>
      </c>
      <c r="G27" s="412" t="str">
        <f>IF($D27="","",VLOOKUP($D27,'1D ELO (4)'!$A$7:$P$23,3))</f>
        <v/>
      </c>
      <c r="H27" s="424"/>
      <c r="I27" s="412" t="str">
        <f>IF($D27="","",VLOOKUP($D27,'1D ELO (4)'!$A$7:$P$23,4))</f>
        <v/>
      </c>
      <c r="J27" s="277"/>
      <c r="K27" s="123"/>
      <c r="L27" s="278"/>
      <c r="M27" s="161"/>
      <c r="N27" s="282"/>
      <c r="O27" s="123"/>
      <c r="P27" s="125"/>
      <c r="Q27" s="123"/>
      <c r="R27" s="126"/>
      <c r="S27" s="129"/>
    </row>
    <row r="28" spans="1:19" s="37" customFormat="1" ht="9.6" customHeight="1" x14ac:dyDescent="0.25">
      <c r="A28" s="241"/>
      <c r="B28" s="270"/>
      <c r="C28" s="270"/>
      <c r="D28" s="270"/>
      <c r="E28" s="423" t="str">
        <f>UPPER(IF($D27="","",VLOOKUP($D27,'1D ELO (4)'!$A$7:$P$23,11)))</f>
        <v/>
      </c>
      <c r="F28" s="412" t="str">
        <f>UPPER(IF($D27="","",VLOOKUP($D27,'1D ELO (4)'!$A$7:$P$23,8)))</f>
        <v/>
      </c>
      <c r="G28" s="412" t="str">
        <f>IF($D27="","",VLOOKUP($D27,'1D ELO (4)'!$A$7:$P$23,9))</f>
        <v/>
      </c>
      <c r="H28" s="424"/>
      <c r="I28" s="412" t="str">
        <f>IF($D27="","",VLOOKUP($D27,'1D ELO (4)'!$A$7:$P$23,10))</f>
        <v/>
      </c>
      <c r="J28" s="271"/>
      <c r="K28" s="123"/>
      <c r="L28" s="278"/>
      <c r="M28" s="245"/>
      <c r="N28" s="283"/>
      <c r="O28" s="123"/>
      <c r="P28" s="125"/>
      <c r="Q28" s="123"/>
      <c r="R28" s="126"/>
      <c r="S28" s="129"/>
    </row>
    <row r="29" spans="1:19" s="37" customFormat="1" ht="9.6" customHeight="1" x14ac:dyDescent="0.25">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5">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5">
      <c r="A31" s="281">
        <v>7</v>
      </c>
      <c r="B31" s="346" t="str">
        <f>IF($D31="","",VLOOKUP($D31,'1D ELO (4)'!$A$7:$P$23,14))</f>
        <v/>
      </c>
      <c r="C31" s="346" t="str">
        <f>IF($D31="","",VLOOKUP($D31,'1D ELO (4)'!$A$7:$P$23,15))</f>
        <v/>
      </c>
      <c r="D31" s="119"/>
      <c r="E31" s="423" t="str">
        <f>UPPER(IF($D31="","",VLOOKUP($D31,'1D ELO (4)'!$A$7:$P$23,5)))</f>
        <v/>
      </c>
      <c r="F31" s="412" t="str">
        <f>UPPER(IF($D31="","",VLOOKUP($D31,'1D ELO (4)'!$A$7:$P$23,2)))</f>
        <v/>
      </c>
      <c r="G31" s="412" t="str">
        <f>IF($D31="","",VLOOKUP($D31,'1D ELO (4)'!$A$7:$P$23,3))</f>
        <v/>
      </c>
      <c r="H31" s="424"/>
      <c r="I31" s="412" t="str">
        <f>IF($D31="","",VLOOKUP($D31,'1D ELO (4)'!$A$7:$P$23,4))</f>
        <v/>
      </c>
      <c r="J31" s="269"/>
      <c r="K31" s="123"/>
      <c r="L31" s="278"/>
      <c r="M31" s="123"/>
      <c r="N31" s="125"/>
      <c r="O31" s="161"/>
      <c r="P31" s="125"/>
      <c r="Q31" s="123"/>
      <c r="R31" s="126"/>
      <c r="S31" s="129"/>
    </row>
    <row r="32" spans="1:19" s="37" customFormat="1" ht="9.6" customHeight="1" x14ac:dyDescent="0.25">
      <c r="A32" s="241"/>
      <c r="B32" s="270"/>
      <c r="C32" s="270"/>
      <c r="D32" s="270"/>
      <c r="E32" s="423" t="str">
        <f>UPPER(IF($D31="","",VLOOKUP($D31,'1D ELO (4)'!$A$7:$P$23,11)))</f>
        <v/>
      </c>
      <c r="F32" s="412" t="str">
        <f>UPPER(IF($D31="","",VLOOKUP($D31,'1D ELO (4)'!$A$7:$P$23,8)))</f>
        <v/>
      </c>
      <c r="G32" s="412" t="str">
        <f>IF($D31="","",VLOOKUP($D31,'1D ELO (4)'!$A$7:$P$23,9))</f>
        <v/>
      </c>
      <c r="H32" s="424"/>
      <c r="I32" s="412" t="str">
        <f>IF($D31="","",VLOOKUP($D31,'1D ELO (4)'!$A$7:$P$23,10))</f>
        <v/>
      </c>
      <c r="J32" s="271"/>
      <c r="K32" s="116" t="str">
        <f>IF(J32="a",F31,IF(J32="b",F33,""))</f>
        <v/>
      </c>
      <c r="L32" s="278"/>
      <c r="M32" s="123"/>
      <c r="N32" s="125"/>
      <c r="O32" s="123"/>
      <c r="P32" s="125"/>
      <c r="Q32" s="123"/>
      <c r="R32" s="126"/>
      <c r="S32" s="129"/>
    </row>
    <row r="33" spans="1:19" s="37" customFormat="1" ht="9.6" customHeight="1" x14ac:dyDescent="0.25">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5">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5">
      <c r="A35" s="267">
        <v>8</v>
      </c>
      <c r="B35" s="346" t="str">
        <f>IF($D35="","",VLOOKUP($D35,'1D ELO (4)'!$A$7:$P$23,14))</f>
        <v/>
      </c>
      <c r="C35" s="346" t="str">
        <f>IF($D35="","",VLOOKUP($D35,'1D ELO (4)'!$A$7:$P$23,15))</f>
        <v/>
      </c>
      <c r="D35" s="119"/>
      <c r="E35" s="423" t="str">
        <f>UPPER(IF($D35="","",VLOOKUP($D35,'1D ELO (4)'!$A$7:$P$23,5)))</f>
        <v/>
      </c>
      <c r="F35" s="120" t="str">
        <f>UPPER(IF($D35="","",VLOOKUP($D35,'1D ELO (4)'!$A$7:$P$23,2)))</f>
        <v/>
      </c>
      <c r="G35" s="120" t="str">
        <f>IF($D35="","",VLOOKUP($D35,'1D ELO (4)'!$A$7:$P$23,3))</f>
        <v/>
      </c>
      <c r="H35" s="268"/>
      <c r="I35" s="120" t="str">
        <f>IF($D35="","",VLOOKUP($D35,'1D ELO (4)'!$A$7:$P$23,4))</f>
        <v/>
      </c>
      <c r="J35" s="277"/>
      <c r="K35" s="123"/>
      <c r="L35" s="125"/>
      <c r="M35" s="161"/>
      <c r="N35" s="274"/>
      <c r="O35" s="123"/>
      <c r="P35" s="125"/>
      <c r="Q35" s="123"/>
      <c r="R35" s="126"/>
      <c r="S35" s="129"/>
    </row>
    <row r="36" spans="1:19" s="37" customFormat="1" ht="9.6" customHeight="1" x14ac:dyDescent="0.25">
      <c r="A36" s="241"/>
      <c r="B36" s="270"/>
      <c r="C36" s="270"/>
      <c r="D36" s="270"/>
      <c r="E36" s="578" t="str">
        <f>UPPER(IF($D35="","",VLOOKUP($D35,'1D ELO (4)'!$A$7:$P$23,11)))</f>
        <v/>
      </c>
      <c r="F36" s="579" t="str">
        <f>UPPER(IF($D35="","",VLOOKUP($D35,'1D ELO (4)'!$A$7:$P$23,8)))</f>
        <v/>
      </c>
      <c r="G36" s="579" t="str">
        <f>IF($D35="","",VLOOKUP($D35,'1D ELO (4)'!$A$7:$P$23,9))</f>
        <v/>
      </c>
      <c r="H36" s="580"/>
      <c r="I36" s="579" t="str">
        <f>IF($D35="","",VLOOKUP($D35,'1D ELO (4)'!$A$7:$P$23,10))</f>
        <v/>
      </c>
      <c r="J36" s="271"/>
      <c r="K36" s="123"/>
      <c r="L36" s="125"/>
      <c r="M36" s="245"/>
      <c r="N36" s="279"/>
      <c r="O36" s="123"/>
      <c r="P36" s="125"/>
      <c r="Q36" s="123"/>
      <c r="R36" s="126"/>
      <c r="S36" s="129"/>
    </row>
    <row r="37" spans="1:19" s="37" customFormat="1" ht="9.6" customHeight="1" x14ac:dyDescent="0.25">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5">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5">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5">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5">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5">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5">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5">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5">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5">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5">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5">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5">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5">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5">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5">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5">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5">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5">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5">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5">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5">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5">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5">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5">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5">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5">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5">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5">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5">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5">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5">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5">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374"/>
      <c r="F72" s="55">
        <f>IF(D72&gt;$R$79,,UPPER(VLOOKUP(D72,'1D ELO (4)'!$A$7:$L$23,2)))</f>
        <v>0</v>
      </c>
      <c r="G72" s="53"/>
      <c r="H72" s="53"/>
      <c r="I72" s="292"/>
      <c r="J72" s="293" t="s">
        <v>7</v>
      </c>
      <c r="K72" s="181"/>
      <c r="L72" s="187"/>
      <c r="M72" s="181"/>
      <c r="N72" s="188"/>
      <c r="O72" s="189" t="s">
        <v>152</v>
      </c>
      <c r="P72" s="190"/>
      <c r="Q72" s="190"/>
      <c r="R72" s="191"/>
    </row>
    <row r="73" spans="1:19" s="18" customFormat="1" ht="9" customHeight="1" x14ac:dyDescent="0.25">
      <c r="A73" s="196" t="s">
        <v>154</v>
      </c>
      <c r="B73" s="194"/>
      <c r="C73" s="197"/>
      <c r="D73" s="184"/>
      <c r="E73" s="374"/>
      <c r="F73" s="55">
        <f>IF(D72&gt;$R$79,,UPPER(VLOOKUP(D72,'1D ELO (4)'!$A$7:$L$23,8)))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10"/>
      <c r="F74" s="55">
        <f>IF(D74&gt;$R$79,,UPPER(VLOOKUP(D74,'1D ELO (4)'!$A$7:$L$23,2)))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352"/>
      <c r="E75" s="110"/>
      <c r="F75" s="201">
        <f>IF(D74&gt;$R$79,,UPPER(VLOOKUP(D74,'1D ELO (4)'!$A$7:$L$23,8)))</f>
        <v>0</v>
      </c>
      <c r="G75" s="294"/>
      <c r="H75" s="294"/>
      <c r="I75" s="295"/>
      <c r="J75" s="293"/>
      <c r="K75" s="181"/>
      <c r="L75" s="187"/>
      <c r="M75" s="181"/>
      <c r="N75" s="188"/>
      <c r="O75" s="181"/>
      <c r="P75" s="187"/>
      <c r="Q75" s="181"/>
      <c r="R75" s="188"/>
    </row>
    <row r="76" spans="1:19" s="18" customFormat="1" ht="9" customHeight="1" x14ac:dyDescent="0.25">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5">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5">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5">
      <c r="A79" s="327"/>
      <c r="B79" s="324"/>
      <c r="C79" s="335"/>
      <c r="D79" s="347"/>
      <c r="E79" s="375"/>
      <c r="F79" s="345"/>
      <c r="G79" s="324"/>
      <c r="H79" s="324"/>
      <c r="I79" s="354"/>
      <c r="J79" s="296"/>
      <c r="K79" s="194"/>
      <c r="L79" s="193"/>
      <c r="M79" s="194"/>
      <c r="N79" s="195"/>
      <c r="O79" s="194" t="str">
        <f>R4</f>
        <v>Csávás István</v>
      </c>
      <c r="P79" s="193"/>
      <c r="Q79" s="194"/>
      <c r="R79" s="297">
        <f>MIN(4,'1D ELO (4)'!$P$5)</f>
        <v>0</v>
      </c>
    </row>
    <row r="80" spans="1:19" ht="15.75" customHeight="1" x14ac:dyDescent="0.25"/>
    <row r="81" ht="9" customHeight="1" x14ac:dyDescent="0.25"/>
  </sheetData>
  <mergeCells count="1">
    <mergeCell ref="A4:C4"/>
  </mergeCells>
  <conditionalFormatting sqref="D7 D11 D15 D19 D23 D27 D31 D35">
    <cfRule type="cellIs" dxfId="222" priority="1" stopIfTrue="1" operator="lessThan">
      <formula>3</formula>
    </cfRule>
  </conditionalFormatting>
  <conditionalFormatting sqref="E7:F7 E11:F11 E15:F15 E19:F19 E23:F23 E27:F27 E31:F31 E35:F35">
    <cfRule type="cellIs" dxfId="221" priority="2" stopIfTrue="1" operator="equal">
      <formula>"Bye"</formula>
    </cfRule>
  </conditionalFormatting>
  <conditionalFormatting sqref="I10 K14 I18 M22 I26 K30 I34 O38:O68">
    <cfRule type="expression" dxfId="220" priority="8" stopIfTrue="1">
      <formula>AND($O$1="CU",I10="Umpire")</formula>
    </cfRule>
    <cfRule type="expression" dxfId="219" priority="9" stopIfTrue="1">
      <formula>AND($O$1="CU",I10&lt;&gt;"Umpire",J10&lt;&gt;"")</formula>
    </cfRule>
    <cfRule type="expression" dxfId="218" priority="10" stopIfTrue="1">
      <formula>AND($O$1="CU",I10&lt;&gt;"Umpire")</formula>
    </cfRule>
  </conditionalFormatting>
  <conditionalFormatting sqref="J10 L14 J18 N22 J26 L30 J34">
    <cfRule type="expression" dxfId="217" priority="3" stopIfTrue="1">
      <formula>$O$1="CU"</formula>
    </cfRule>
  </conditionalFormatting>
  <conditionalFormatting sqref="K9 M13 K17 O21 K25 M29 K33 Q37">
    <cfRule type="expression" dxfId="216" priority="6" stopIfTrue="1">
      <formula>J10="as"</formula>
    </cfRule>
    <cfRule type="expression" dxfId="215" priority="7" stopIfTrue="1">
      <formula>J10="bs"</formula>
    </cfRule>
  </conditionalFormatting>
  <conditionalFormatting sqref="K10 M14 K18 O22 K26 M30 K34 Q38:Q68">
    <cfRule type="expression" dxfId="214" priority="4" stopIfTrue="1">
      <formula>J10="as"</formula>
    </cfRule>
    <cfRule type="expression" dxfId="213" priority="5" stopIfTrue="1">
      <formula>J10="bs"</formula>
    </cfRule>
  </conditionalFormatting>
  <dataValidations count="1">
    <dataValidation type="list" allowBlank="1" showInputMessage="1" sqref="I10 O38:O68 I34 K14 I26 M22 I18 K30" xr:uid="{00000000-0002-0000-4B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7585"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07586"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Sheet39">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t="s">
        <v>3</v>
      </c>
      <c r="R1" s="97"/>
    </row>
    <row r="2" spans="1:21" s="70" customFormat="1" x14ac:dyDescent="0.25">
      <c r="A2" s="411" t="s">
        <v>119</v>
      </c>
      <c r="B2" s="59"/>
      <c r="C2" s="59"/>
      <c r="D2" s="59"/>
      <c r="E2" s="59"/>
      <c r="F2" s="392">
        <f>Altalanos!$D$8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65" customFormat="1" ht="11.25" customHeight="1" thickBot="1" x14ac:dyDescent="0.3">
      <c r="A6" s="690"/>
      <c r="B6" s="664"/>
      <c r="C6" s="664"/>
      <c r="D6" s="664"/>
      <c r="E6" s="664"/>
      <c r="F6" s="691"/>
      <c r="G6" s="691"/>
      <c r="I6" s="691"/>
      <c r="J6" s="692"/>
      <c r="K6" s="664"/>
      <c r="L6" s="692"/>
      <c r="M6" s="664"/>
      <c r="N6" s="692"/>
      <c r="O6" s="664"/>
      <c r="P6" s="692"/>
      <c r="Q6" s="664"/>
      <c r="R6" s="693"/>
    </row>
    <row r="7" spans="1:21" s="37" customFormat="1" ht="10.5" customHeight="1" x14ac:dyDescent="0.25">
      <c r="A7" s="267">
        <v>1</v>
      </c>
      <c r="B7" s="346" t="str">
        <f>IF($D7="","",VLOOKUP($D7,'1D ELO (4)'!$A$7:$P$23,14))</f>
        <v/>
      </c>
      <c r="C7" s="346" t="str">
        <f>IF($D7="","",VLOOKUP($D7,'1D ELO (4)'!$A$7:$P$33,15))</f>
        <v/>
      </c>
      <c r="D7" s="119"/>
      <c r="E7" s="428" t="str">
        <f>UPPER(IF($D7="","",VLOOKUP($D7,'1D ELO (4)'!$A$7:$P$33,5)))</f>
        <v/>
      </c>
      <c r="F7" s="120" t="str">
        <f>UPPER(IF($D7="","",VLOOKUP($D7,'1D ELO (4)'!$A$7:$P$33,2)))</f>
        <v/>
      </c>
      <c r="G7" s="120" t="str">
        <f>IF($D7="","",VLOOKUP($D7,'1D ELO (4)'!$A$7:$P$33,3))</f>
        <v/>
      </c>
      <c r="H7" s="268"/>
      <c r="I7" s="120" t="str">
        <f>IF($D7="","",VLOOKUP($D7,'1D ELO (4)'!$A$7:$P$33,4))</f>
        <v/>
      </c>
      <c r="J7" s="269"/>
      <c r="K7" s="123"/>
      <c r="L7" s="125"/>
      <c r="M7" s="123"/>
      <c r="N7" s="125"/>
      <c r="O7" s="123"/>
      <c r="P7" s="125"/>
      <c r="Q7" s="123"/>
      <c r="R7" s="126"/>
      <c r="S7" s="129"/>
      <c r="U7" s="130" t="e">
        <f>#REF!</f>
        <v>#REF!</v>
      </c>
    </row>
    <row r="8" spans="1:21" s="37" customFormat="1" ht="9.6" customHeight="1" x14ac:dyDescent="0.25">
      <c r="A8" s="241"/>
      <c r="B8" s="270"/>
      <c r="C8" s="270"/>
      <c r="D8" s="270"/>
      <c r="E8" s="428" t="str">
        <f>UPPER(IF($D7="","",VLOOKUP($D7,'1D ELO (4)'!$A$7:$P$33,11)))</f>
        <v/>
      </c>
      <c r="F8" s="120" t="str">
        <f>UPPER(IF($D7="","",VLOOKUP($D7,'1D ELO (4)'!$A$7:$P$33,8)))</f>
        <v/>
      </c>
      <c r="G8" s="120" t="str">
        <f>IF($D7="","",VLOOKUP($D7,'1D ELO (4)'!$A$7:$P$33,9))</f>
        <v/>
      </c>
      <c r="H8" s="268"/>
      <c r="I8" s="120" t="str">
        <f>IF($D7="","",VLOOKUP($D7,'1D ELO (4)'!$A$7:$P$33,10))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(4)'!$A$7:$P$23,14))</f>
        <v/>
      </c>
      <c r="C11" s="346" t="str">
        <f>IF($D11="","",VLOOKUP($D11,'1D ELO (4)'!$A$7:$P$33,15))</f>
        <v/>
      </c>
      <c r="D11" s="119"/>
      <c r="E11" s="423" t="str">
        <f>UPPER(IF($D11="","",VLOOKUP($D11,'1D ELO (4)'!$A$7:$P$33,5)))</f>
        <v/>
      </c>
      <c r="F11" s="412" t="str">
        <f>UPPER(IF($D11="","",VLOOKUP($D11,'1D ELO (4)'!$A$7:$P$33,2)))</f>
        <v/>
      </c>
      <c r="G11" s="412" t="str">
        <f>IF($D11="","",VLOOKUP($D11,'1D ELO (4)'!$A$7:$P$33,3))</f>
        <v/>
      </c>
      <c r="H11" s="424"/>
      <c r="I11" s="412" t="str">
        <f>IF($D11="","",VLOOKUP($D11,'1D ELO (4)'!$A$7:$P$33,4))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(4)'!$A$7:$P$33,11)))</f>
        <v/>
      </c>
      <c r="F12" s="412" t="str">
        <f>UPPER(IF($D11="","",VLOOKUP($D11,'1D ELO (4)'!$A$7:$P$33,8)))</f>
        <v/>
      </c>
      <c r="G12" s="412" t="str">
        <f>IF($D11="","",VLOOKUP($D11,'1D ELO (4)'!$A$7:$P$33,9))</f>
        <v/>
      </c>
      <c r="H12" s="424"/>
      <c r="I12" s="412" t="str">
        <f>IF($D11="","",VLOOKUP($D11,'1D ELO (4)'!$A$7:$P$33,10))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(4)'!$A$7:$P$23,14))</f>
        <v/>
      </c>
      <c r="C15" s="346" t="str">
        <f>IF($D15="","",VLOOKUP($D15,'1D ELO (4)'!$A$7:$P$33,15))</f>
        <v/>
      </c>
      <c r="D15" s="119"/>
      <c r="E15" s="423" t="str">
        <f>UPPER(IF($D15="","",VLOOKUP($D15,'1D ELO (4)'!$A$7:$P$33,5)))</f>
        <v/>
      </c>
      <c r="F15" s="412" t="str">
        <f>UPPER(IF($D15="","",VLOOKUP($D15,'1D ELO (4)'!$A$7:$P$33,2)))</f>
        <v/>
      </c>
      <c r="G15" s="412" t="str">
        <f>IF($D15="","",VLOOKUP($D15,'1D ELO (4)'!$A$7:$P$33,3))</f>
        <v/>
      </c>
      <c r="H15" s="424"/>
      <c r="I15" s="412" t="str">
        <f>IF($D15="","",VLOOKUP($D15,'1D ELO (4)'!$A$7:$P$33,4))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(4)'!$A$7:$P$33,11)))</f>
        <v/>
      </c>
      <c r="F16" s="412" t="str">
        <f>UPPER(IF($D15="","",VLOOKUP($D15,'1D ELO (4)'!$A$7:$P$33,8)))</f>
        <v/>
      </c>
      <c r="G16" s="412" t="str">
        <f>IF($D15="","",VLOOKUP($D15,'1D ELO (4)'!$A$7:$P$33,9))</f>
        <v/>
      </c>
      <c r="H16" s="424"/>
      <c r="I16" s="412" t="str">
        <f>IF($D15="","",VLOOKUP($D15,'1D ELO (4)'!$A$7:$P$33,10))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(4)'!$A$7:$P$23,14))</f>
        <v/>
      </c>
      <c r="C19" s="346" t="str">
        <f>IF($D19="","",VLOOKUP($D19,'1D ELO (4)'!$A$7:$P$33,15))</f>
        <v/>
      </c>
      <c r="D19" s="119"/>
      <c r="E19" s="423" t="str">
        <f>UPPER(IF($D19="","",VLOOKUP($D19,'1D ELO (4)'!$A$7:$P$33,5)))</f>
        <v/>
      </c>
      <c r="F19" s="412" t="str">
        <f>UPPER(IF($D19="","",VLOOKUP($D19,'1D ELO (4)'!$A$7:$P$33,2)))</f>
        <v/>
      </c>
      <c r="G19" s="412" t="str">
        <f>IF($D19="","",VLOOKUP($D19,'1D ELO (4)'!$A$7:$P$33,3))</f>
        <v/>
      </c>
      <c r="H19" s="424"/>
      <c r="I19" s="412" t="str">
        <f>IF($D19="","",VLOOKUP($D19,'1D ELO (4)'!$A$7:$P$33,4))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(4)'!$A$7:$P$33,11)))</f>
        <v/>
      </c>
      <c r="F20" s="412" t="str">
        <f>UPPER(IF($D19="","",VLOOKUP($D19,'1D ELO (4)'!$A$7:$P$33,8)))</f>
        <v/>
      </c>
      <c r="G20" s="412" t="str">
        <f>IF($D19="","",VLOOKUP($D19,'1D ELO (4)'!$A$7:$P$33,9))</f>
        <v/>
      </c>
      <c r="H20" s="424"/>
      <c r="I20" s="412" t="str">
        <f>IF($D19="","",VLOOKUP($D19,'1D ELO (4)'!$A$7:$P$33,10))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5">
      <c r="A23" s="267">
        <v>5</v>
      </c>
      <c r="B23" s="346" t="str">
        <f>IF($D23="","",VLOOKUP($D23,'1D ELO (4)'!$A$7:$P$23,14))</f>
        <v/>
      </c>
      <c r="C23" s="346" t="str">
        <f>IF($D23="","",VLOOKUP($D23,'1D ELO (4)'!$A$7:$P$33,15))</f>
        <v/>
      </c>
      <c r="D23" s="119"/>
      <c r="E23" s="428" t="str">
        <f>UPPER(IF($D23="","",VLOOKUP($D23,'1D ELO (4)'!$A$7:$P$33,5)))</f>
        <v/>
      </c>
      <c r="F23" s="120" t="str">
        <f>UPPER(IF($D23="","",VLOOKUP($D23,'1D ELO (4)'!$A$7:$P$33,2)))</f>
        <v/>
      </c>
      <c r="G23" s="120" t="str">
        <f>IF($D23="","",VLOOKUP($D23,'1D ELO (4)'!$A$7:$P$33,3))</f>
        <v/>
      </c>
      <c r="H23" s="268"/>
      <c r="I23" s="120" t="str">
        <f>IF($D23="","",VLOOKUP($D23,'1D ELO (4)'!$A$7:$P$33,4))</f>
        <v/>
      </c>
      <c r="J23" s="269"/>
      <c r="K23" s="123"/>
      <c r="L23" s="125"/>
      <c r="M23" s="123"/>
      <c r="N23" s="278"/>
      <c r="O23" s="123"/>
      <c r="P23" s="278"/>
      <c r="Q23" s="123"/>
      <c r="R23" s="126"/>
      <c r="S23" s="129"/>
    </row>
    <row r="24" spans="1:19" s="37" customFormat="1" ht="9.6" customHeight="1" x14ac:dyDescent="0.25">
      <c r="A24" s="241"/>
      <c r="B24" s="270"/>
      <c r="C24" s="270"/>
      <c r="D24" s="270"/>
      <c r="E24" s="578" t="str">
        <f>UPPER(IF($D23="","",VLOOKUP($D23,'1D ELO (4)'!$A$7:$P$33,11)))</f>
        <v/>
      </c>
      <c r="F24" s="579" t="str">
        <f>UPPER(IF($D23="","",VLOOKUP($D23,'1D ELO (4)'!$A$7:$P$33,8)))</f>
        <v/>
      </c>
      <c r="G24" s="579" t="str">
        <f>IF($D23="","",VLOOKUP($D23,'1D ELO (4)'!$A$7:$P$33,9))</f>
        <v/>
      </c>
      <c r="H24" s="580"/>
      <c r="I24" s="579" t="str">
        <f>IF($D23="","",VLOOKUP($D23,'1D ELO (4)'!$A$7:$P$33,10))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(4)'!$A$7:$P$23,14))</f>
        <v/>
      </c>
      <c r="C27" s="346" t="str">
        <f>IF($D27="","",VLOOKUP($D27,'1D ELO (4)'!$A$7:$P$33,15))</f>
        <v/>
      </c>
      <c r="D27" s="119"/>
      <c r="E27" s="423" t="str">
        <f>UPPER(IF($D27="","",VLOOKUP($D27,'1D ELO (4)'!$A$7:$P$33,5)))</f>
        <v/>
      </c>
      <c r="F27" s="412" t="str">
        <f>UPPER(IF($D27="","",VLOOKUP($D27,'1D ELO (4)'!$A$7:$P$33,2)))</f>
        <v/>
      </c>
      <c r="G27" s="412" t="str">
        <f>IF($D27="","",VLOOKUP($D27,'1D ELO (4)'!$A$7:$P$33,3))</f>
        <v/>
      </c>
      <c r="H27" s="424"/>
      <c r="I27" s="412" t="str">
        <f>IF($D27="","",VLOOKUP($D27,'1D ELO (4)'!$A$7:$P$33,4))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(4)'!$A$7:$P$33,11)))</f>
        <v/>
      </c>
      <c r="F28" s="412" t="str">
        <f>UPPER(IF($D27="","",VLOOKUP($D27,'1D ELO (4)'!$A$7:$P$33,8)))</f>
        <v/>
      </c>
      <c r="G28" s="412" t="str">
        <f>IF($D27="","",VLOOKUP($D27,'1D ELO (4)'!$A$7:$P$33,9))</f>
        <v/>
      </c>
      <c r="H28" s="424"/>
      <c r="I28" s="412" t="str">
        <f>IF($D27="","",VLOOKUP($D27,'1D ELO (4)'!$A$7:$P$33,10))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(4)'!$A$7:$P$23,14))</f>
        <v/>
      </c>
      <c r="C31" s="346" t="str">
        <f>IF($D31="","",VLOOKUP($D31,'1D ELO (4)'!$A$7:$P$33,15))</f>
        <v/>
      </c>
      <c r="D31" s="119"/>
      <c r="E31" s="423" t="str">
        <f>UPPER(IF($D31="","",VLOOKUP($D31,'1D ELO (4)'!$A$7:$P$33,5)))</f>
        <v/>
      </c>
      <c r="F31" s="412" t="str">
        <f>UPPER(IF($D31="","",VLOOKUP($D31,'1D ELO (4)'!$A$7:$P$33,2)))</f>
        <v/>
      </c>
      <c r="G31" s="412" t="str">
        <f>IF($D31="","",VLOOKUP($D31,'1D ELO (4)'!$A$7:$P$33,3))</f>
        <v/>
      </c>
      <c r="H31" s="424"/>
      <c r="I31" s="412" t="str">
        <f>IF($D31="","",VLOOKUP($D31,'1D ELO (4)'!$A$7:$P$33,4))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(4)'!$A$7:$P$33,11)))</f>
        <v/>
      </c>
      <c r="F32" s="412" t="str">
        <f>UPPER(IF($D31="","",VLOOKUP($D31,'1D ELO (4)'!$A$7:$P$33,8)))</f>
        <v/>
      </c>
      <c r="G32" s="412" t="str">
        <f>IF($D31="","",VLOOKUP($D31,'1D ELO (4)'!$A$7:$P$33,9))</f>
        <v/>
      </c>
      <c r="H32" s="424"/>
      <c r="I32" s="412" t="str">
        <f>IF($D31="","",VLOOKUP($D31,'1D ELO (4)'!$A$7:$P$33,10))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41">
        <v>8</v>
      </c>
      <c r="B35" s="346" t="str">
        <f>IF($D35="","",VLOOKUP($D35,'1D ELO (4)'!$A$7:$P$23,14))</f>
        <v/>
      </c>
      <c r="C35" s="346" t="str">
        <f>IF($D35="","",VLOOKUP($D35,'1D ELO (4)'!$A$7:$P$33,15))</f>
        <v/>
      </c>
      <c r="D35" s="119"/>
      <c r="E35" s="423" t="str">
        <f>UPPER(IF($D35="","",VLOOKUP($D35,'1D ELO (4)'!$A$7:$P$33,5)))</f>
        <v/>
      </c>
      <c r="F35" s="412" t="str">
        <f>UPPER(IF($D35="","",VLOOKUP($D35,'1D ELO (4)'!$A$7:$P$33,2)))</f>
        <v/>
      </c>
      <c r="G35" s="412" t="str">
        <f>IF($D35="","",VLOOKUP($D35,'1D ELO (4)'!$A$7:$P$33,3))</f>
        <v/>
      </c>
      <c r="H35" s="424"/>
      <c r="I35" s="412" t="str">
        <f>IF($D35="","",VLOOKUP($D35,'1D ELO (4)'!$A$7:$P$33,4))</f>
        <v/>
      </c>
      <c r="J35" s="277"/>
      <c r="K35" s="123"/>
      <c r="L35" s="125"/>
      <c r="M35" s="161"/>
      <c r="N35" s="274"/>
      <c r="O35" s="123"/>
      <c r="P35" s="278"/>
      <c r="Q35" s="123"/>
      <c r="R35" s="126"/>
      <c r="S35" s="129"/>
    </row>
    <row r="36" spans="1:19" s="37" customFormat="1" ht="9.6" customHeight="1" x14ac:dyDescent="0.25">
      <c r="A36" s="241"/>
      <c r="B36" s="270"/>
      <c r="C36" s="270"/>
      <c r="D36" s="270"/>
      <c r="E36" s="423" t="str">
        <f>UPPER(IF($D35="","",VLOOKUP($D35,'1D ELO (4)'!$A$7:$P$33,11)))</f>
        <v/>
      </c>
      <c r="F36" s="412" t="str">
        <f>UPPER(IF($D35="","",VLOOKUP($D35,'1D ELO (4)'!$A$7:$P$33,8)))</f>
        <v/>
      </c>
      <c r="G36" s="412" t="str">
        <f>IF($D35="","",VLOOKUP($D35,'1D ELO (4)'!$A$7:$P$33,9))</f>
        <v/>
      </c>
      <c r="H36" s="424"/>
      <c r="I36" s="412" t="str">
        <f>IF($D35="","",VLOOKUP($D35,'1D ELO (4)'!$A$7:$P$33,10))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81">
        <v>9</v>
      </c>
      <c r="B39" s="346" t="str">
        <f>IF($D39="","",VLOOKUP($D39,'1D ELO (4)'!$A$7:$P$23,14))</f>
        <v/>
      </c>
      <c r="C39" s="346" t="str">
        <f>IF($D39="","",VLOOKUP($D39,'1D ELO (4)'!$A$7:$P$33,15))</f>
        <v/>
      </c>
      <c r="D39" s="119"/>
      <c r="E39" s="423" t="str">
        <f>UPPER(IF($D39="","",VLOOKUP($D39,'1D ELO (4)'!$A$7:$P$33,5)))</f>
        <v/>
      </c>
      <c r="F39" s="412" t="str">
        <f>UPPER(IF($D39="","",VLOOKUP($D39,'1D ELO (4)'!$A$7:$P$33,2)))</f>
        <v/>
      </c>
      <c r="G39" s="412" t="str">
        <f>IF($D39="","",VLOOKUP($D39,'1D ELO (4)'!$A$7:$P$33,3))</f>
        <v/>
      </c>
      <c r="H39" s="424"/>
      <c r="I39" s="412" t="str">
        <f>IF($D39="","",VLOOKUP($D39,'1D ELO (4)'!$A$7:$P$33,4))</f>
        <v/>
      </c>
      <c r="J39" s="269"/>
      <c r="K39" s="123"/>
      <c r="L39" s="125"/>
      <c r="M39" s="123"/>
      <c r="N39" s="125"/>
      <c r="O39" s="123"/>
      <c r="P39" s="278"/>
      <c r="Q39" s="161"/>
      <c r="R39" s="126"/>
      <c r="S39" s="129"/>
    </row>
    <row r="40" spans="1:19" s="37" customFormat="1" ht="9.6" customHeight="1" x14ac:dyDescent="0.25">
      <c r="A40" s="241"/>
      <c r="B40" s="270"/>
      <c r="C40" s="270"/>
      <c r="D40" s="270"/>
      <c r="E40" s="423" t="str">
        <f>UPPER(IF($D39="","",VLOOKUP($D39,'1D ELO (4)'!$A$7:$P$33,11)))</f>
        <v/>
      </c>
      <c r="F40" s="412" t="str">
        <f>UPPER(IF($D39="","",VLOOKUP($D39,'1D ELO (4)'!$A$7:$P$33,8)))</f>
        <v/>
      </c>
      <c r="G40" s="412" t="str">
        <f>IF($D39="","",VLOOKUP($D39,'1D ELO (4)'!$A$7:$P$33,9))</f>
        <v/>
      </c>
      <c r="H40" s="424"/>
      <c r="I40" s="412" t="str">
        <f>IF($D39="","",VLOOKUP($D39,'1D ELO (4)'!$A$7:$P$33,10))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(4)'!$A$7:$P$23,14))</f>
        <v/>
      </c>
      <c r="C43" s="346" t="str">
        <f>IF($D43="","",VLOOKUP($D43,'1D ELO (4)'!$A$7:$P$33,15))</f>
        <v/>
      </c>
      <c r="D43" s="119"/>
      <c r="E43" s="423" t="str">
        <f>UPPER(IF($D43="","",VLOOKUP($D43,'1D ELO (4)'!$A$7:$P$33,5)))</f>
        <v/>
      </c>
      <c r="F43" s="412" t="str">
        <f>UPPER(IF($D43="","",VLOOKUP($D43,'1D ELO (4)'!$A$7:$P$33,2)))</f>
        <v/>
      </c>
      <c r="G43" s="412" t="str">
        <f>IF($D43="","",VLOOKUP($D43,'1D ELO (4)'!$A$7:$P$33,3))</f>
        <v/>
      </c>
      <c r="H43" s="424"/>
      <c r="I43" s="412" t="str">
        <f>IF($D43="","",VLOOKUP($D43,'1D ELO (4)'!$A$7:$P$33,4))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(4)'!$A$7:$P$33,11)))</f>
        <v/>
      </c>
      <c r="F44" s="412" t="str">
        <f>UPPER(IF($D43="","",VLOOKUP($D43,'1D ELO (4)'!$A$7:$P$33,8)))</f>
        <v/>
      </c>
      <c r="G44" s="412" t="str">
        <f>IF($D43="","",VLOOKUP($D43,'1D ELO (4)'!$A$7:$P$33,9))</f>
        <v/>
      </c>
      <c r="H44" s="424"/>
      <c r="I44" s="412" t="str">
        <f>IF($D43="","",VLOOKUP($D43,'1D ELO (4)'!$A$7:$P$33,10))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(4)'!$A$7:$P$23,14))</f>
        <v/>
      </c>
      <c r="C47" s="346" t="str">
        <f>IF($D47="","",VLOOKUP($D47,'1D ELO (4)'!$A$7:$P$33,15))</f>
        <v/>
      </c>
      <c r="D47" s="119"/>
      <c r="E47" s="423" t="str">
        <f>UPPER(IF($D47="","",VLOOKUP($D47,'1D ELO (4)'!$A$7:$P$33,5)))</f>
        <v/>
      </c>
      <c r="F47" s="412" t="str">
        <f>UPPER(IF($D47="","",VLOOKUP($D47,'1D ELO (4)'!$A$7:$P$33,2)))</f>
        <v/>
      </c>
      <c r="G47" s="412" t="str">
        <f>IF($D47="","",VLOOKUP($D47,'1D ELO (4)'!$A$7:$P$33,3))</f>
        <v/>
      </c>
      <c r="H47" s="424"/>
      <c r="I47" s="412" t="str">
        <f>IF($D47="","",VLOOKUP($D47,'1D ELO (4)'!$A$7:$P$33,4))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(4)'!$A$7:$P$33,11)))</f>
        <v/>
      </c>
      <c r="F48" s="412" t="str">
        <f>UPPER(IF($D47="","",VLOOKUP($D47,'1D ELO (4)'!$A$7:$P$33,8)))</f>
        <v/>
      </c>
      <c r="G48" s="412" t="str">
        <f>IF($D47="","",VLOOKUP($D47,'1D ELO (4)'!$A$7:$P$33,9))</f>
        <v/>
      </c>
      <c r="H48" s="424"/>
      <c r="I48" s="412" t="str">
        <f>IF($D47="","",VLOOKUP($D47,'1D ELO (4)'!$A$7:$P$33,10))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5">
      <c r="A51" s="287">
        <v>12</v>
      </c>
      <c r="B51" s="346" t="str">
        <f>IF($D51="","",VLOOKUP($D51,'1D ELO (4)'!$A$7:$P$23,14))</f>
        <v/>
      </c>
      <c r="C51" s="346" t="str">
        <f>IF($D51="","",VLOOKUP($D51,'1D ELO (4)'!$A$7:$P$33,15))</f>
        <v/>
      </c>
      <c r="D51" s="119"/>
      <c r="E51" s="428" t="str">
        <f>UPPER(IF($D51="","",VLOOKUP($D51,'1D ELO (4)'!$A$7:$P$33,5)))</f>
        <v/>
      </c>
      <c r="F51" s="120" t="str">
        <f>UPPER(IF($D51="","",VLOOKUP($D51,'1D ELO (4)'!$A$7:$P$33,2)))</f>
        <v/>
      </c>
      <c r="G51" s="120" t="str">
        <f>IF($D51="","",VLOOKUP($D51,'1D ELO (4)'!$A$7:$P$33,3))</f>
        <v/>
      </c>
      <c r="H51" s="268"/>
      <c r="I51" s="120" t="str">
        <f>IF($D51="","",VLOOKUP($D51,'1D ELO (4)'!$A$7:$P$33,4))</f>
        <v/>
      </c>
      <c r="J51" s="277"/>
      <c r="K51" s="123"/>
      <c r="L51" s="125"/>
      <c r="M51" s="161"/>
      <c r="N51" s="282"/>
      <c r="O51" s="123"/>
      <c r="P51" s="278"/>
      <c r="Q51" s="123"/>
      <c r="R51" s="126"/>
      <c r="S51" s="129"/>
    </row>
    <row r="52" spans="1:19" s="37" customFormat="1" ht="9.6" customHeight="1" x14ac:dyDescent="0.25">
      <c r="A52" s="241"/>
      <c r="B52" s="270"/>
      <c r="C52" s="270"/>
      <c r="D52" s="270"/>
      <c r="E52" s="578" t="str">
        <f>UPPER(IF($D51="","",VLOOKUP($D51,'1D ELO (4)'!$A$7:$P$33,11)))</f>
        <v/>
      </c>
      <c r="F52" s="579" t="str">
        <f>UPPER(IF($D51="","",VLOOKUP($D51,'1D ELO (4)'!$A$7:$P$33,8)))</f>
        <v/>
      </c>
      <c r="G52" s="579" t="str">
        <f>IF($D51="","",VLOOKUP($D51,'1D ELO (4)'!$A$7:$P$33,9))</f>
        <v/>
      </c>
      <c r="H52" s="580"/>
      <c r="I52" s="579" t="str">
        <f>IF($D51="","",VLOOKUP($D51,'1D ELO (4)'!$A$7:$P$33,10))</f>
        <v/>
      </c>
      <c r="J52" s="271"/>
      <c r="K52" s="123"/>
      <c r="L52" s="125"/>
      <c r="M52" s="245"/>
      <c r="N52" s="283"/>
      <c r="O52" s="123"/>
      <c r="P52" s="278"/>
      <c r="Q52" s="123"/>
      <c r="R52" s="126"/>
      <c r="S52" s="129"/>
    </row>
    <row r="53" spans="1:19" s="37" customFormat="1" ht="9.6" customHeight="1" x14ac:dyDescent="0.25">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(4)'!$A$7:$P$23,14))</f>
        <v/>
      </c>
      <c r="C55" s="346" t="str">
        <f>IF($D55="","",VLOOKUP($D55,'1D ELO (4)'!$A$7:$P$33,15))</f>
        <v/>
      </c>
      <c r="D55" s="119"/>
      <c r="E55" s="423" t="str">
        <f>UPPER(IF($D55="","",VLOOKUP($D55,'1D ELO (4)'!$A$7:$P$33,5)))</f>
        <v/>
      </c>
      <c r="F55" s="412" t="str">
        <f>UPPER(IF($D55="","",VLOOKUP($D55,'1D ELO (4)'!$A$7:$P$33,2)))</f>
        <v/>
      </c>
      <c r="G55" s="412" t="str">
        <f>IF($D55="","",VLOOKUP($D55,'1D ELO (4)'!$A$7:$P$33,3))</f>
        <v/>
      </c>
      <c r="H55" s="424"/>
      <c r="I55" s="412" t="str">
        <f>IF($D55="","",VLOOKUP($D55,'1D ELO (4)'!$A$7:$P$33,4))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(4)'!$A$7:$P$33,11)))</f>
        <v/>
      </c>
      <c r="F56" s="412" t="str">
        <f>UPPER(IF($D55="","",VLOOKUP($D55,'1D ELO (4)'!$A$7:$P$33,8)))</f>
        <v/>
      </c>
      <c r="G56" s="412" t="str">
        <f>IF($D55="","",VLOOKUP($D55,'1D ELO (4)'!$A$7:$P$33,9))</f>
        <v/>
      </c>
      <c r="H56" s="424"/>
      <c r="I56" s="412" t="str">
        <f>IF($D55="","",VLOOKUP($D55,'1D ELO (4)'!$A$7:$P$33,10))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(4)'!$A$7:$P$23,14))</f>
        <v/>
      </c>
      <c r="C59" s="346" t="str">
        <f>IF($D59="","",VLOOKUP($D59,'1D ELO (4)'!$A$7:$P$33,15))</f>
        <v/>
      </c>
      <c r="D59" s="119"/>
      <c r="E59" s="423" t="str">
        <f>UPPER(IF($D59="","",VLOOKUP($D59,'1D ELO (4)'!$A$7:$P$33,5)))</f>
        <v/>
      </c>
      <c r="F59" s="412" t="str">
        <f>UPPER(IF($D59="","",VLOOKUP($D59,'1D ELO (4)'!$A$7:$P$33,2)))</f>
        <v/>
      </c>
      <c r="G59" s="412" t="str">
        <f>IF($D59="","",VLOOKUP($D59,'1D ELO (4)'!$A$7:$P$33,3))</f>
        <v/>
      </c>
      <c r="H59" s="424"/>
      <c r="I59" s="412" t="str">
        <f>IF($D59="","",VLOOKUP($D59,'1D ELO (4)'!$A$7:$P$33,4))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(4)'!$A$7:$P$33,11)))</f>
        <v/>
      </c>
      <c r="F60" s="412" t="str">
        <f>UPPER(IF($D59="","",VLOOKUP($D59,'1D ELO (4)'!$A$7:$P$33,8)))</f>
        <v/>
      </c>
      <c r="G60" s="412" t="str">
        <f>IF($D59="","",VLOOKUP($D59,'1D ELO (4)'!$A$7:$P$33,9))</f>
        <v/>
      </c>
      <c r="H60" s="424"/>
      <c r="I60" s="412" t="str">
        <f>IF($D59="","",VLOOKUP($D59,'1D ELO (4)'!$A$7:$P$33,10))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(4)'!$A$7:$P$23,14))</f>
        <v/>
      </c>
      <c r="C63" s="346" t="str">
        <f>IF($D63="","",VLOOKUP($D63,'1D ELO (4)'!$A$7:$P$33,15))</f>
        <v/>
      </c>
      <c r="D63" s="119"/>
      <c r="E63" s="423" t="str">
        <f>UPPER(IF($D63="","",VLOOKUP($D63,'1D ELO (4)'!$A$7:$P$33,5)))</f>
        <v/>
      </c>
      <c r="F63" s="412" t="str">
        <f>UPPER(IF($D63="","",VLOOKUP($D63,'1D ELO (4)'!$A$7:$P$33,2)))</f>
        <v/>
      </c>
      <c r="G63" s="412" t="str">
        <f>IF($D63="","",VLOOKUP($D63,'1D ELO (4)'!$A$7:$P$33,3))</f>
        <v/>
      </c>
      <c r="H63" s="424"/>
      <c r="I63" s="412" t="str">
        <f>IF($D63="","",VLOOKUP($D63,'1D ELO (4)'!$A$7:$P$33,4))</f>
        <v/>
      </c>
      <c r="J63" s="269"/>
      <c r="K63" s="123"/>
      <c r="L63" s="278"/>
      <c r="M63" s="123"/>
      <c r="N63" s="125"/>
      <c r="O63" s="161"/>
      <c r="P63" s="125"/>
      <c r="Q63" s="123"/>
      <c r="R63" s="126"/>
      <c r="S63" s="129"/>
    </row>
    <row r="64" spans="1:19" s="37" customFormat="1" ht="9.6" customHeight="1" x14ac:dyDescent="0.25">
      <c r="A64" s="241"/>
      <c r="B64" s="270"/>
      <c r="C64" s="270"/>
      <c r="D64" s="270"/>
      <c r="E64" s="423" t="str">
        <f>UPPER(IF($D63="","",VLOOKUP($D63,'1D ELO (4)'!$A$7:$P$33,11)))</f>
        <v/>
      </c>
      <c r="F64" s="412" t="str">
        <f>UPPER(IF($D63="","",VLOOKUP($D63,'1D ELO (4)'!$A$7:$P$33,8)))</f>
        <v/>
      </c>
      <c r="G64" s="412" t="str">
        <f>IF($D63="","",VLOOKUP($D63,'1D ELO (4)'!$A$7:$P$33,9))</f>
        <v/>
      </c>
      <c r="H64" s="424"/>
      <c r="I64" s="412" t="str">
        <f>IF($D63="","",VLOOKUP($D63,'1D ELO (4)'!$A$7:$P$33,10))</f>
        <v/>
      </c>
      <c r="J64" s="271"/>
      <c r="K64" s="116" t="str">
        <f>IF(J64="a",F63,IF(J64="b",F65,""))</f>
        <v/>
      </c>
      <c r="L64" s="278"/>
      <c r="M64" s="123"/>
      <c r="N64" s="125"/>
      <c r="O64" s="123"/>
      <c r="P64" s="125"/>
      <c r="Q64" s="123"/>
      <c r="R64" s="126"/>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5">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5">
      <c r="A67" s="287">
        <v>16</v>
      </c>
      <c r="B67" s="346" t="str">
        <f>IF($D67="","",VLOOKUP($D67,'1D ELO (4)'!$A$7:$P$23,14))</f>
        <v/>
      </c>
      <c r="C67" s="346" t="str">
        <f>IF($D67="","",VLOOKUP($D67,'1D ELO (4)'!$A$7:$P$33,15))</f>
        <v/>
      </c>
      <c r="D67" s="119"/>
      <c r="E67" s="428" t="str">
        <f>UPPER(IF($D67="","",VLOOKUP($D67,'1D ELO (4)'!$A$7:$P$33,5)))</f>
        <v/>
      </c>
      <c r="F67" s="120" t="str">
        <f>UPPER(IF($D67="","",VLOOKUP($D67,'1D ELO (4)'!$A$7:$P$33,2)))</f>
        <v/>
      </c>
      <c r="G67" s="120" t="str">
        <f>IF($D67="","",VLOOKUP($D67,'1D ELO (4)'!$A$7:$P$33,3))</f>
        <v/>
      </c>
      <c r="H67" s="268"/>
      <c r="I67" s="120" t="str">
        <f>IF($D67="","",VLOOKUP($D67,'1D ELO (4)'!$A$7:$P$33,4))</f>
        <v/>
      </c>
      <c r="J67" s="277"/>
      <c r="K67" s="123"/>
      <c r="L67" s="125"/>
      <c r="M67" s="161"/>
      <c r="N67" s="274"/>
      <c r="O67" s="123"/>
      <c r="P67" s="125"/>
      <c r="Q67" s="123"/>
      <c r="R67" s="126"/>
      <c r="S67" s="129"/>
    </row>
    <row r="68" spans="1:19" s="37" customFormat="1" ht="9.6" customHeight="1" x14ac:dyDescent="0.25">
      <c r="A68" s="241"/>
      <c r="B68" s="270"/>
      <c r="C68" s="270"/>
      <c r="D68" s="270"/>
      <c r="E68" s="578" t="str">
        <f>UPPER(IF($D67="","",VLOOKUP($D67,'1D ELO (4)'!$A$7:$P$33,11)))</f>
        <v/>
      </c>
      <c r="F68" s="579" t="str">
        <f>UPPER(IF($D67="","",VLOOKUP($D67,'1D ELO (4)'!$A$7:$P$33,8)))</f>
        <v/>
      </c>
      <c r="G68" s="579" t="str">
        <f>IF($D67="","",VLOOKUP($D67,'1D ELO (4)'!$A$7:$P$33,9))</f>
        <v/>
      </c>
      <c r="H68" s="580"/>
      <c r="I68" s="579" t="str">
        <f>IF($D67="","",VLOOKUP($D67,'1D ELO (4)'!$A$7:$P$33,10))</f>
        <v/>
      </c>
      <c r="J68" s="271"/>
      <c r="K68" s="123"/>
      <c r="L68" s="125"/>
      <c r="M68" s="245"/>
      <c r="N68" s="279"/>
      <c r="O68" s="123"/>
      <c r="P68" s="125"/>
      <c r="Q68" s="123"/>
      <c r="R68" s="126"/>
      <c r="S68" s="129"/>
    </row>
    <row r="69" spans="1:19" s="37" customFormat="1" ht="9.6" customHeight="1" x14ac:dyDescent="0.25">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184"/>
      <c r="F72" s="55">
        <f>IF(D72&gt;$R$79,,UPPER(VLOOKUP(D72,'1D ELO (4)'!$A$7:$L$23,2)))</f>
        <v>0</v>
      </c>
      <c r="G72" s="53"/>
      <c r="H72" s="53"/>
      <c r="I72" s="292"/>
      <c r="J72" s="293" t="s">
        <v>7</v>
      </c>
      <c r="K72" s="181"/>
      <c r="L72" s="187"/>
      <c r="M72" s="181"/>
      <c r="N72" s="188"/>
      <c r="O72" s="189" t="s">
        <v>152</v>
      </c>
      <c r="P72" s="190"/>
      <c r="Q72" s="190"/>
      <c r="R72" s="191"/>
    </row>
    <row r="73" spans="1:19" s="18" customFormat="1" ht="9" customHeight="1" x14ac:dyDescent="0.25">
      <c r="A73" s="196" t="s">
        <v>121</v>
      </c>
      <c r="B73" s="194"/>
      <c r="C73" s="197"/>
      <c r="D73" s="184"/>
      <c r="E73" s="184"/>
      <c r="F73" s="55">
        <f>IF(D72&gt;$R$79,,UPPER(VLOOKUP(D72,'1D ELO (4)'!$A$7:$L$23,8)))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84"/>
      <c r="F74" s="55">
        <f>IF(D74&gt;$R$79,,UPPER(VLOOKUP(D74,'1D ELO (4)'!$A$7:$L$23,2)))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(4)'!$A$7:$L$23,8)))</f>
        <v>0</v>
      </c>
      <c r="G75" s="53"/>
      <c r="H75" s="53"/>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(4)'!$A$7:$L$23,2)))</f>
        <v>0</v>
      </c>
      <c r="G76" s="53"/>
      <c r="H76" s="53"/>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(4)'!$A$7:$L$23,8)))</f>
        <v>0</v>
      </c>
      <c r="G77" s="53"/>
      <c r="H77" s="53"/>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(4)'!$A$7:$L$23,2)))</f>
        <v>0</v>
      </c>
      <c r="G78" s="53"/>
      <c r="H78" s="53"/>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(4)'!$A$7:$L$23,8)))</f>
        <v>0</v>
      </c>
      <c r="G79" s="294"/>
      <c r="H79" s="294"/>
      <c r="I79" s="295"/>
      <c r="J79" s="296"/>
      <c r="K79" s="194"/>
      <c r="L79" s="193"/>
      <c r="M79" s="194"/>
      <c r="N79" s="195"/>
      <c r="O79" s="194" t="str">
        <f>R4</f>
        <v>Csávás István</v>
      </c>
      <c r="P79" s="193"/>
      <c r="Q79" s="194"/>
      <c r="R79" s="297">
        <f>MIN(4,'1D ELO (4)'!$P$5)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212" priority="1" stopIfTrue="1" operator="lessThan">
      <formula>5</formula>
    </cfRule>
  </conditionalFormatting>
  <conditionalFormatting sqref="E7:F7 E11:F11 E15:F15 E19:F19 E23:F23 E27:F27 E31:F31 E35:F35 E39:F39 E43:F43 E47:F47 E51:F51 E55:F55 E59:F59 E63:F63 E67:F67">
    <cfRule type="cellIs" dxfId="211" priority="2" stopIfTrue="1" operator="equal">
      <formula>"Bye"</formula>
    </cfRule>
  </conditionalFormatting>
  <conditionalFormatting sqref="I10 K14 I18 M22 I26 K30 I34 O38 I42 K46 I50 M54 I58 K62 I66">
    <cfRule type="expression" dxfId="210" priority="8" stopIfTrue="1">
      <formula>AND($O$1="CU",I10="Umpire")</formula>
    </cfRule>
    <cfRule type="expression" dxfId="209" priority="9" stopIfTrue="1">
      <formula>AND($O$1="CU",I10&lt;&gt;"Umpire",J10&lt;&gt;"")</formula>
    </cfRule>
    <cfRule type="expression" dxfId="208" priority="10" stopIfTrue="1">
      <formula>AND($O$1="CU",I10&lt;&gt;"Umpire")</formula>
    </cfRule>
  </conditionalFormatting>
  <conditionalFormatting sqref="J10 L14 J18 N22 J26 L30 J34 P38 J42 L46 J50 N54 J58 L62 J66">
    <cfRule type="expression" dxfId="207" priority="3" stopIfTrue="1">
      <formula>$O$1="CU"</formula>
    </cfRule>
  </conditionalFormatting>
  <conditionalFormatting sqref="K9 M13 K17 O21 K25 M29 K33 Q37 K41 M45 K49 O53 K57 M61 K65">
    <cfRule type="expression" dxfId="206" priority="6" stopIfTrue="1">
      <formula>J10="as"</formula>
    </cfRule>
    <cfRule type="expression" dxfId="205" priority="7" stopIfTrue="1">
      <formula>J10="bs"</formula>
    </cfRule>
  </conditionalFormatting>
  <conditionalFormatting sqref="K10 M14 K18 O22 K26 M30 K34 Q38 K42 M46 K50 O54 K58 M62 K66">
    <cfRule type="expression" dxfId="204" priority="4" stopIfTrue="1">
      <formula>J10="as"</formula>
    </cfRule>
    <cfRule type="expression" dxfId="203" priority="5" stopIfTrue="1">
      <formula>J10="bs"</formula>
    </cfRule>
  </conditionalFormatting>
  <dataValidations count="1">
    <dataValidation type="list" allowBlank="1" showInputMessage="1" sqref="I10 K14 M22 K30 O38 M54 K46 K62 I66 I34 I50 I26 I58 I18 I42" xr:uid="{00000000-0002-0000-4C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08609"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08610"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Sheet40">
    <tabColor indexed="17"/>
  </sheetPr>
  <dimension ref="A1:U154"/>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33203125" style="2" customWidth="1"/>
    <col min="6" max="6" width="10.109375" customWidth="1"/>
    <col min="7" max="7" width="2.6640625" customWidth="1"/>
    <col min="8" max="8" width="6.10937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E1" s="6"/>
      <c r="I1" s="341"/>
      <c r="J1" s="97"/>
      <c r="K1" s="257" t="s">
        <v>140</v>
      </c>
      <c r="L1" s="257"/>
      <c r="M1" s="258"/>
      <c r="N1" s="97"/>
      <c r="O1" s="97"/>
      <c r="P1" s="97"/>
      <c r="R1" s="97"/>
    </row>
    <row r="2" spans="1:21" s="70" customFormat="1" x14ac:dyDescent="0.25">
      <c r="A2" s="411" t="s">
        <v>119</v>
      </c>
      <c r="B2" s="59"/>
      <c r="C2" s="59"/>
      <c r="D2" s="59"/>
      <c r="E2" s="50"/>
      <c r="F2" s="392">
        <f>Altalanos!$D$8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3" customFormat="1" ht="11.2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(4)'!$A$7:$P$39,14))</f>
        <v/>
      </c>
      <c r="C7" s="346" t="str">
        <f>IF($D7="","",VLOOKUP($D7,'1D ELO (4)'!$A$7:$P$39,15))</f>
        <v/>
      </c>
      <c r="D7" s="119"/>
      <c r="E7" s="428" t="str">
        <f>UPPER(IF($D7="","",VLOOKUP($D7,'1D ELO (4)'!$A$7:$P$33,5)))</f>
        <v/>
      </c>
      <c r="F7" s="120" t="str">
        <f>UPPER(IF($D7="","",VLOOKUP($D7,'1D ELO (4)'!$A$7:$P$33,2)))</f>
        <v/>
      </c>
      <c r="G7" s="120" t="str">
        <f>IF($D7="","",VLOOKUP($D7,'1D ELO (4)'!$A$7:$P$33,3))</f>
        <v/>
      </c>
      <c r="H7" s="268"/>
      <c r="I7" s="120" t="str">
        <f>IF($D7="","",VLOOKUP($D7,'1D ELO (4)'!$A$7:$P$33,4))</f>
        <v/>
      </c>
      <c r="J7" s="269"/>
      <c r="K7" s="123"/>
      <c r="L7" s="125"/>
      <c r="M7" s="123"/>
      <c r="N7" s="125"/>
      <c r="O7" s="123"/>
      <c r="P7" s="125"/>
      <c r="Q7" s="123"/>
      <c r="R7" s="240" t="s">
        <v>148</v>
      </c>
      <c r="S7" s="129"/>
      <c r="U7" s="130" t="e">
        <f>#REF!</f>
        <v>#REF!</v>
      </c>
    </row>
    <row r="8" spans="1:21" s="37" customFormat="1" ht="9.6" customHeight="1" x14ac:dyDescent="0.25">
      <c r="A8" s="241"/>
      <c r="B8" s="270"/>
      <c r="C8" s="270"/>
      <c r="D8" s="270"/>
      <c r="E8" s="428" t="str">
        <f>UPPER(IF($D7="","",VLOOKUP($D7,'1D ELO (4)'!$A$7:$P$33,11)))</f>
        <v/>
      </c>
      <c r="F8" s="120" t="str">
        <f>UPPER(IF($D7="","",VLOOKUP($D7,'1D ELO (4)'!$A$7:$P$33,8)))</f>
        <v/>
      </c>
      <c r="G8" s="120" t="str">
        <f>IF($D7="","",VLOOKUP($D7,'1D ELO (4)'!$A$7:$P$33,9))</f>
        <v/>
      </c>
      <c r="H8" s="268"/>
      <c r="I8" s="120" t="str">
        <f>IF($D7="","",VLOOKUP($D7,'1D ELO (4)'!$A$7:$P$33,10))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(4)'!$A$7:$P$39,14))</f>
        <v/>
      </c>
      <c r="C11" s="346" t="str">
        <f>IF($D11="","",VLOOKUP($D11,'1D ELO (4)'!$A$7:$P$39,15))</f>
        <v/>
      </c>
      <c r="D11" s="119"/>
      <c r="E11" s="423" t="str">
        <f>UPPER(IF($D11="","",VLOOKUP($D11,'1D ELO (4)'!$A$7:$P$39,5)))</f>
        <v/>
      </c>
      <c r="F11" s="412" t="str">
        <f>UPPER(IF($D11="","",VLOOKUP($D11,'1D ELO (4)'!$A$7:$P$39,2)))</f>
        <v/>
      </c>
      <c r="G11" s="412" t="str">
        <f>IF($D11="","",VLOOKUP($D11,'1D ELO (4)'!$A$7:$P$39,3))</f>
        <v/>
      </c>
      <c r="H11" s="424"/>
      <c r="I11" s="412" t="str">
        <f>IF($D11="","",VLOOKUP($D11,'1D ELO (4)'!$A$7:$P$39,4))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(4)'!$A$7:$P$33,11)))</f>
        <v/>
      </c>
      <c r="F12" s="412" t="str">
        <f>UPPER(IF($D11="","",VLOOKUP($D11,'1D ELO (4)'!$A$7:$P$33,8)))</f>
        <v/>
      </c>
      <c r="G12" s="412" t="str">
        <f>IF($D11="","",VLOOKUP($D11,'1D ELO (4)'!$A$7:$P$33,9))</f>
        <v/>
      </c>
      <c r="H12" s="424"/>
      <c r="I12" s="412" t="str">
        <f>IF($D11="","",VLOOKUP($D11,'1D ELO (4)'!$A$7:$P$33,10))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(4)'!$A$7:$P$39,14))</f>
        <v/>
      </c>
      <c r="C15" s="346" t="str">
        <f>IF($D15="","",VLOOKUP($D15,'1D ELO (4)'!$A$7:$P$39,15))</f>
        <v/>
      </c>
      <c r="D15" s="119"/>
      <c r="E15" s="423" t="str">
        <f>UPPER(IF($D15="","",VLOOKUP($D15,'1D ELO (4)'!$A$7:$P$39,5)))</f>
        <v/>
      </c>
      <c r="F15" s="412" t="str">
        <f>UPPER(IF($D15="","",VLOOKUP($D15,'1D ELO (4)'!$A$7:$P$39,2)))</f>
        <v/>
      </c>
      <c r="G15" s="412" t="str">
        <f>IF($D15="","",VLOOKUP($D15,'1D ELO (4)'!$A$7:$P$39,3))</f>
        <v/>
      </c>
      <c r="H15" s="424"/>
      <c r="I15" s="412" t="str">
        <f>IF($D15="","",VLOOKUP($D15,'1D ELO (4)'!$A$7:$P$39,4))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(4)'!$A$7:$P$33,11)))</f>
        <v/>
      </c>
      <c r="F16" s="412" t="str">
        <f>UPPER(IF($D15="","",VLOOKUP($D15,'1D ELO (4)'!$A$7:$P$33,8)))</f>
        <v/>
      </c>
      <c r="G16" s="412" t="str">
        <f>IF($D15="","",VLOOKUP($D15,'1D ELO (4)'!$A$7:$P$33,9))</f>
        <v/>
      </c>
      <c r="H16" s="424"/>
      <c r="I16" s="412" t="str">
        <f>IF($D15="","",VLOOKUP($D15,'1D ELO (4)'!$A$7:$P$33,10))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(4)'!$A$7:$P$39,14))</f>
        <v/>
      </c>
      <c r="C19" s="346" t="str">
        <f>IF($D19="","",VLOOKUP($D19,'1D ELO (4)'!$A$7:$P$39,15))</f>
        <v/>
      </c>
      <c r="D19" s="119"/>
      <c r="E19" s="423" t="str">
        <f>UPPER(IF($D19="","",VLOOKUP($D19,'1D ELO (4)'!$A$7:$P$39,5)))</f>
        <v/>
      </c>
      <c r="F19" s="412" t="str">
        <f>UPPER(IF($D19="","",VLOOKUP($D19,'1D ELO (4)'!$A$7:$P$39,2)))</f>
        <v/>
      </c>
      <c r="G19" s="412" t="str">
        <f>IF($D19="","",VLOOKUP($D19,'1D ELO (4)'!$A$7:$P$39,3))</f>
        <v/>
      </c>
      <c r="H19" s="424"/>
      <c r="I19" s="412" t="str">
        <f>IF($D19="","",VLOOKUP($D19,'1D ELO (4)'!$A$7:$P$39,4))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(4)'!$A$7:$P$33,11)))</f>
        <v/>
      </c>
      <c r="F20" s="412" t="str">
        <f>UPPER(IF($D19="","",VLOOKUP($D19,'1D ELO (4)'!$A$7:$P$33,8)))</f>
        <v/>
      </c>
      <c r="G20" s="412" t="str">
        <f>IF($D19="","",VLOOKUP($D19,'1D ELO (4)'!$A$7:$P$33,9))</f>
        <v/>
      </c>
      <c r="H20" s="424"/>
      <c r="I20" s="412" t="str">
        <f>IF($D19="","",VLOOKUP($D19,'1D ELO (4)'!$A$7:$P$33,10))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(4)'!$A$7:$P$39,14))</f>
        <v/>
      </c>
      <c r="C23" s="346" t="str">
        <f>IF($D23="","",VLOOKUP($D23,'1D ELO (4)'!$A$7:$P$39,15))</f>
        <v/>
      </c>
      <c r="D23" s="119"/>
      <c r="E23" s="423" t="str">
        <f>UPPER(IF($D23="","",VLOOKUP($D23,'1D ELO (4)'!$A$7:$P$39,5)))</f>
        <v/>
      </c>
      <c r="F23" s="412" t="str">
        <f>UPPER(IF($D23="","",VLOOKUP($D23,'1D ELO (4)'!$A$7:$P$39,2)))</f>
        <v/>
      </c>
      <c r="G23" s="412" t="str">
        <f>IF($D23="","",VLOOKUP($D23,'1D ELO (4)'!$A$7:$P$39,3))</f>
        <v/>
      </c>
      <c r="H23" s="424"/>
      <c r="I23" s="412" t="str">
        <f>IF($D23="","",VLOOKUP($D23,'1D ELO (4)'!$A$7:$P$39,4))</f>
        <v/>
      </c>
      <c r="J23" s="269"/>
      <c r="K23" s="123"/>
      <c r="L23" s="125"/>
      <c r="M23" s="123"/>
      <c r="N23" s="278"/>
      <c r="O23" s="123"/>
      <c r="P23" s="278"/>
      <c r="Q23" s="123"/>
      <c r="R23" s="126"/>
      <c r="S23" s="129"/>
    </row>
    <row r="24" spans="1:19" s="37" customFormat="1" ht="9.6" customHeight="1" x14ac:dyDescent="0.25">
      <c r="A24" s="241"/>
      <c r="B24" s="270"/>
      <c r="C24" s="270"/>
      <c r="D24" s="270"/>
      <c r="E24" s="423" t="str">
        <f>UPPER(IF($D23="","",VLOOKUP($D23,'1D ELO (4)'!$A$7:$P$33,11)))</f>
        <v/>
      </c>
      <c r="F24" s="412" t="str">
        <f>UPPER(IF($D23="","",VLOOKUP($D23,'1D ELO (4)'!$A$7:$P$33,8)))</f>
        <v/>
      </c>
      <c r="G24" s="412" t="str">
        <f>IF($D23="","",VLOOKUP($D23,'1D ELO (4)'!$A$7:$P$33,9))</f>
        <v/>
      </c>
      <c r="H24" s="424"/>
      <c r="I24" s="412" t="str">
        <f>IF($D23="","",VLOOKUP($D23,'1D ELO (4)'!$A$7:$P$33,10))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(4)'!$A$7:$P$39,14))</f>
        <v/>
      </c>
      <c r="C27" s="346" t="str">
        <f>IF($D27="","",VLOOKUP($D27,'1D ELO (4)'!$A$7:$P$39,15))</f>
        <v/>
      </c>
      <c r="D27" s="119"/>
      <c r="E27" s="423" t="str">
        <f>UPPER(IF($D27="","",VLOOKUP($D27,'1D ELO (4)'!$A$7:$P$39,5)))</f>
        <v/>
      </c>
      <c r="F27" s="412" t="str">
        <f>UPPER(IF($D27="","",VLOOKUP($D27,'1D ELO (4)'!$A$7:$P$39,2)))</f>
        <v/>
      </c>
      <c r="G27" s="412" t="str">
        <f>IF($D27="","",VLOOKUP($D27,'1D ELO (4)'!$A$7:$P$39,3))</f>
        <v/>
      </c>
      <c r="H27" s="424"/>
      <c r="I27" s="412" t="str">
        <f>IF($D27="","",VLOOKUP($D27,'1D ELO (4)'!$A$7:$P$39,4))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(4)'!$A$7:$P$33,11)))</f>
        <v/>
      </c>
      <c r="F28" s="412" t="str">
        <f>UPPER(IF($D27="","",VLOOKUP($D27,'1D ELO (4)'!$A$7:$P$33,8)))</f>
        <v/>
      </c>
      <c r="G28" s="412" t="str">
        <f>IF($D27="","",VLOOKUP($D27,'1D ELO (4)'!$A$7:$P$33,9))</f>
        <v/>
      </c>
      <c r="H28" s="424"/>
      <c r="I28" s="412" t="str">
        <f>IF($D27="","",VLOOKUP($D27,'1D ELO (4)'!$A$7:$P$33,10))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(4)'!$A$7:$P$39,14))</f>
        <v/>
      </c>
      <c r="C31" s="346" t="str">
        <f>IF($D31="","",VLOOKUP($D31,'1D ELO (4)'!$A$7:$P$39,15))</f>
        <v/>
      </c>
      <c r="D31" s="119"/>
      <c r="E31" s="423" t="str">
        <f>UPPER(IF($D31="","",VLOOKUP($D31,'1D ELO (4)'!$A$7:$P$39,5)))</f>
        <v/>
      </c>
      <c r="F31" s="412" t="str">
        <f>UPPER(IF($D31="","",VLOOKUP($D31,'1D ELO (4)'!$A$7:$P$39,2)))</f>
        <v/>
      </c>
      <c r="G31" s="412" t="str">
        <f>IF($D31="","",VLOOKUP($D31,'1D ELO (4)'!$A$7:$P$39,3))</f>
        <v/>
      </c>
      <c r="H31" s="424"/>
      <c r="I31" s="412" t="str">
        <f>IF($D31="","",VLOOKUP($D31,'1D ELO (4)'!$A$7:$P$39,4))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(4)'!$A$7:$P$33,11)))</f>
        <v/>
      </c>
      <c r="F32" s="412" t="str">
        <f>UPPER(IF($D31="","",VLOOKUP($D31,'1D ELO (4)'!$A$7:$P$33,8)))</f>
        <v/>
      </c>
      <c r="G32" s="412" t="str">
        <f>IF($D31="","",VLOOKUP($D31,'1D ELO (4)'!$A$7:$P$33,9))</f>
        <v/>
      </c>
      <c r="H32" s="424"/>
      <c r="I32" s="412" t="str">
        <f>IF($D31="","",VLOOKUP($D31,'1D ELO (4)'!$A$7:$P$33,10))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67">
        <v>8</v>
      </c>
      <c r="B35" s="346" t="str">
        <f>IF($D35="","",VLOOKUP($D35,'1D ELO (4)'!$A$7:$P$39,14))</f>
        <v/>
      </c>
      <c r="C35" s="346" t="str">
        <f>IF($D35="","",VLOOKUP($D35,'1D ELO (4)'!$A$7:$P$39,15))</f>
        <v/>
      </c>
      <c r="D35" s="119"/>
      <c r="E35" s="578" t="str">
        <f>UPPER(IF($D35="","",VLOOKUP($D35,'1D ELO (4)'!$A$7:$P$39,5)))</f>
        <v/>
      </c>
      <c r="F35" s="579" t="str">
        <f>UPPER(IF($D35="","",VLOOKUP($D35,'1D ELO (4)'!$A$7:$P$39,2)))</f>
        <v/>
      </c>
      <c r="G35" s="579" t="str">
        <f>IF($D35="","",VLOOKUP($D35,'1D ELO (4)'!$A$7:$P$39,3))</f>
        <v/>
      </c>
      <c r="H35" s="580"/>
      <c r="I35" s="579" t="str">
        <f>IF($D35="","",VLOOKUP($D35,'1D ELO (4)'!$A$7:$P$39,4))</f>
        <v/>
      </c>
      <c r="J35" s="277"/>
      <c r="K35" s="123"/>
      <c r="L35" s="125"/>
      <c r="M35" s="161"/>
      <c r="N35" s="274"/>
      <c r="O35" s="123"/>
      <c r="P35" s="278"/>
      <c r="Q35" s="123"/>
      <c r="R35" s="126"/>
      <c r="S35" s="129"/>
    </row>
    <row r="36" spans="1:19" s="37" customFormat="1" ht="9.6" customHeight="1" x14ac:dyDescent="0.25">
      <c r="A36" s="241"/>
      <c r="B36" s="270"/>
      <c r="C36" s="270"/>
      <c r="D36" s="270"/>
      <c r="E36" s="578" t="str">
        <f>UPPER(IF($D35="","",VLOOKUP($D35,'1D ELO (4)'!$A$7:$P$33,11)))</f>
        <v/>
      </c>
      <c r="F36" s="579" t="str">
        <f>UPPER(IF($D35="","",VLOOKUP($D35,'1D ELO (4)'!$A$7:$P$33,8)))</f>
        <v/>
      </c>
      <c r="G36" s="579" t="str">
        <f>IF($D35="","",VLOOKUP($D35,'1D ELO (4)'!$A$7:$P$33,9))</f>
        <v/>
      </c>
      <c r="H36" s="580"/>
      <c r="I36" s="579" t="str">
        <f>IF($D35="","",VLOOKUP($D35,'1D ELO (4)'!$A$7:$P$33,10))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67">
        <v>9</v>
      </c>
      <c r="B39" s="346" t="str">
        <f>IF($D39="","",VLOOKUP($D39,'1D ELO (4)'!$A$7:$P$39,14))</f>
        <v/>
      </c>
      <c r="C39" s="346" t="str">
        <f>IF($D39="","",VLOOKUP($D39,'1D ELO (4)'!$A$7:$P$39,15))</f>
        <v/>
      </c>
      <c r="D39" s="119"/>
      <c r="E39" s="428" t="str">
        <f>UPPER(IF($D39="","",VLOOKUP($D39,'1D ELO (4)'!$A$7:$P$39,5)))</f>
        <v/>
      </c>
      <c r="F39" s="579" t="str">
        <f>UPPER(IF($D39="","",VLOOKUP($D39,'1D ELO (4)'!$A$7:$P$39,2)))</f>
        <v/>
      </c>
      <c r="G39" s="579" t="str">
        <f>IF($D39="","",VLOOKUP($D39,'1D ELO (4)'!$A$7:$P$39,3))</f>
        <v/>
      </c>
      <c r="H39" s="580"/>
      <c r="I39" s="579" t="str">
        <f>IF($D39="","",VLOOKUP($D39,'1D ELO (4)'!$A$7:$P$39,4))</f>
        <v/>
      </c>
      <c r="J39" s="269"/>
      <c r="K39" s="123"/>
      <c r="L39" s="125"/>
      <c r="M39" s="123"/>
      <c r="N39" s="125"/>
      <c r="O39" s="123"/>
      <c r="P39" s="278"/>
      <c r="Q39" s="161"/>
      <c r="R39" s="126"/>
      <c r="S39" s="129"/>
    </row>
    <row r="40" spans="1:19" s="37" customFormat="1" ht="9.6" customHeight="1" x14ac:dyDescent="0.25">
      <c r="A40" s="241"/>
      <c r="B40" s="270"/>
      <c r="C40" s="270"/>
      <c r="D40" s="270"/>
      <c r="E40" s="428" t="str">
        <f>UPPER(IF($D39="","",VLOOKUP($D39,'1D ELO (4)'!$A$7:$P$33,11)))</f>
        <v/>
      </c>
      <c r="F40" s="120" t="str">
        <f>UPPER(IF($D39="","",VLOOKUP($D39,'1D ELO (4)'!$A$7:$P$33,8)))</f>
        <v/>
      </c>
      <c r="G40" s="120" t="str">
        <f>IF($D39="","",VLOOKUP($D39,'1D ELO (4)'!$A$7:$P$33,9))</f>
        <v/>
      </c>
      <c r="H40" s="268"/>
      <c r="I40" s="120" t="str">
        <f>IF($D39="","",VLOOKUP($D39,'1D ELO (4)'!$A$7:$P$33,10))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(4)'!$A$7:$P$39,13))</f>
        <v/>
      </c>
      <c r="C43" s="346" t="str">
        <f>IF($D43="","",VLOOKUP($D43,'1D ELO (4)'!$A$7:$P$39,15))</f>
        <v/>
      </c>
      <c r="D43" s="119"/>
      <c r="E43" s="423" t="str">
        <f>UPPER(IF($D43="","",VLOOKUP($D43,'1D ELO (4)'!$A$7:$P$39,5)))</f>
        <v/>
      </c>
      <c r="F43" s="412" t="str">
        <f>UPPER(IF($D43="","",VLOOKUP($D43,'1D ELO (4)'!$A$7:$P$39,2)))</f>
        <v/>
      </c>
      <c r="G43" s="412" t="str">
        <f>IF($D43="","",VLOOKUP($D43,'1D ELO (4)'!$A$7:$P$39,3))</f>
        <v/>
      </c>
      <c r="H43" s="424"/>
      <c r="I43" s="412" t="str">
        <f>IF($D43="","",VLOOKUP($D43,'1D ELO (4)'!$A$7:$P$39,4))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(4)'!$A$7:$P$33,11)))</f>
        <v/>
      </c>
      <c r="F44" s="412" t="str">
        <f>UPPER(IF($D43="","",VLOOKUP($D43,'1D ELO (4)'!$A$7:$P$33,8)))</f>
        <v/>
      </c>
      <c r="G44" s="412" t="str">
        <f>IF($D43="","",VLOOKUP($D43,'1D ELO (4)'!$A$7:$P$33,9))</f>
        <v/>
      </c>
      <c r="H44" s="424"/>
      <c r="I44" s="412" t="str">
        <f>IF($D43="","",VLOOKUP($D43,'1D ELO (4)'!$A$7:$P$33,10))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(4)'!$A$7:$P$39,14))</f>
        <v/>
      </c>
      <c r="C47" s="346" t="str">
        <f>IF($D47="","",VLOOKUP($D47,'1D ELO (4)'!$A$7:$P$39,15))</f>
        <v/>
      </c>
      <c r="D47" s="119"/>
      <c r="E47" s="423" t="str">
        <f>UPPER(IF($D47="","",VLOOKUP($D47,'1D ELO (4)'!$A$7:$P$39,5)))</f>
        <v/>
      </c>
      <c r="F47" s="412" t="str">
        <f>UPPER(IF($D47="","",VLOOKUP($D47,'1D ELO (4)'!$A$7:$P$39,2)))</f>
        <v/>
      </c>
      <c r="G47" s="412" t="str">
        <f>IF($D47="","",VLOOKUP($D47,'1D ELO (4)'!$A$7:$P$39,3))</f>
        <v/>
      </c>
      <c r="H47" s="424"/>
      <c r="I47" s="412" t="str">
        <f>IF($D47="","",VLOOKUP($D47,'1D ELO (4)'!$A$7:$P$39,4))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(4)'!$A$7:$P$33,11)))</f>
        <v/>
      </c>
      <c r="F48" s="412" t="str">
        <f>UPPER(IF($D47="","",VLOOKUP($D47,'1D ELO (4)'!$A$7:$P$33,8)))</f>
        <v/>
      </c>
      <c r="G48" s="412" t="str">
        <f>IF($D47="","",VLOOKUP($D47,'1D ELO (4)'!$A$7:$P$33,9))</f>
        <v/>
      </c>
      <c r="H48" s="424"/>
      <c r="I48" s="412" t="str">
        <f>IF($D47="","",VLOOKUP($D47,'1D ELO (4)'!$A$7:$P$33,10))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5">
      <c r="A51" s="241">
        <v>12</v>
      </c>
      <c r="B51" s="346" t="str">
        <f>IF($D51="","",VLOOKUP($D51,'1D ELO (4)'!$A$7:$P$39,14))</f>
        <v/>
      </c>
      <c r="C51" s="346" t="str">
        <f>IF($D51="","",VLOOKUP($D51,'1D ELO (4)'!$A$7:$P$39,15))</f>
        <v/>
      </c>
      <c r="D51" s="119"/>
      <c r="E51" s="423" t="str">
        <f>UPPER(IF($D51="","",VLOOKUP($D51,'1D ELO (4)'!$A$7:$P$39,5)))</f>
        <v/>
      </c>
      <c r="F51" s="412" t="str">
        <f>UPPER(IF($D51="","",VLOOKUP($D51,'1D ELO (4)'!$A$7:$P$39,2)))</f>
        <v/>
      </c>
      <c r="G51" s="412" t="str">
        <f>IF($D51="","",VLOOKUP($D51,'1D ELO (4)'!$A$7:$P$39,3))</f>
        <v/>
      </c>
      <c r="H51" s="424"/>
      <c r="I51" s="412" t="str">
        <f>IF($D51="","",VLOOKUP($D51,'1D ELO (4)'!$A$7:$P$39,4))</f>
        <v/>
      </c>
      <c r="J51" s="277"/>
      <c r="K51" s="123"/>
      <c r="L51" s="125"/>
      <c r="M51" s="161"/>
      <c r="N51" s="282"/>
      <c r="O51" s="123"/>
      <c r="P51" s="278"/>
      <c r="Q51" s="123"/>
      <c r="R51" s="126"/>
      <c r="S51" s="129"/>
    </row>
    <row r="52" spans="1:19" s="37" customFormat="1" ht="9.6" customHeight="1" x14ac:dyDescent="0.25">
      <c r="A52" s="241"/>
      <c r="B52" s="270"/>
      <c r="C52" s="270"/>
      <c r="D52" s="270"/>
      <c r="E52" s="423" t="str">
        <f>UPPER(IF($D51="","",VLOOKUP($D51,'1D ELO (4)'!$A$7:$P$33,11)))</f>
        <v/>
      </c>
      <c r="F52" s="412" t="str">
        <f>UPPER(IF($D51="","",VLOOKUP($D51,'1D ELO (4)'!$A$7:$P$33,8)))</f>
        <v/>
      </c>
      <c r="G52" s="412" t="str">
        <f>IF($D51="","",VLOOKUP($D51,'1D ELO (4)'!$A$7:$P$33,9))</f>
        <v/>
      </c>
      <c r="H52" s="424"/>
      <c r="I52" s="412" t="str">
        <f>IF($D51="","",VLOOKUP($D51,'1D ELO (4)'!$A$7:$P$33,10))</f>
        <v/>
      </c>
      <c r="J52" s="271"/>
      <c r="K52" s="123"/>
      <c r="L52" s="125"/>
      <c r="M52" s="245"/>
      <c r="N52" s="283"/>
      <c r="O52" s="123"/>
      <c r="P52" s="278"/>
      <c r="Q52" s="123"/>
      <c r="R52" s="126"/>
      <c r="S52" s="129"/>
    </row>
    <row r="53" spans="1:19" s="37" customFormat="1" ht="9.6" customHeight="1" x14ac:dyDescent="0.25">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(4)'!$A$7:$P$39,14))</f>
        <v/>
      </c>
      <c r="C55" s="346" t="str">
        <f>IF($D55="","",VLOOKUP($D55,'1D ELO (4)'!$A$7:$P$39,15))</f>
        <v/>
      </c>
      <c r="D55" s="119"/>
      <c r="E55" s="423" t="str">
        <f>UPPER(IF($D55="","",VLOOKUP($D55,'1D ELO (4)'!$A$7:$P$39,5)))</f>
        <v/>
      </c>
      <c r="F55" s="412" t="str">
        <f>UPPER(IF($D55="","",VLOOKUP($D55,'1D ELO (4)'!$A$7:$P$39,2)))</f>
        <v/>
      </c>
      <c r="G55" s="412" t="str">
        <f>IF($D55="","",VLOOKUP($D55,'1D ELO (4)'!$A$7:$P$39,3))</f>
        <v/>
      </c>
      <c r="H55" s="424"/>
      <c r="I55" s="412" t="str">
        <f>IF($D55="","",VLOOKUP($D55,'1D ELO (4)'!$A$7:$P$39,4))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(4)'!$A$7:$P$33,11)))</f>
        <v/>
      </c>
      <c r="F56" s="412" t="str">
        <f>UPPER(IF($D55="","",VLOOKUP($D55,'1D ELO (4)'!$A$7:$P$33,8)))</f>
        <v/>
      </c>
      <c r="G56" s="412" t="str">
        <f>IF($D55="","",VLOOKUP($D55,'1D ELO (4)'!$A$7:$P$33,9))</f>
        <v/>
      </c>
      <c r="H56" s="424"/>
      <c r="I56" s="412" t="str">
        <f>IF($D55="","",VLOOKUP($D55,'1D ELO (4)'!$A$7:$P$33,10))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(4)'!$A$7:$P$39,14))</f>
        <v/>
      </c>
      <c r="C59" s="346" t="str">
        <f>IF($D59="","",VLOOKUP($D59,'1D ELO (4)'!$A$7:$P$39,15))</f>
        <v/>
      </c>
      <c r="D59" s="119"/>
      <c r="E59" s="423" t="str">
        <f>UPPER(IF($D59="","",VLOOKUP($D59,'1D ELO (4)'!$A$7:$P$39,5)))</f>
        <v/>
      </c>
      <c r="F59" s="412" t="str">
        <f>UPPER(IF($D59="","",VLOOKUP($D59,'1D ELO (4)'!$A$7:$P$39,2)))</f>
        <v/>
      </c>
      <c r="G59" s="412" t="str">
        <f>IF($D59="","",VLOOKUP($D59,'1D ELO (4)'!$A$7:$P$39,3))</f>
        <v/>
      </c>
      <c r="H59" s="424"/>
      <c r="I59" s="412" t="str">
        <f>IF($D59="","",VLOOKUP($D59,'1D ELO (4)'!$A$7:$P$39,4))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(4)'!$A$7:$P$33,11)))</f>
        <v/>
      </c>
      <c r="F60" s="412" t="str">
        <f>UPPER(IF($D59="","",VLOOKUP($D59,'1D ELO (4)'!$A$7:$P$33,8)))</f>
        <v/>
      </c>
      <c r="G60" s="412" t="str">
        <f>IF($D59="","",VLOOKUP($D59,'1D ELO (4)'!$A$7:$P$33,9))</f>
        <v/>
      </c>
      <c r="H60" s="424"/>
      <c r="I60" s="412" t="str">
        <f>IF($D59="","",VLOOKUP($D59,'1D ELO (4)'!$A$7:$P$33,10))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(4)'!$A$7:$P$39,14))</f>
        <v/>
      </c>
      <c r="C63" s="346" t="str">
        <f>IF($D63="","",VLOOKUP($D63,'1D ELO (4)'!$A$7:$P$39,15))</f>
        <v/>
      </c>
      <c r="D63" s="119"/>
      <c r="E63" s="423" t="str">
        <f>UPPER(IF($D63="","",VLOOKUP($D63,'1D ELO (4)'!$A$7:$P$39,5)))</f>
        <v/>
      </c>
      <c r="F63" s="412" t="str">
        <f>UPPER(IF($D63="","",VLOOKUP($D63,'1D ELO (4)'!$A$7:$P$39,2)))</f>
        <v/>
      </c>
      <c r="G63" s="412" t="str">
        <f>IF($D63="","",VLOOKUP($D63,'1D ELO (4)'!$A$7:$P$39,3))</f>
        <v/>
      </c>
      <c r="H63" s="424"/>
      <c r="I63" s="412" t="str">
        <f>IF($D63="","",VLOOKUP($D63,'1D ELO (4)'!$A$7:$P$39,4))</f>
        <v/>
      </c>
      <c r="J63" s="269"/>
      <c r="K63" s="123"/>
      <c r="L63" s="278"/>
      <c r="M63" s="123"/>
      <c r="N63" s="125"/>
      <c r="O63" s="298" t="s">
        <v>126</v>
      </c>
      <c r="P63" s="299"/>
      <c r="Q63" s="298" t="s">
        <v>144</v>
      </c>
      <c r="R63" s="299"/>
      <c r="S63" s="129"/>
    </row>
    <row r="64" spans="1:19" s="37" customFormat="1" ht="9.6" customHeight="1" x14ac:dyDescent="0.25">
      <c r="A64" s="241"/>
      <c r="B64" s="270"/>
      <c r="C64" s="270"/>
      <c r="D64" s="270"/>
      <c r="E64" s="423" t="str">
        <f>UPPER(IF($D63="","",VLOOKUP($D63,'1D ELO (4)'!$A$7:$P$33,11)))</f>
        <v/>
      </c>
      <c r="F64" s="412" t="str">
        <f>UPPER(IF($D63="","",VLOOKUP($D63,'1D ELO (4)'!$A$7:$P$33,8)))</f>
        <v/>
      </c>
      <c r="G64" s="412" t="str">
        <f>IF($D63="","",VLOOKUP($D63,'1D ELO (4)'!$A$7:$P$33,9))</f>
        <v/>
      </c>
      <c r="H64" s="424"/>
      <c r="I64" s="412" t="str">
        <f>IF($D63="","",VLOOKUP($D63,'1D ELO (4)'!$A$7:$P$33,10))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5">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5">
      <c r="A67" s="287">
        <v>16</v>
      </c>
      <c r="B67" s="346" t="str">
        <f>IF($D67="","",VLOOKUP($D67,'1D ELO (4)'!$A$7:$P$39,14))</f>
        <v/>
      </c>
      <c r="C67" s="346" t="str">
        <f>IF($D67="","",VLOOKUP($D67,'1D ELO (4)'!$A$7:$P$39,15))</f>
        <v/>
      </c>
      <c r="D67" s="119"/>
      <c r="E67" s="428" t="str">
        <f>UPPER(IF($D67="","",VLOOKUP($D67,'1D ELO (4)'!$A$7:$P$39,5)))</f>
        <v/>
      </c>
      <c r="F67" s="579" t="str">
        <f>UPPER(IF($D67="","",VLOOKUP($D67,'1D ELO (4)'!$A$7:$P$39,2)))</f>
        <v/>
      </c>
      <c r="G67" s="579" t="str">
        <f>IF($D67="","",VLOOKUP($D67,'1D ELO (4)'!$A$7:$P$39,3))</f>
        <v/>
      </c>
      <c r="H67" s="580"/>
      <c r="I67" s="579" t="str">
        <f>IF($D67="","",VLOOKUP($D67,'1D ELO (4)'!$A$7:$P$39,4))</f>
        <v/>
      </c>
      <c r="J67" s="277"/>
      <c r="K67" s="123"/>
      <c r="L67" s="125"/>
      <c r="M67" s="161"/>
      <c r="N67" s="274"/>
      <c r="O67" s="227" t="s">
        <v>0</v>
      </c>
      <c r="P67" s="307"/>
      <c r="Q67" s="303" t="str">
        <f>UPPER(IF(OR(P67="a",P67="as"),O65,IF(OR(P67="b",P67="bs"),O69,)))</f>
        <v/>
      </c>
      <c r="R67" s="308"/>
      <c r="S67" s="129"/>
    </row>
    <row r="68" spans="1:19" s="37" customFormat="1" ht="9.6" customHeight="1" x14ac:dyDescent="0.25">
      <c r="A68" s="241"/>
      <c r="B68" s="270"/>
      <c r="C68" s="270"/>
      <c r="D68" s="270"/>
      <c r="E68" s="428" t="str">
        <f>UPPER(IF($D67="","",VLOOKUP($D67,'1D ELO (4)'!$A$7:$P$33,11)))</f>
        <v/>
      </c>
      <c r="F68" s="120" t="str">
        <f>UPPER(IF($D67="","",VLOOKUP($D67,'1D ELO (4)'!$A$7:$P$33,8)))</f>
        <v/>
      </c>
      <c r="G68" s="120" t="str">
        <f>IF($D67="","",VLOOKUP($D67,'1D ELO (4)'!$A$7:$P$33,9))</f>
        <v/>
      </c>
      <c r="H68" s="268"/>
      <c r="I68" s="120" t="str">
        <f>IF($D67="","",VLOOKUP($D67,'1D ELO (4)'!$A$7:$P$33,10))</f>
        <v/>
      </c>
      <c r="J68" s="271"/>
      <c r="K68" s="123"/>
      <c r="L68" s="125"/>
      <c r="M68" s="245"/>
      <c r="N68" s="279"/>
      <c r="O68" s="300" t="str">
        <f>UPPER(IF(OR(P113="a",P113="as"),O96,IF(OR(P113="b",P113="bs"),O128,)))</f>
        <v/>
      </c>
      <c r="P68" s="309"/>
      <c r="Q68" s="302"/>
      <c r="R68" s="299"/>
      <c r="S68" s="129"/>
    </row>
    <row r="69" spans="1:19" s="37" customFormat="1" ht="9.6" customHeight="1" x14ac:dyDescent="0.25">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5">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5">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5">
      <c r="A72" s="182" t="s">
        <v>155</v>
      </c>
      <c r="B72" s="181"/>
      <c r="C72" s="183"/>
      <c r="D72" s="184">
        <v>1</v>
      </c>
      <c r="E72" s="184"/>
      <c r="F72" s="55">
        <f>IF(D72&gt;$R$79,,UPPER(VLOOKUP(D72,'1D ELO (4)'!$A$7:$L$23,2)))</f>
        <v>0</v>
      </c>
      <c r="G72" s="314">
        <v>5</v>
      </c>
      <c r="H72" s="55">
        <f>IF(G72&gt;$R$79,,UPPER(VLOOKUP(G72,'1D ELO (4)'!$A$7:$L$23,2)))</f>
        <v>0</v>
      </c>
      <c r="I72" s="292"/>
      <c r="J72" s="293" t="s">
        <v>7</v>
      </c>
      <c r="K72" s="181"/>
      <c r="L72" s="187"/>
      <c r="M72" s="181"/>
      <c r="N72" s="188"/>
      <c r="O72" s="189" t="s">
        <v>156</v>
      </c>
      <c r="P72" s="190"/>
      <c r="Q72" s="190"/>
      <c r="R72" s="191"/>
    </row>
    <row r="73" spans="1:19" s="18" customFormat="1" ht="9" customHeight="1" x14ac:dyDescent="0.25">
      <c r="A73" s="196" t="s">
        <v>121</v>
      </c>
      <c r="B73" s="194"/>
      <c r="C73" s="197"/>
      <c r="D73" s="184"/>
      <c r="E73" s="184"/>
      <c r="F73" s="55">
        <f>IF(D72&gt;$R$79,,UPPER(VLOOKUP(D72,'1D ELO (4)'!$A$7:$L$23,8)))</f>
        <v>0</v>
      </c>
      <c r="G73" s="314"/>
      <c r="H73" s="55">
        <f>IF(G72&gt;$R$79,,UPPER(VLOOKUP(G72,'1D ELO (4)'!$A$7:$L$23,8)))</f>
        <v>0</v>
      </c>
      <c r="I73" s="292"/>
      <c r="J73" s="293"/>
      <c r="K73" s="55">
        <f>IF(J72&gt;$R$79,,UPPER(VLOOKUP(J72,'1D ELO (4)'!$A$7:$L$23,8)))</f>
        <v>0</v>
      </c>
      <c r="L73" s="187"/>
      <c r="M73" s="181"/>
      <c r="N73" s="188"/>
      <c r="O73" s="194"/>
      <c r="P73" s="193"/>
      <c r="Q73" s="194"/>
      <c r="R73" s="195"/>
    </row>
    <row r="74" spans="1:19" s="18" customFormat="1" ht="9" customHeight="1" x14ac:dyDescent="0.25">
      <c r="A74" s="336"/>
      <c r="B74" s="337"/>
      <c r="C74" s="338"/>
      <c r="D74" s="184">
        <v>2</v>
      </c>
      <c r="E74" s="184"/>
      <c r="F74" s="55">
        <f>IF(D74&gt;$R$79,,UPPER(VLOOKUP(D74,'1D ELO (4)'!$A$7:$L$23,2)))</f>
        <v>0</v>
      </c>
      <c r="G74" s="314">
        <v>6</v>
      </c>
      <c r="H74" s="55">
        <f>IF(G74&gt;$R$79,,UPPER(VLOOKUP(G74,'1D ELO (4)'!$A$7:$L$23,2)))</f>
        <v>0</v>
      </c>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(4)'!$A$7:$L$23,8)))</f>
        <v>0</v>
      </c>
      <c r="G75" s="314"/>
      <c r="H75" s="55">
        <f>IF(G74&gt;$R$79,,UPPER(VLOOKUP(G74,'1D ELO (4)'!$A$7:$L$23,8)))</f>
        <v>0</v>
      </c>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(4)'!$A$7:$L$23,2)))</f>
        <v>0</v>
      </c>
      <c r="G76" s="314">
        <v>7</v>
      </c>
      <c r="H76" s="55">
        <f>IF(G76&gt;$R$79,,UPPER(VLOOKUP(G76,'1D ELO (4)'!$A$7:$L$23,2)))</f>
        <v>0</v>
      </c>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(4)'!$A$7:$L$23,8)))</f>
        <v>0</v>
      </c>
      <c r="G77" s="314"/>
      <c r="H77" s="55">
        <f>IF(G76&gt;$R$79,,UPPER(VLOOKUP(G76,'1D ELO (4)'!$A$7:$L$23,8)))</f>
        <v>0</v>
      </c>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(4)'!$A$7:$L$23,2)))</f>
        <v>0</v>
      </c>
      <c r="G78" s="314">
        <v>8</v>
      </c>
      <c r="H78" s="55">
        <f>IF(G78&gt;$R$79,,UPPER(VLOOKUP(G78,'1D ELO (4)'!$A$7:$L$23,2)))</f>
        <v>0</v>
      </c>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(4)'!$A$7:$L$23,8)))</f>
        <v>0</v>
      </c>
      <c r="G79" s="315"/>
      <c r="H79" s="201">
        <f>IF(G78&gt;$R$79,,UPPER(VLOOKUP(G78,'1D ELO (4)'!$A$7:$L$23,8)))</f>
        <v>0</v>
      </c>
      <c r="I79" s="295"/>
      <c r="J79" s="296"/>
      <c r="K79" s="194"/>
      <c r="L79" s="193"/>
      <c r="M79" s="194"/>
      <c r="N79" s="195"/>
      <c r="O79" s="194" t="str">
        <f>R4</f>
        <v>Csávás István</v>
      </c>
      <c r="P79" s="193"/>
      <c r="Q79" s="194"/>
      <c r="R79" s="316">
        <f>'1D ELO (4)'!$P$5</f>
        <v>0</v>
      </c>
    </row>
    <row r="80" spans="1:19" s="19" customFormat="1" ht="9.6" x14ac:dyDescent="0.25">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3">
      <c r="A81" s="266"/>
      <c r="B81" s="62"/>
      <c r="C81" s="62"/>
      <c r="D81" s="62"/>
      <c r="E81" s="62"/>
      <c r="F81" s="22"/>
      <c r="G81" s="22"/>
      <c r="H81" s="2"/>
      <c r="I81" s="22"/>
      <c r="J81" s="83"/>
      <c r="K81" s="62"/>
      <c r="L81" s="83"/>
      <c r="M81" s="62"/>
      <c r="N81" s="83"/>
      <c r="O81" s="62"/>
      <c r="P81" s="83"/>
      <c r="Q81" s="62"/>
      <c r="R81" s="103"/>
    </row>
    <row r="82" spans="1:21" s="37" customFormat="1" ht="10.5" customHeight="1" x14ac:dyDescent="0.25">
      <c r="A82" s="267">
        <v>17</v>
      </c>
      <c r="B82" s="346" t="str">
        <f>IF($D82="","",VLOOKUP($D82,'1D ELO (4)'!$A$7:$P$39,14))</f>
        <v/>
      </c>
      <c r="C82" s="346" t="str">
        <f>IF($D82="","",VLOOKUP($D82,'1D ELO (4)'!$A$7:$P$39,15))</f>
        <v/>
      </c>
      <c r="D82" s="119"/>
      <c r="E82" s="578" t="str">
        <f>UPPER(IF($D82="","",VLOOKUP($D82,'1D ELO (4)'!$A$7:$P$39,5)))</f>
        <v/>
      </c>
      <c r="F82" s="579" t="str">
        <f>UPPER(IF($D82="","",VLOOKUP($D82,'1D ELO (4)'!$A$7:$P$39,2)))</f>
        <v/>
      </c>
      <c r="G82" s="579" t="str">
        <f>IF($D82="","",VLOOKUP($D82,'1D ELO (4)'!$A$7:$P$39,3))</f>
        <v/>
      </c>
      <c r="H82" s="580"/>
      <c r="I82" s="579" t="str">
        <f>IF($D82="","",VLOOKUP($D82,'1D ELO (4)'!$A$7:$P$39,4))</f>
        <v/>
      </c>
      <c r="J82" s="269"/>
      <c r="K82" s="123"/>
      <c r="L82" s="125"/>
      <c r="M82" s="123"/>
      <c r="N82" s="125"/>
      <c r="O82" s="123"/>
      <c r="P82" s="125"/>
      <c r="Q82" s="123"/>
      <c r="R82" s="240" t="s">
        <v>149</v>
      </c>
      <c r="S82" s="129"/>
      <c r="U82" s="130" t="e">
        <f>#REF!</f>
        <v>#REF!</v>
      </c>
    </row>
    <row r="83" spans="1:21" s="37" customFormat="1" ht="9.6" customHeight="1" x14ac:dyDescent="0.25">
      <c r="A83" s="241"/>
      <c r="B83" s="270"/>
      <c r="C83" s="270"/>
      <c r="D83" s="270"/>
      <c r="E83" s="578" t="str">
        <f>UPPER(IF($D82="","",VLOOKUP($D82,'1D ELO (4)'!$A$7:$P$33,11)))</f>
        <v/>
      </c>
      <c r="F83" s="579" t="str">
        <f>UPPER(IF($D82="","",VLOOKUP($D82,'1D ELO (4)'!$A$7:$P$33,8)))</f>
        <v/>
      </c>
      <c r="G83" s="579" t="str">
        <f>IF($D82="","",VLOOKUP($D82,'1D ELO (4)'!$A$7:$P$33,9))</f>
        <v/>
      </c>
      <c r="H83" s="580"/>
      <c r="I83" s="579" t="str">
        <f>IF($D82="","",VLOOKUP($D82,'1D ELO (4)'!$A$7:$P$33,10))</f>
        <v/>
      </c>
      <c r="J83" s="271"/>
      <c r="K83" s="116" t="str">
        <f>IF(J83="a",F82,IF(J83="b",F84,""))</f>
        <v/>
      </c>
      <c r="L83" s="125"/>
      <c r="M83" s="123"/>
      <c r="N83" s="125"/>
      <c r="O83" s="123"/>
      <c r="P83" s="125"/>
      <c r="Q83" s="123"/>
      <c r="R83" s="126"/>
      <c r="S83" s="129"/>
      <c r="U83" s="138" t="e">
        <f>#REF!</f>
        <v>#REF!</v>
      </c>
    </row>
    <row r="84" spans="1:21" s="37" customFormat="1" ht="9.6" customHeight="1" x14ac:dyDescent="0.25">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5">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5">
      <c r="A86" s="241">
        <v>18</v>
      </c>
      <c r="B86" s="346" t="str">
        <f>IF($D86="","",VLOOKUP($D86,'1D ELO (4)'!$A$7:$P$39,14))</f>
        <v/>
      </c>
      <c r="C86" s="346" t="str">
        <f>IF($D86="","",VLOOKUP($D86,'1D ELO (4)'!$A$7:$P$39,15))</f>
        <v/>
      </c>
      <c r="D86" s="119"/>
      <c r="E86" s="423" t="str">
        <f>UPPER(IF($D86="","",VLOOKUP($D86,'1D ELO (4)'!$A$7:$P$39,5)))</f>
        <v/>
      </c>
      <c r="F86" s="412" t="str">
        <f>UPPER(IF($D86="","",VLOOKUP($D86,'1D ELO (4)'!$A$7:$P$39,2)))</f>
        <v/>
      </c>
      <c r="G86" s="412" t="str">
        <f>IF($D86="","",VLOOKUP($D86,'1D ELO (4)'!$A$7:$P$39,3))</f>
        <v/>
      </c>
      <c r="H86" s="424"/>
      <c r="I86" s="412" t="str">
        <f>IF($D86="","",VLOOKUP($D86,'1D ELO (4)'!$A$7:$P$39,4))</f>
        <v/>
      </c>
      <c r="J86" s="277"/>
      <c r="K86" s="123"/>
      <c r="L86" s="278"/>
      <c r="M86" s="161"/>
      <c r="N86" s="274"/>
      <c r="O86" s="123"/>
      <c r="P86" s="125"/>
      <c r="Q86" s="123"/>
      <c r="R86" s="126"/>
      <c r="S86" s="129"/>
      <c r="U86" s="138" t="e">
        <f>#REF!</f>
        <v>#REF!</v>
      </c>
    </row>
    <row r="87" spans="1:21" s="37" customFormat="1" ht="9.6" customHeight="1" x14ac:dyDescent="0.25">
      <c r="A87" s="241"/>
      <c r="B87" s="270"/>
      <c r="C87" s="270"/>
      <c r="D87" s="270"/>
      <c r="E87" s="423" t="str">
        <f>UPPER(IF($D86="","",VLOOKUP($D86,'1D ELO (4)'!$A$7:$P$33,11)))</f>
        <v/>
      </c>
      <c r="F87" s="412" t="str">
        <f>UPPER(IF($D86="","",VLOOKUP($D86,'1D ELO (4)'!$A$7:$P$33,8)))</f>
        <v/>
      </c>
      <c r="G87" s="412" t="str">
        <f>IF($D86="","",VLOOKUP($D86,'1D ELO (4)'!$A$7:$P$33,9))</f>
        <v/>
      </c>
      <c r="H87" s="424"/>
      <c r="I87" s="412" t="str">
        <f>IF($D86="","",VLOOKUP($D86,'1D ELO (4)'!$A$7:$P$33,10))</f>
        <v/>
      </c>
      <c r="J87" s="271"/>
      <c r="K87" s="123"/>
      <c r="L87" s="278"/>
      <c r="M87" s="245"/>
      <c r="N87" s="279"/>
      <c r="O87" s="123"/>
      <c r="P87" s="125"/>
      <c r="Q87" s="123"/>
      <c r="R87" s="126"/>
      <c r="S87" s="129"/>
      <c r="U87" s="138" t="e">
        <f>#REF!</f>
        <v>#REF!</v>
      </c>
    </row>
    <row r="88" spans="1:21" s="37" customFormat="1" ht="9.6" customHeight="1" x14ac:dyDescent="0.25">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5">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5">
      <c r="A90" s="281">
        <v>19</v>
      </c>
      <c r="B90" s="346" t="str">
        <f>IF($D90="","",VLOOKUP($D90,'1D ELO (4)'!$A$7:$P$39,14))</f>
        <v/>
      </c>
      <c r="C90" s="346" t="str">
        <f>IF($D90="","",VLOOKUP($D90,'1D ELO (4)'!$A$7:$P$39,15))</f>
        <v/>
      </c>
      <c r="D90" s="119"/>
      <c r="E90" s="423" t="str">
        <f>UPPER(IF($D90="","",VLOOKUP($D90,'1D ELO (4)'!$A$7:$P$39,5)))</f>
        <v/>
      </c>
      <c r="F90" s="412" t="str">
        <f>UPPER(IF($D90="","",VLOOKUP($D90,'1D ELO (4)'!$A$7:$P$39,2)))</f>
        <v/>
      </c>
      <c r="G90" s="412" t="str">
        <f>IF($D90="","",VLOOKUP($D90,'1D ELO (4)'!$A$7:$P$39,3))</f>
        <v/>
      </c>
      <c r="H90" s="424"/>
      <c r="I90" s="412" t="str">
        <f>IF($D90="","",VLOOKUP($D90,'1D ELO (4)'!$A$7:$P$39,4))</f>
        <v/>
      </c>
      <c r="J90" s="269"/>
      <c r="K90" s="123"/>
      <c r="L90" s="278"/>
      <c r="M90" s="123"/>
      <c r="N90" s="278"/>
      <c r="O90" s="161"/>
      <c r="P90" s="125"/>
      <c r="Q90" s="123"/>
      <c r="R90" s="126"/>
      <c r="S90" s="129"/>
      <c r="U90" s="138" t="e">
        <f>#REF!</f>
        <v>#REF!</v>
      </c>
    </row>
    <row r="91" spans="1:21" s="37" customFormat="1" ht="9.6" customHeight="1" thickBot="1" x14ac:dyDescent="0.3">
      <c r="A91" s="241"/>
      <c r="B91" s="270"/>
      <c r="C91" s="270"/>
      <c r="D91" s="270"/>
      <c r="E91" s="423" t="str">
        <f>UPPER(IF($D90="","",VLOOKUP($D90,'1D ELO (4)'!$A$7:$P$33,11)))</f>
        <v/>
      </c>
      <c r="F91" s="412" t="str">
        <f>UPPER(IF($D90="","",VLOOKUP($D90,'1D ELO (4)'!$A$7:$P$33,8)))</f>
        <v/>
      </c>
      <c r="G91" s="412" t="str">
        <f>IF($D90="","",VLOOKUP($D90,'1D ELO (4)'!$A$7:$P$33,9))</f>
        <v/>
      </c>
      <c r="H91" s="424"/>
      <c r="I91" s="412" t="str">
        <f>IF($D90="","",VLOOKUP($D90,'1D ELO (4)'!$A$7:$P$33,10))</f>
        <v/>
      </c>
      <c r="J91" s="271"/>
      <c r="K91" s="116" t="str">
        <f>IF(J91="a",F90,IF(J91="b",F92,""))</f>
        <v/>
      </c>
      <c r="L91" s="278"/>
      <c r="M91" s="123"/>
      <c r="N91" s="278"/>
      <c r="O91" s="123"/>
      <c r="P91" s="125"/>
      <c r="Q91" s="123"/>
      <c r="R91" s="126"/>
      <c r="S91" s="129"/>
      <c r="U91" s="153" t="e">
        <f>#REF!</f>
        <v>#REF!</v>
      </c>
    </row>
    <row r="92" spans="1:21" s="37" customFormat="1" ht="9.6" customHeight="1" x14ac:dyDescent="0.25">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5">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5">
      <c r="A94" s="241">
        <v>20</v>
      </c>
      <c r="B94" s="346" t="str">
        <f>IF($D94="","",VLOOKUP($D94,'1D ELO (4)'!$A$7:$P$39,14))</f>
        <v/>
      </c>
      <c r="C94" s="346" t="str">
        <f>IF($D94="","",VLOOKUP($D94,'1D ELO (4)'!$A$7:$P$39,15))</f>
        <v/>
      </c>
      <c r="D94" s="119"/>
      <c r="E94" s="423" t="str">
        <f>UPPER(IF($D94="","",VLOOKUP($D94,'1D ELO (4)'!$A$7:$P$39,5)))</f>
        <v/>
      </c>
      <c r="F94" s="412" t="str">
        <f>UPPER(IF($D94="","",VLOOKUP($D94,'1D ELO (4)'!$A$7:$P$39,2)))</f>
        <v/>
      </c>
      <c r="G94" s="412" t="str">
        <f>IF($D94="","",VLOOKUP($D94,'1D ELO (4)'!$A$7:$P$39,3))</f>
        <v/>
      </c>
      <c r="H94" s="424"/>
      <c r="I94" s="412" t="str">
        <f>IF($D94="","",VLOOKUP($D94,'1D ELO (4)'!$A$7:$P$39,4))</f>
        <v/>
      </c>
      <c r="J94" s="277"/>
      <c r="K94" s="123"/>
      <c r="L94" s="125"/>
      <c r="M94" s="161"/>
      <c r="N94" s="282"/>
      <c r="O94" s="123"/>
      <c r="P94" s="125"/>
      <c r="Q94" s="123"/>
      <c r="R94" s="126"/>
      <c r="S94" s="129"/>
    </row>
    <row r="95" spans="1:21" s="37" customFormat="1" ht="9.6" customHeight="1" x14ac:dyDescent="0.25">
      <c r="A95" s="241"/>
      <c r="B95" s="270"/>
      <c r="C95" s="270"/>
      <c r="D95" s="270"/>
      <c r="E95" s="423" t="str">
        <f>UPPER(IF($D94="","",VLOOKUP($D94,'1D ELO (4)'!$A$7:$P$33,11)))</f>
        <v/>
      </c>
      <c r="F95" s="412" t="str">
        <f>UPPER(IF($D94="","",VLOOKUP($D94,'1D ELO (4)'!$A$7:$P$33,8)))</f>
        <v/>
      </c>
      <c r="G95" s="412" t="str">
        <f>IF($D94="","",VLOOKUP($D94,'1D ELO (4)'!$A$7:$P$33,9))</f>
        <v/>
      </c>
      <c r="H95" s="424"/>
      <c r="I95" s="412" t="str">
        <f>IF($D94="","",VLOOKUP($D94,'1D ELO (4)'!$A$7:$P$33,10))</f>
        <v/>
      </c>
      <c r="J95" s="271"/>
      <c r="K95" s="123"/>
      <c r="L95" s="125"/>
      <c r="M95" s="245"/>
      <c r="N95" s="283"/>
      <c r="O95" s="123"/>
      <c r="P95" s="125"/>
      <c r="Q95" s="123"/>
      <c r="R95" s="126"/>
      <c r="S95" s="129"/>
    </row>
    <row r="96" spans="1:21" s="37" customFormat="1" ht="9.6" customHeight="1" x14ac:dyDescent="0.25">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5">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5">
      <c r="A98" s="241">
        <v>21</v>
      </c>
      <c r="B98" s="346" t="str">
        <f>IF($D98="","",VLOOKUP($D98,'1D ELO (4)'!$A$7:$P$39,14))</f>
        <v/>
      </c>
      <c r="C98" s="346" t="str">
        <f>IF($D98="","",VLOOKUP($D98,'1D ELO (4)'!$A$7:$P$39,15))</f>
        <v/>
      </c>
      <c r="D98" s="119"/>
      <c r="E98" s="423" t="str">
        <f>UPPER(IF($D98="","",VLOOKUP($D98,'1D ELO (4)'!$A$7:$P$39,5)))</f>
        <v/>
      </c>
      <c r="F98" s="412" t="str">
        <f>UPPER(IF($D98="","",VLOOKUP($D98,'1D ELO (4)'!$A$7:$P$39,2)))</f>
        <v/>
      </c>
      <c r="G98" s="412" t="str">
        <f>IF($D98="","",VLOOKUP($D98,'1D ELO (4)'!$A$7:$P$39,3))</f>
        <v/>
      </c>
      <c r="H98" s="424"/>
      <c r="I98" s="412" t="str">
        <f>IF($D98="","",VLOOKUP($D98,'1D ELO (4)'!$A$7:$P$39,4))</f>
        <v/>
      </c>
      <c r="J98" s="269"/>
      <c r="K98" s="123"/>
      <c r="L98" s="125"/>
      <c r="M98" s="123"/>
      <c r="N98" s="278"/>
      <c r="O98" s="123"/>
      <c r="P98" s="278"/>
      <c r="Q98" s="123"/>
      <c r="R98" s="126"/>
      <c r="S98" s="129"/>
    </row>
    <row r="99" spans="1:19" s="37" customFormat="1" ht="9.6" customHeight="1" x14ac:dyDescent="0.25">
      <c r="A99" s="241"/>
      <c r="B99" s="270"/>
      <c r="C99" s="270"/>
      <c r="D99" s="270"/>
      <c r="E99" s="423" t="str">
        <f>UPPER(IF($D98="","",VLOOKUP($D98,'1D ELO (4)'!$A$7:$P$33,11)))</f>
        <v/>
      </c>
      <c r="F99" s="412" t="str">
        <f>UPPER(IF($D98="","",VLOOKUP($D98,'1D ELO (4)'!$A$7:$P$33,8)))</f>
        <v/>
      </c>
      <c r="G99" s="412" t="str">
        <f>IF($D98="","",VLOOKUP($D98,'1D ELO (4)'!$A$7:$P$33,9))</f>
        <v/>
      </c>
      <c r="H99" s="424"/>
      <c r="I99" s="412" t="str">
        <f>IF($D98="","",VLOOKUP($D98,'1D ELO (4)'!$A$7:$P$33,10))</f>
        <v/>
      </c>
      <c r="J99" s="271"/>
      <c r="K99" s="116" t="str">
        <f>IF(J99="a",F98,IF(J99="b",F100,""))</f>
        <v/>
      </c>
      <c r="L99" s="125"/>
      <c r="M99" s="123"/>
      <c r="N99" s="278"/>
      <c r="O99" s="123"/>
      <c r="P99" s="278"/>
      <c r="Q99" s="123"/>
      <c r="R99" s="126"/>
      <c r="S99" s="129"/>
    </row>
    <row r="100" spans="1:19" s="37" customFormat="1" ht="9.6" customHeight="1" x14ac:dyDescent="0.25">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5">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5">
      <c r="A102" s="241">
        <v>22</v>
      </c>
      <c r="B102" s="346" t="str">
        <f>IF($D102="","",VLOOKUP($D102,'1D ELO (4)'!$A$7:$P$39,14))</f>
        <v/>
      </c>
      <c r="C102" s="346" t="str">
        <f>IF($D102="","",VLOOKUP($D102,'1D ELO (4)'!$A$7:$P$39,15))</f>
        <v/>
      </c>
      <c r="D102" s="119"/>
      <c r="E102" s="423" t="str">
        <f>UPPER(IF($D102="","",VLOOKUP($D102,'1D ELO (4)'!$A$7:$P$39,5)))</f>
        <v/>
      </c>
      <c r="F102" s="412" t="str">
        <f>UPPER(IF($D102="","",VLOOKUP($D102,'1D ELO (4)'!$A$7:$P$39,2)))</f>
        <v/>
      </c>
      <c r="G102" s="412" t="str">
        <f>IF($D102="","",VLOOKUP($D102,'1D ELO (4)'!$A$7:$P$39,3))</f>
        <v/>
      </c>
      <c r="H102" s="424"/>
      <c r="I102" s="412" t="str">
        <f>IF($D102="","",VLOOKUP($D102,'1D ELO (4)'!$A$7:$P$39,4))</f>
        <v/>
      </c>
      <c r="J102" s="277"/>
      <c r="K102" s="123"/>
      <c r="L102" s="278"/>
      <c r="M102" s="161"/>
      <c r="N102" s="282"/>
      <c r="O102" s="123"/>
      <c r="P102" s="278"/>
      <c r="Q102" s="123"/>
      <c r="R102" s="126"/>
      <c r="S102" s="129"/>
    </row>
    <row r="103" spans="1:19" s="37" customFormat="1" ht="9.6" customHeight="1" x14ac:dyDescent="0.25">
      <c r="A103" s="241"/>
      <c r="B103" s="270"/>
      <c r="C103" s="270"/>
      <c r="D103" s="270"/>
      <c r="E103" s="423" t="str">
        <f>UPPER(IF($D102="","",VLOOKUP($D102,'1D ELO (4)'!$A$7:$P$33,11)))</f>
        <v/>
      </c>
      <c r="F103" s="412" t="str">
        <f>UPPER(IF($D102="","",VLOOKUP($D102,'1D ELO (4)'!$A$7:$P$33,8)))</f>
        <v/>
      </c>
      <c r="G103" s="412" t="str">
        <f>IF($D102="","",VLOOKUP($D102,'1D ELO (4)'!$A$7:$P$33,9))</f>
        <v/>
      </c>
      <c r="H103" s="424"/>
      <c r="I103" s="412" t="str">
        <f>IF($D102="","",VLOOKUP($D102,'1D ELO (4)'!$A$7:$P$33,10))</f>
        <v/>
      </c>
      <c r="J103" s="271"/>
      <c r="K103" s="123"/>
      <c r="L103" s="278"/>
      <c r="M103" s="245"/>
      <c r="N103" s="283"/>
      <c r="O103" s="123"/>
      <c r="P103" s="278"/>
      <c r="Q103" s="123"/>
      <c r="R103" s="126"/>
      <c r="S103" s="129"/>
    </row>
    <row r="104" spans="1:19" s="37" customFormat="1" ht="9.6" customHeight="1" x14ac:dyDescent="0.25">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5">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5">
      <c r="A106" s="281">
        <v>23</v>
      </c>
      <c r="B106" s="346" t="str">
        <f>IF($D106="","",VLOOKUP($D106,'1D ELO (4)'!$A$7:$P$39,14))</f>
        <v/>
      </c>
      <c r="C106" s="346" t="str">
        <f>IF($D106="","",VLOOKUP($D106,'1D ELO (4)'!$A$7:$P$39,15))</f>
        <v/>
      </c>
      <c r="D106" s="119"/>
      <c r="E106" s="423" t="str">
        <f>UPPER(IF($D106="","",VLOOKUP($D106,'1D ELO (4)'!$A$7:$P$39,5)))</f>
        <v/>
      </c>
      <c r="F106" s="412" t="str">
        <f>UPPER(IF($D106="","",VLOOKUP($D106,'1D ELO (4)'!$A$7:$P$39,2)))</f>
        <v/>
      </c>
      <c r="G106" s="412" t="str">
        <f>IF($D106="","",VLOOKUP($D106,'1D ELO (4)'!$A$7:$P$39,3))</f>
        <v/>
      </c>
      <c r="H106" s="424"/>
      <c r="I106" s="412" t="str">
        <f>IF($D106="","",VLOOKUP($D106,'1D ELO (4)'!$A$7:$P$39,4))</f>
        <v/>
      </c>
      <c r="J106" s="269"/>
      <c r="K106" s="123"/>
      <c r="L106" s="278"/>
      <c r="M106" s="123"/>
      <c r="N106" s="125"/>
      <c r="O106" s="161"/>
      <c r="P106" s="278"/>
      <c r="Q106" s="123"/>
      <c r="R106" s="126"/>
      <c r="S106" s="129"/>
    </row>
    <row r="107" spans="1:19" s="37" customFormat="1" ht="9.6" customHeight="1" x14ac:dyDescent="0.25">
      <c r="A107" s="241"/>
      <c r="B107" s="270"/>
      <c r="C107" s="270"/>
      <c r="D107" s="270"/>
      <c r="E107" s="423" t="str">
        <f>UPPER(IF($D106="","",VLOOKUP($D106,'1D ELO (4)'!$A$7:$P$33,11)))</f>
        <v/>
      </c>
      <c r="F107" s="412" t="str">
        <f>UPPER(IF($D106="","",VLOOKUP($D106,'1D ELO (4)'!$A$7:$P$33,8)))</f>
        <v/>
      </c>
      <c r="G107" s="412" t="str">
        <f>IF($D106="","",VLOOKUP($D106,'1D ELO (4)'!$A$7:$P$33,9))</f>
        <v/>
      </c>
      <c r="H107" s="424"/>
      <c r="I107" s="412" t="str">
        <f>IF($D106="","",VLOOKUP($D106,'1D ELO (4)'!$A$7:$P$33,10))</f>
        <v/>
      </c>
      <c r="J107" s="271"/>
      <c r="K107" s="116" t="str">
        <f>IF(J107="a",F106,IF(J107="b",F108,""))</f>
        <v/>
      </c>
      <c r="L107" s="278"/>
      <c r="M107" s="123"/>
      <c r="N107" s="125"/>
      <c r="O107" s="123"/>
      <c r="P107" s="278"/>
      <c r="Q107" s="123"/>
      <c r="R107" s="126"/>
      <c r="S107" s="129"/>
    </row>
    <row r="108" spans="1:19" s="37" customFormat="1" ht="9.6" customHeight="1" x14ac:dyDescent="0.25">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5">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5">
      <c r="A110" s="267">
        <v>24</v>
      </c>
      <c r="B110" s="346" t="str">
        <f>IF($D110="","",VLOOKUP($D110,'1D ELO (4)'!$A$7:$P$39,14))</f>
        <v/>
      </c>
      <c r="C110" s="346" t="str">
        <f>IF($D110="","",VLOOKUP($D110,'1D ELO (4)'!$A$7:$P$39,15))</f>
        <v/>
      </c>
      <c r="D110" s="119"/>
      <c r="E110" s="578" t="str">
        <f>UPPER(IF($D110="","",VLOOKUP($D110,'1D ELO (4)'!$A$7:$P$39,5)))</f>
        <v/>
      </c>
      <c r="F110" s="579" t="str">
        <f>UPPER(IF($D110="","",VLOOKUP($D110,'1D ELO (4)'!$A$7:$P$39,2)))</f>
        <v/>
      </c>
      <c r="G110" s="579" t="str">
        <f>IF($D110="","",VLOOKUP($D110,'1D ELO (4)'!$A$7:$P$39,3))</f>
        <v/>
      </c>
      <c r="H110" s="580"/>
      <c r="I110" s="579" t="str">
        <f>IF($D110="","",VLOOKUP($D110,'1D ELO (4)'!$A$7:$P$39,4))</f>
        <v/>
      </c>
      <c r="J110" s="277"/>
      <c r="K110" s="123"/>
      <c r="L110" s="125"/>
      <c r="M110" s="161"/>
      <c r="N110" s="274"/>
      <c r="O110" s="123"/>
      <c r="P110" s="278"/>
      <c r="Q110" s="123"/>
      <c r="R110" s="126"/>
      <c r="S110" s="129"/>
    </row>
    <row r="111" spans="1:19" s="37" customFormat="1" ht="9.6" customHeight="1" x14ac:dyDescent="0.25">
      <c r="A111" s="241"/>
      <c r="B111" s="270"/>
      <c r="C111" s="270"/>
      <c r="D111" s="270"/>
      <c r="E111" s="578" t="str">
        <f>UPPER(IF($D110="","",VLOOKUP($D110,'1D ELO (4)'!$A$7:$P$33,11)))</f>
        <v/>
      </c>
      <c r="F111" s="579" t="str">
        <f>UPPER(IF($D110="","",VLOOKUP($D110,'1D ELO (4)'!$A$7:$P$33,8)))</f>
        <v/>
      </c>
      <c r="G111" s="579" t="str">
        <f>IF($D110="","",VLOOKUP($D110,'1D ELO (4)'!$A$7:$P$33,9))</f>
        <v/>
      </c>
      <c r="H111" s="580"/>
      <c r="I111" s="579" t="str">
        <f>IF($D110="","",VLOOKUP($D110,'1D ELO (4)'!$A$7:$P$33,10))</f>
        <v/>
      </c>
      <c r="J111" s="271"/>
      <c r="K111" s="123"/>
      <c r="L111" s="125"/>
      <c r="M111" s="245"/>
      <c r="N111" s="279"/>
      <c r="O111" s="123"/>
      <c r="P111" s="278"/>
      <c r="Q111" s="123"/>
      <c r="R111" s="126"/>
      <c r="S111" s="129"/>
    </row>
    <row r="112" spans="1:19" s="37" customFormat="1" ht="9.6" customHeight="1" x14ac:dyDescent="0.25">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5">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5">
      <c r="A114" s="267">
        <v>25</v>
      </c>
      <c r="B114" s="346" t="str">
        <f>IF($D114="","",VLOOKUP($D114,'1D ELO (4)'!$A$7:$P$39,14))</f>
        <v/>
      </c>
      <c r="C114" s="346" t="str">
        <f>IF($D114="","",VLOOKUP($D114,'1D ELO (4)'!$A$7:$P$39,15))</f>
        <v/>
      </c>
      <c r="D114" s="119"/>
      <c r="E114" s="578" t="str">
        <f>UPPER(IF($D114="","",VLOOKUP($D114,'1D ELO (4)'!$A$7:$P$39,5)))</f>
        <v/>
      </c>
      <c r="F114" s="579" t="str">
        <f>UPPER(IF($D114="","",VLOOKUP($D114,'1D ELO (4)'!$A$7:$P$39,2)))</f>
        <v/>
      </c>
      <c r="G114" s="579" t="str">
        <f>IF($D114="","",VLOOKUP($D114,'1D ELO (4)'!$A$7:$P$39,3))</f>
        <v/>
      </c>
      <c r="H114" s="580"/>
      <c r="I114" s="579" t="str">
        <f>IF($D114="","",VLOOKUP($D114,'1D ELO (4)'!$A$7:$P$39,4))</f>
        <v/>
      </c>
      <c r="J114" s="269"/>
      <c r="K114" s="123"/>
      <c r="L114" s="125"/>
      <c r="M114" s="123"/>
      <c r="N114" s="125"/>
      <c r="O114" s="123"/>
      <c r="P114" s="278"/>
      <c r="Q114" s="161"/>
      <c r="R114" s="126"/>
      <c r="S114" s="129"/>
    </row>
    <row r="115" spans="1:19" s="37" customFormat="1" ht="9.6" customHeight="1" x14ac:dyDescent="0.25">
      <c r="A115" s="241"/>
      <c r="B115" s="270"/>
      <c r="C115" s="270"/>
      <c r="D115" s="270"/>
      <c r="E115" s="578" t="str">
        <f>UPPER(IF($D114="","",VLOOKUP($D114,'1D ELO (4)'!$A$7:$P$33,11)))</f>
        <v/>
      </c>
      <c r="F115" s="579" t="str">
        <f>UPPER(IF($D114="","",VLOOKUP($D114,'1D ELO (4)'!$A$7:$P$33,8)))</f>
        <v/>
      </c>
      <c r="G115" s="579" t="str">
        <f>IF($D114="","",VLOOKUP($D114,'1D ELO (4)'!$A$7:$P$33,9))</f>
        <v/>
      </c>
      <c r="H115" s="580"/>
      <c r="I115" s="579" t="str">
        <f>IF($D114="","",VLOOKUP($D114,'1D ELO (4)'!$A$7:$P$33,10))</f>
        <v/>
      </c>
      <c r="J115" s="271"/>
      <c r="K115" s="116" t="str">
        <f>IF(J115="a",F114,IF(J115="b",F116,""))</f>
        <v/>
      </c>
      <c r="L115" s="125"/>
      <c r="M115" s="123"/>
      <c r="N115" s="125"/>
      <c r="O115" s="123"/>
      <c r="P115" s="278"/>
      <c r="Q115" s="245"/>
      <c r="R115" s="286"/>
      <c r="S115" s="129"/>
    </row>
    <row r="116" spans="1:19" s="37" customFormat="1" ht="9.6" customHeight="1" x14ac:dyDescent="0.25">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5">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5">
      <c r="A118" s="241">
        <v>26</v>
      </c>
      <c r="B118" s="346" t="str">
        <f>IF($D118="","",VLOOKUP($D118,'1D ELO (4)'!$A$7:$P$39,14))</f>
        <v/>
      </c>
      <c r="C118" s="346" t="str">
        <f>IF($D118="","",VLOOKUP($D118,'1D ELO (4)'!$A$7:$P$39,15))</f>
        <v/>
      </c>
      <c r="D118" s="119"/>
      <c r="E118" s="423" t="str">
        <f>UPPER(IF($D118="","",VLOOKUP($D118,'1D ELO (4)'!$A$7:$P$39,5)))</f>
        <v/>
      </c>
      <c r="F118" s="412" t="str">
        <f>UPPER(IF($D118="","",VLOOKUP($D118,'1D ELO (4)'!$A$7:$P$39,2)))</f>
        <v/>
      </c>
      <c r="G118" s="412" t="str">
        <f>IF($D118="","",VLOOKUP($D118,'1D ELO (4)'!$A$7:$P$39,3))</f>
        <v/>
      </c>
      <c r="H118" s="424"/>
      <c r="I118" s="412" t="str">
        <f>IF($D118="","",VLOOKUP($D118,'1D ELO (4)'!$A$7:$P$39,4))</f>
        <v/>
      </c>
      <c r="J118" s="277"/>
      <c r="K118" s="123"/>
      <c r="L118" s="278"/>
      <c r="M118" s="161"/>
      <c r="N118" s="274"/>
      <c r="O118" s="123"/>
      <c r="P118" s="278"/>
      <c r="Q118" s="123"/>
      <c r="R118" s="126"/>
      <c r="S118" s="129"/>
    </row>
    <row r="119" spans="1:19" s="37" customFormat="1" ht="9.6" customHeight="1" x14ac:dyDescent="0.25">
      <c r="A119" s="241"/>
      <c r="B119" s="270"/>
      <c r="C119" s="270"/>
      <c r="D119" s="270"/>
      <c r="E119" s="423" t="str">
        <f>UPPER(IF($D118="","",VLOOKUP($D118,'1D ELO (4)'!$A$7:$P$33,11)))</f>
        <v/>
      </c>
      <c r="F119" s="412" t="str">
        <f>UPPER(IF($D118="","",VLOOKUP($D118,'1D ELO (4)'!$A$7:$P$33,8)))</f>
        <v/>
      </c>
      <c r="G119" s="412" t="str">
        <f>IF($D118="","",VLOOKUP($D118,'1D ELO (4)'!$A$7:$P$33,9))</f>
        <v/>
      </c>
      <c r="H119" s="424"/>
      <c r="I119" s="412" t="str">
        <f>IF($D118="","",VLOOKUP($D118,'1D ELO (4)'!$A$7:$P$33,10))</f>
        <v/>
      </c>
      <c r="J119" s="271"/>
      <c r="K119" s="123"/>
      <c r="L119" s="278"/>
      <c r="M119" s="245"/>
      <c r="N119" s="279"/>
      <c r="O119" s="123"/>
      <c r="P119" s="278"/>
      <c r="Q119" s="123"/>
      <c r="R119" s="126"/>
      <c r="S119" s="129"/>
    </row>
    <row r="120" spans="1:19" s="37" customFormat="1" ht="9.6" customHeight="1" x14ac:dyDescent="0.25">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5">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5">
      <c r="A122" s="281">
        <v>27</v>
      </c>
      <c r="B122" s="346" t="str">
        <f>IF($D122="","",VLOOKUP($D122,'1D ELO (4)'!$A$7:$P$39,14))</f>
        <v/>
      </c>
      <c r="C122" s="346" t="str">
        <f>IF($D122="","",VLOOKUP($D122,'1D ELO (4)'!$A$7:$P$39,15))</f>
        <v/>
      </c>
      <c r="D122" s="119"/>
      <c r="E122" s="423" t="str">
        <f>UPPER(IF($D122="","",VLOOKUP($D122,'1D ELO (4)'!$A$7:$P$39,5)))</f>
        <v/>
      </c>
      <c r="F122" s="412" t="str">
        <f>UPPER(IF($D122="","",VLOOKUP($D122,'1D ELO (4)'!$A$7:$P$39,2)))</f>
        <v/>
      </c>
      <c r="G122" s="412" t="str">
        <f>IF($D122="","",VLOOKUP($D122,'1D ELO (4)'!$A$7:$P$39,3))</f>
        <v/>
      </c>
      <c r="H122" s="424"/>
      <c r="I122" s="412" t="str">
        <f>IF($D122="","",VLOOKUP($D122,'1D ELO (4)'!$A$7:$P$39,4))</f>
        <v/>
      </c>
      <c r="J122" s="269"/>
      <c r="K122" s="123"/>
      <c r="L122" s="278"/>
      <c r="M122" s="123"/>
      <c r="N122" s="278"/>
      <c r="O122" s="161"/>
      <c r="P122" s="278"/>
      <c r="Q122" s="123"/>
      <c r="R122" s="126"/>
      <c r="S122" s="129"/>
    </row>
    <row r="123" spans="1:19" s="37" customFormat="1" ht="9.6" customHeight="1" x14ac:dyDescent="0.25">
      <c r="A123" s="241"/>
      <c r="B123" s="270"/>
      <c r="C123" s="270"/>
      <c r="D123" s="270"/>
      <c r="E123" s="423" t="str">
        <f>UPPER(IF($D122="","",VLOOKUP($D122,'1D ELO (4)'!$A$7:$P$33,11)))</f>
        <v/>
      </c>
      <c r="F123" s="412" t="str">
        <f>UPPER(IF($D122="","",VLOOKUP($D122,'1D ELO (4)'!$A$7:$P$33,8)))</f>
        <v/>
      </c>
      <c r="G123" s="412" t="str">
        <f>IF($D122="","",VLOOKUP($D122,'1D ELO (4)'!$A$7:$P$33,9))</f>
        <v/>
      </c>
      <c r="H123" s="424"/>
      <c r="I123" s="412" t="str">
        <f>IF($D122="","",VLOOKUP($D122,'1D ELO (4)'!$A$7:$P$33,10))</f>
        <v/>
      </c>
      <c r="J123" s="271"/>
      <c r="K123" s="116" t="str">
        <f>IF(J123="a",F122,IF(J123="b",F124,""))</f>
        <v/>
      </c>
      <c r="L123" s="278"/>
      <c r="M123" s="123"/>
      <c r="N123" s="278"/>
      <c r="O123" s="123"/>
      <c r="P123" s="278"/>
      <c r="Q123" s="123"/>
      <c r="R123" s="126"/>
      <c r="S123" s="129"/>
    </row>
    <row r="124" spans="1:19" s="37" customFormat="1" ht="9.6" customHeight="1" x14ac:dyDescent="0.25">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5">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5">
      <c r="A126" s="241">
        <v>28</v>
      </c>
      <c r="B126" s="346" t="str">
        <f>IF($D126="","",VLOOKUP($D126,'1D ELO (4)'!$A$7:$P$39,14))</f>
        <v/>
      </c>
      <c r="C126" s="346" t="str">
        <f>IF($D126="","",VLOOKUP($D126,'1D ELO (4)'!$A$7:$P$39,15))</f>
        <v/>
      </c>
      <c r="D126" s="119"/>
      <c r="E126" s="423" t="str">
        <f>UPPER(IF($D126="","",VLOOKUP($D126,'1D ELO (4)'!$A$7:$P$39,5)))</f>
        <v/>
      </c>
      <c r="F126" s="412" t="str">
        <f>UPPER(IF($D126="","",VLOOKUP($D126,'1D ELO (4)'!$A$7:$P$39,2)))</f>
        <v/>
      </c>
      <c r="G126" s="412" t="str">
        <f>IF($D126="","",VLOOKUP($D126,'1D ELO (4)'!$A$7:$P$39,3))</f>
        <v/>
      </c>
      <c r="H126" s="424"/>
      <c r="I126" s="412" t="str">
        <f>IF($D126="","",VLOOKUP($D126,'1D ELO (4)'!$A$7:$P$39,4))</f>
        <v/>
      </c>
      <c r="J126" s="277"/>
      <c r="K126" s="123"/>
      <c r="L126" s="125"/>
      <c r="M126" s="161"/>
      <c r="N126" s="282"/>
      <c r="O126" s="123"/>
      <c r="P126" s="278"/>
      <c r="Q126" s="123"/>
      <c r="R126" s="126"/>
      <c r="S126" s="129"/>
    </row>
    <row r="127" spans="1:19" s="37" customFormat="1" ht="9.6" customHeight="1" x14ac:dyDescent="0.25">
      <c r="A127" s="241"/>
      <c r="B127" s="270"/>
      <c r="C127" s="270"/>
      <c r="D127" s="270"/>
      <c r="E127" s="423" t="str">
        <f>UPPER(IF($D126="","",VLOOKUP($D126,'1D ELO (4)'!$A$7:$P$33,11)))</f>
        <v/>
      </c>
      <c r="F127" s="412" t="str">
        <f>UPPER(IF($D126="","",VLOOKUP($D126,'1D ELO (4)'!$A$7:$P$33,8)))</f>
        <v/>
      </c>
      <c r="G127" s="412" t="str">
        <f>IF($D126="","",VLOOKUP($D126,'1D ELO (4)'!$A$7:$P$33,9))</f>
        <v/>
      </c>
      <c r="H127" s="424"/>
      <c r="I127" s="412" t="str">
        <f>IF($D126="","",VLOOKUP($D126,'1D ELO (4)'!$A$7:$P$33,10))</f>
        <v/>
      </c>
      <c r="J127" s="271"/>
      <c r="K127" s="123"/>
      <c r="L127" s="125"/>
      <c r="M127" s="245"/>
      <c r="N127" s="283"/>
      <c r="O127" s="123"/>
      <c r="P127" s="278"/>
      <c r="Q127" s="123"/>
      <c r="R127" s="126"/>
      <c r="S127" s="129"/>
    </row>
    <row r="128" spans="1:19" s="37" customFormat="1" ht="9.6" customHeight="1" x14ac:dyDescent="0.25">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5">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5">
      <c r="A130" s="281">
        <v>29</v>
      </c>
      <c r="B130" s="346" t="str">
        <f>IF($D130="","",VLOOKUP($D130,'1D ELO (4)'!$A$7:$P$39,14))</f>
        <v/>
      </c>
      <c r="C130" s="346" t="str">
        <f>IF($D130="","",VLOOKUP($D130,'1D ELO (4)'!$A$7:$P$39,15))</f>
        <v/>
      </c>
      <c r="D130" s="119"/>
      <c r="E130" s="423" t="str">
        <f>UPPER(IF($D130="","",VLOOKUP($D130,'1D ELO (4)'!$A$7:$P$39,5)))</f>
        <v/>
      </c>
      <c r="F130" s="412" t="str">
        <f>UPPER(IF($D130="","",VLOOKUP($D130,'1D ELO (4)'!$A$7:$P$39,2)))</f>
        <v/>
      </c>
      <c r="G130" s="412" t="str">
        <f>IF($D130="","",VLOOKUP($D130,'1D ELO (4)'!$A$7:$P$39,3))</f>
        <v/>
      </c>
      <c r="H130" s="424"/>
      <c r="I130" s="412" t="str">
        <f>IF($D130="","",VLOOKUP($D130,'1D ELO (4)'!$A$7:$P$39,4))</f>
        <v/>
      </c>
      <c r="J130" s="269"/>
      <c r="K130" s="123"/>
      <c r="L130" s="125"/>
      <c r="M130" s="123"/>
      <c r="N130" s="278"/>
      <c r="O130" s="123"/>
      <c r="P130" s="125"/>
      <c r="Q130" s="123"/>
      <c r="R130" s="126"/>
      <c r="S130" s="129"/>
    </row>
    <row r="131" spans="1:19" s="37" customFormat="1" ht="9.6" customHeight="1" x14ac:dyDescent="0.25">
      <c r="A131" s="241"/>
      <c r="B131" s="270"/>
      <c r="C131" s="270"/>
      <c r="D131" s="270"/>
      <c r="E131" s="423" t="str">
        <f>UPPER(IF($D130="","",VLOOKUP($D130,'1D ELO (4)'!$A$7:$P$33,11)))</f>
        <v/>
      </c>
      <c r="F131" s="412" t="str">
        <f>UPPER(IF($D130="","",VLOOKUP($D130,'1D ELO (4)'!$A$7:$P$33,8)))</f>
        <v/>
      </c>
      <c r="G131" s="412" t="str">
        <f>IF($D130="","",VLOOKUP($D130,'1D ELO (4)'!$A$7:$P$33,9))</f>
        <v/>
      </c>
      <c r="H131" s="424"/>
      <c r="I131" s="412" t="str">
        <f>IF($D130="","",VLOOKUP($D130,'1D ELO (4)'!$A$7:$P$33,10))</f>
        <v/>
      </c>
      <c r="J131" s="271"/>
      <c r="K131" s="116" t="str">
        <f>IF(J131="a",F130,IF(J131="b",F132,""))</f>
        <v/>
      </c>
      <c r="L131" s="125"/>
      <c r="M131" s="123"/>
      <c r="N131" s="278"/>
      <c r="O131" s="123"/>
      <c r="P131" s="125"/>
      <c r="Q131" s="123"/>
      <c r="R131" s="126"/>
      <c r="S131" s="129"/>
    </row>
    <row r="132" spans="1:19" s="37" customFormat="1" ht="9.6" customHeight="1" x14ac:dyDescent="0.25">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5">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5">
      <c r="A134" s="241">
        <v>30</v>
      </c>
      <c r="B134" s="346" t="str">
        <f>IF($D134="","",VLOOKUP($D134,'1D ELO (4)'!$A$7:$P$39,14))</f>
        <v/>
      </c>
      <c r="C134" s="346" t="str">
        <f>IF($D134="","",VLOOKUP($D134,'1D ELO (4)'!$A$7:$P$39,15))</f>
        <v/>
      </c>
      <c r="D134" s="119"/>
      <c r="E134" s="423" t="str">
        <f>UPPER(IF($D134="","",VLOOKUP($D134,'1D ELO (4)'!$A$7:$P$39,5)))</f>
        <v/>
      </c>
      <c r="F134" s="412" t="str">
        <f>UPPER(IF($D134="","",VLOOKUP($D134,'1D ELO (4)'!$A$7:$P$39,2)))</f>
        <v/>
      </c>
      <c r="G134" s="412" t="str">
        <f>IF($D134="","",VLOOKUP($D134,'1D ELO (4)'!$A$7:$P$39,3))</f>
        <v/>
      </c>
      <c r="H134" s="424"/>
      <c r="I134" s="412" t="str">
        <f>IF($D134="","",VLOOKUP($D134,'1D ELO (4)'!$A$7:$P$39,4))</f>
        <v/>
      </c>
      <c r="J134" s="277"/>
      <c r="K134" s="123"/>
      <c r="L134" s="278"/>
      <c r="M134" s="161"/>
      <c r="N134" s="282"/>
      <c r="O134" s="123"/>
      <c r="P134" s="125"/>
      <c r="Q134" s="123"/>
      <c r="R134" s="126"/>
      <c r="S134" s="129"/>
    </row>
    <row r="135" spans="1:19" s="37" customFormat="1" ht="9.6" customHeight="1" x14ac:dyDescent="0.25">
      <c r="A135" s="241"/>
      <c r="B135" s="270"/>
      <c r="C135" s="270"/>
      <c r="D135" s="270"/>
      <c r="E135" s="423" t="str">
        <f>UPPER(IF($D134="","",VLOOKUP($D134,'1D ELO (4)'!$A$7:$P$33,11)))</f>
        <v/>
      </c>
      <c r="F135" s="412" t="str">
        <f>UPPER(IF($D134="","",VLOOKUP($D134,'1D ELO (4)'!$A$7:$P$33,8)))</f>
        <v/>
      </c>
      <c r="G135" s="412" t="str">
        <f>IF($D134="","",VLOOKUP($D134,'1D ELO (4)'!$A$7:$P$33,9))</f>
        <v/>
      </c>
      <c r="H135" s="424"/>
      <c r="I135" s="412" t="str">
        <f>IF($D134="","",VLOOKUP($D134,'1D ELO (4)'!$A$7:$P$33,10))</f>
        <v/>
      </c>
      <c r="J135" s="271"/>
      <c r="K135" s="123"/>
      <c r="L135" s="278"/>
      <c r="M135" s="245"/>
      <c r="N135" s="283"/>
      <c r="O135" s="123"/>
      <c r="P135" s="125"/>
      <c r="Q135" s="123"/>
      <c r="R135" s="126"/>
      <c r="S135" s="129"/>
    </row>
    <row r="136" spans="1:19" s="37" customFormat="1" ht="9.6" customHeight="1" x14ac:dyDescent="0.25">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5">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5">
      <c r="A138" s="281">
        <v>31</v>
      </c>
      <c r="B138" s="346" t="str">
        <f>IF($D138="","",VLOOKUP($D138,'1D ELO (4)'!$A$7:$P$39,14))</f>
        <v/>
      </c>
      <c r="C138" s="346" t="str">
        <f>IF($D138="","",VLOOKUP($D138,'1D ELO (4)'!$A$7:$P$39,15))</f>
        <v/>
      </c>
      <c r="D138" s="119"/>
      <c r="E138" s="423" t="str">
        <f>UPPER(IF($D138="","",VLOOKUP($D138,'1D ELO (4)'!$A$7:$P$39,5)))</f>
        <v/>
      </c>
      <c r="F138" s="412" t="str">
        <f>UPPER(IF($D138="","",VLOOKUP($D138,'1D ELO (4)'!$A$7:$P$39,2)))</f>
        <v/>
      </c>
      <c r="G138" s="412" t="str">
        <f>IF($D138="","",VLOOKUP($D138,'1D ELO (4)'!$A$7:$P$39,3))</f>
        <v/>
      </c>
      <c r="H138" s="424"/>
      <c r="I138" s="412" t="str">
        <f>IF($D138="","",VLOOKUP($D138,'1D ELO (4)'!$A$7:$P$39,4))</f>
        <v/>
      </c>
      <c r="J138" s="269"/>
      <c r="K138" s="123"/>
      <c r="L138" s="278"/>
      <c r="M138" s="123"/>
      <c r="N138" s="125"/>
      <c r="O138" s="298" t="str">
        <f>O63</f>
        <v>Döntő</v>
      </c>
      <c r="P138" s="299"/>
      <c r="Q138" s="298" t="str">
        <f>Q63</f>
        <v>Nyertes</v>
      </c>
      <c r="R138" s="299"/>
      <c r="S138" s="129"/>
    </row>
    <row r="139" spans="1:19" s="37" customFormat="1" ht="9.6" customHeight="1" x14ac:dyDescent="0.25">
      <c r="A139" s="241"/>
      <c r="B139" s="270"/>
      <c r="C139" s="270"/>
      <c r="D139" s="270"/>
      <c r="E139" s="423" t="str">
        <f>UPPER(IF($D138="","",VLOOKUP($D138,'1D ELO (4)'!$A$7:$P$33,11)))</f>
        <v/>
      </c>
      <c r="F139" s="412" t="str">
        <f>UPPER(IF($D138="","",VLOOKUP($D138,'1D ELO (4)'!$A$7:$P$33,8)))</f>
        <v/>
      </c>
      <c r="G139" s="412" t="str">
        <f>IF($D138="","",VLOOKUP($D138,'1D ELO (4)'!$A$7:$P$33,9))</f>
        <v/>
      </c>
      <c r="H139" s="424"/>
      <c r="I139" s="412" t="str">
        <f>IF($D138="","",VLOOKUP($D138,'1D ELO (4)'!$A$7:$P$33,10))</f>
        <v/>
      </c>
      <c r="J139" s="271"/>
      <c r="K139" s="116" t="str">
        <f>IF(J139="a",F138,IF(J139="b",F140,""))</f>
        <v/>
      </c>
      <c r="L139" s="278"/>
      <c r="M139" s="123"/>
      <c r="N139" s="125"/>
      <c r="O139" s="300" t="str">
        <f>O64</f>
        <v/>
      </c>
      <c r="P139" s="299"/>
      <c r="Q139" s="302"/>
      <c r="R139" s="299"/>
      <c r="S139" s="129"/>
    </row>
    <row r="140" spans="1:19" s="37" customFormat="1" ht="9.6" customHeight="1" x14ac:dyDescent="0.25">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5">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5">
      <c r="A142" s="287">
        <v>32</v>
      </c>
      <c r="B142" s="346" t="str">
        <f>IF($D142="","",VLOOKUP($D142,'1D ELO (4)'!$A$7:$P$39,14))</f>
        <v/>
      </c>
      <c r="C142" s="346" t="str">
        <f>IF($D142="","",VLOOKUP($D142,'1D ELO (4)'!$A$7:$P$39,15))</f>
        <v/>
      </c>
      <c r="D142" s="119"/>
      <c r="E142" s="578" t="str">
        <f>UPPER(IF($D142="","",VLOOKUP($D142,'1D ELO (4)'!$A$7:$P$39,5)))</f>
        <v/>
      </c>
      <c r="F142" s="579" t="str">
        <f>UPPER(IF($D142="","",VLOOKUP($D142,'1D ELO (4)'!$A$7:$P$39,2)))</f>
        <v/>
      </c>
      <c r="G142" s="579" t="str">
        <f>IF($D142="","",VLOOKUP($D142,'1D ELO (4)'!$A$7:$P$39,3))</f>
        <v/>
      </c>
      <c r="H142" s="580"/>
      <c r="I142" s="579" t="str">
        <f>IF($D142="","",VLOOKUP($D142,'1D ELO (4)'!$A$7:$P$39,4))</f>
        <v/>
      </c>
      <c r="J142" s="277"/>
      <c r="K142" s="123"/>
      <c r="L142" s="125"/>
      <c r="M142" s="161"/>
      <c r="N142" s="274"/>
      <c r="O142" s="302"/>
      <c r="P142" s="318"/>
      <c r="Q142" s="303" t="str">
        <f>Q67</f>
        <v/>
      </c>
      <c r="R142" s="317"/>
      <c r="S142" s="129"/>
    </row>
    <row r="143" spans="1:19" s="37" customFormat="1" ht="9.6" customHeight="1" x14ac:dyDescent="0.25">
      <c r="A143" s="241"/>
      <c r="B143" s="270"/>
      <c r="C143" s="270"/>
      <c r="D143" s="270"/>
      <c r="E143" s="578" t="str">
        <f>UPPER(IF($D142="","",VLOOKUP($D142,'1D ELO (4)'!$A$7:$P$33,11)))</f>
        <v/>
      </c>
      <c r="F143" s="579" t="str">
        <f>UPPER(IF($D142="","",VLOOKUP($D142,'1D ELO (4)'!$A$7:$P$33,8)))</f>
        <v/>
      </c>
      <c r="G143" s="579" t="str">
        <f>IF($D142="","",VLOOKUP($D142,'1D ELO (4)'!$A$7:$P$33,9))</f>
        <v/>
      </c>
      <c r="H143" s="580"/>
      <c r="I143" s="579" t="str">
        <f>IF($D142="","",VLOOKUP($D142,'1D ELO (4)'!$A$7:$P$33,10))</f>
        <v/>
      </c>
      <c r="J143" s="271"/>
      <c r="K143" s="123"/>
      <c r="L143" s="125"/>
      <c r="M143" s="245"/>
      <c r="N143" s="279"/>
      <c r="O143" s="300" t="str">
        <f>O68</f>
        <v/>
      </c>
      <c r="P143" s="318"/>
      <c r="Q143" s="302">
        <f>Q68</f>
        <v>0</v>
      </c>
      <c r="R143" s="299"/>
      <c r="S143" s="129"/>
    </row>
    <row r="144" spans="1:19" s="37" customFormat="1" ht="9.6" customHeight="1" x14ac:dyDescent="0.25">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5">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5">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5">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5">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5">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5">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5">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5">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5">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5">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t="str">
        <f>O79</f>
        <v>Csávás István</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202"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01" priority="22" stopIfTrue="1" operator="equal">
      <formula>"Bye"</formula>
    </cfRule>
  </conditionalFormatting>
  <conditionalFormatting sqref="I10 K14 I18 M22 I26 K30 I34 O38 I42 K46 I50 M54 I58 K62 I66 O67 I85 K89 I93 M97 I101 K105 I109 O113 I117 K121 I125 M129 I133 K137 I141">
    <cfRule type="expression" dxfId="200" priority="28" stopIfTrue="1">
      <formula>AND($O$1="CU",I10="Umpire")</formula>
    </cfRule>
    <cfRule type="expression" dxfId="199" priority="29" stopIfTrue="1">
      <formula>AND($O$1="CU",I10&lt;&gt;"Umpire",J10&lt;&gt;"")</formula>
    </cfRule>
    <cfRule type="expression" dxfId="198" priority="30" stopIfTrue="1">
      <formula>AND($O$1="CU",I10&lt;&gt;"Umpire")</formula>
    </cfRule>
  </conditionalFormatting>
  <conditionalFormatting sqref="J10 L14 J18 N22 J26 L30 J34 P38 J42 L46 J50 N54 J58 L62 J66 P67 J85 L89 J93 N97 J101 L105 J109 P113 J117 L121 J125 N129 J133 L137 J141">
    <cfRule type="expression" dxfId="197" priority="23" stopIfTrue="1">
      <formula>$O$1="CU"</formula>
    </cfRule>
  </conditionalFormatting>
  <conditionalFormatting sqref="K9 M13 K17 O21 K25 M29 K33 Q37 K41 M45 K49 O53 K57 M61 K65 Q66 K84 M88 K92 O96 K100 M104 K108 Q112 K116 M120 K124 O128 K132 M136 K140">
    <cfRule type="expression" dxfId="196" priority="26" stopIfTrue="1">
      <formula>J10="as"</formula>
    </cfRule>
    <cfRule type="expression" dxfId="195" priority="27" stopIfTrue="1">
      <formula>J10="bs"</formula>
    </cfRule>
  </conditionalFormatting>
  <conditionalFormatting sqref="K10 M14 K18 O22 K26 M30 K34 Q38 K42 M46 K50 O54 K58 M62 K66 Q67 K85 M89 K93 O97 K101 M105 K109 Q113 K117 M121 K125 O129 K133 M137 K141">
    <cfRule type="expression" dxfId="194" priority="24" stopIfTrue="1">
      <formula>J10="as"</formula>
    </cfRule>
    <cfRule type="expression" dxfId="193" priority="25" stopIfTrue="1">
      <formula>J10="bs"</formula>
    </cfRule>
  </conditionalFormatting>
  <conditionalFormatting sqref="O64">
    <cfRule type="expression" dxfId="192" priority="15" stopIfTrue="1">
      <formula>P38="as"</formula>
    </cfRule>
    <cfRule type="expression" dxfId="191" priority="16" stopIfTrue="1">
      <formula>P38="bs"</formula>
    </cfRule>
  </conditionalFormatting>
  <conditionalFormatting sqref="O65">
    <cfRule type="expression" dxfId="190" priority="19" stopIfTrue="1">
      <formula>P38="as"</formula>
    </cfRule>
    <cfRule type="expression" dxfId="189" priority="20" stopIfTrue="1">
      <formula>P38="bs"</formula>
    </cfRule>
  </conditionalFormatting>
  <conditionalFormatting sqref="O68">
    <cfRule type="expression" dxfId="188" priority="13" stopIfTrue="1">
      <formula>P113="as"</formula>
    </cfRule>
    <cfRule type="expression" dxfId="187" priority="14" stopIfTrue="1">
      <formula>P113="bs"</formula>
    </cfRule>
  </conditionalFormatting>
  <conditionalFormatting sqref="O69">
    <cfRule type="expression" dxfId="186" priority="17" stopIfTrue="1">
      <formula>P113="as"</formula>
    </cfRule>
    <cfRule type="expression" dxfId="185" priority="18" stopIfTrue="1">
      <formula>P113="bs"</formula>
    </cfRule>
  </conditionalFormatting>
  <conditionalFormatting sqref="O139">
    <cfRule type="expression" dxfId="184" priority="5" stopIfTrue="1">
      <formula>P38="as"</formula>
    </cfRule>
    <cfRule type="expression" dxfId="183" priority="6" stopIfTrue="1">
      <formula>P38="bs"</formula>
    </cfRule>
  </conditionalFormatting>
  <conditionalFormatting sqref="O140">
    <cfRule type="expression" dxfId="182" priority="9" stopIfTrue="1">
      <formula>P38="as"</formula>
    </cfRule>
    <cfRule type="expression" dxfId="181" priority="10" stopIfTrue="1">
      <formula>P38="bs"</formula>
    </cfRule>
  </conditionalFormatting>
  <conditionalFormatting sqref="O143">
    <cfRule type="expression" dxfId="180" priority="3" stopIfTrue="1">
      <formula>P113="as"</formula>
    </cfRule>
    <cfRule type="expression" dxfId="179" priority="4" stopIfTrue="1">
      <formula>P113="bs"</formula>
    </cfRule>
  </conditionalFormatting>
  <conditionalFormatting sqref="O144">
    <cfRule type="expression" dxfId="178" priority="7" stopIfTrue="1">
      <formula>P113="as"</formula>
    </cfRule>
    <cfRule type="expression" dxfId="177" priority="8" stopIfTrue="1">
      <formula>P113="bs"</formula>
    </cfRule>
  </conditionalFormatting>
  <conditionalFormatting sqref="Q141">
    <cfRule type="expression" dxfId="176" priority="1" stopIfTrue="1">
      <formula>P67="as"</formula>
    </cfRule>
    <cfRule type="expression" dxfId="175" priority="2" stopIfTrue="1">
      <formula>P67="bs"</formula>
    </cfRule>
  </conditionalFormatting>
  <conditionalFormatting sqref="Q142">
    <cfRule type="expression" dxfId="174" priority="11" stopIfTrue="1">
      <formula>P67="as"</formula>
    </cfRule>
    <cfRule type="expression" dxfId="173"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4D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09633" r:id="rId4"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09634" r:id="rId5"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Sheet45">
    <tabColor indexed="42"/>
  </sheetPr>
  <dimension ref="A1:O134"/>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6.33203125" customWidth="1"/>
    <col min="2" max="2" width="14.44140625" customWidth="1"/>
    <col min="3" max="3" width="13.6640625" customWidth="1"/>
    <col min="4" max="4" width="11.44140625" style="41" customWidth="1"/>
    <col min="5" max="5" width="10.44140625" style="617" customWidth="1"/>
    <col min="6" max="6" width="29.88671875" style="64" customWidth="1"/>
    <col min="7" max="7" width="8.6640625" style="625" customWidth="1"/>
    <col min="8" max="8" width="0.109375" style="41" customWidth="1"/>
    <col min="9" max="9" width="5.44140625" style="41" hidden="1" customWidth="1"/>
    <col min="10" max="10" width="8" style="41" hidden="1" customWidth="1"/>
    <col min="11" max="11" width="0.10937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70" t="s">
        <v>90</v>
      </c>
      <c r="F1" s="82"/>
      <c r="G1" s="618"/>
      <c r="H1" s="362"/>
      <c r="I1" s="362"/>
      <c r="J1" s="362"/>
      <c r="K1" s="362"/>
      <c r="L1" s="362"/>
      <c r="M1" s="362"/>
      <c r="N1" s="362"/>
      <c r="O1" s="363"/>
    </row>
    <row r="2" spans="1:15" ht="13.8" thickBot="1" x14ac:dyDescent="0.3">
      <c r="B2" s="59" t="s">
        <v>119</v>
      </c>
      <c r="C2" s="393">
        <f>Altalanos!$E$8</f>
        <v>0</v>
      </c>
      <c r="D2" s="82"/>
      <c r="E2" s="370" t="s">
        <v>91</v>
      </c>
      <c r="F2" s="594"/>
      <c r="G2" s="619"/>
      <c r="H2" s="57"/>
      <c r="I2" s="57"/>
      <c r="J2" s="57"/>
      <c r="K2" s="57"/>
      <c r="L2" s="73"/>
      <c r="M2" s="49"/>
      <c r="N2" s="49"/>
      <c r="O2" s="73"/>
    </row>
    <row r="3" spans="1:15" s="2" customFormat="1" ht="13.8" thickBot="1" x14ac:dyDescent="0.3">
      <c r="A3" s="641"/>
      <c r="B3" s="582"/>
      <c r="C3" s="582"/>
      <c r="D3" s="582"/>
      <c r="E3" s="616"/>
      <c r="F3" s="582"/>
      <c r="G3" s="620"/>
      <c r="H3" s="74"/>
      <c r="I3" s="84"/>
      <c r="J3" s="84"/>
      <c r="K3" s="84"/>
      <c r="L3" s="410" t="s">
        <v>89</v>
      </c>
      <c r="M3" s="75"/>
      <c r="N3" s="85"/>
      <c r="O3" s="371"/>
    </row>
    <row r="4" spans="1:15" s="2" customFormat="1" x14ac:dyDescent="0.25">
      <c r="A4" s="44" t="s">
        <v>81</v>
      </c>
      <c r="B4" s="44"/>
      <c r="C4" s="42" t="s">
        <v>79</v>
      </c>
      <c r="D4" s="44" t="s">
        <v>84</v>
      </c>
      <c r="E4" s="651"/>
      <c r="F4" s="642"/>
      <c r="G4" s="621" t="s">
        <v>85</v>
      </c>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52"/>
      <c r="F5" s="61"/>
      <c r="G5" s="622" t="str">
        <f>Altalanos!$E$10</f>
        <v>Csávás István</v>
      </c>
      <c r="H5" s="90"/>
      <c r="I5" s="52"/>
      <c r="J5" s="52"/>
      <c r="K5" s="52"/>
      <c r="L5" s="90"/>
      <c r="M5" s="61"/>
      <c r="N5" s="61"/>
      <c r="O5" s="643"/>
    </row>
    <row r="6" spans="1:15" ht="30" customHeight="1" thickBot="1" x14ac:dyDescent="0.3">
      <c r="A6" s="348" t="s">
        <v>92</v>
      </c>
      <c r="B6" s="77" t="s">
        <v>82</v>
      </c>
      <c r="C6" s="77" t="s">
        <v>83</v>
      </c>
      <c r="D6" s="77" t="s">
        <v>87</v>
      </c>
      <c r="E6" s="78" t="s">
        <v>88</v>
      </c>
      <c r="F6" s="591" t="s">
        <v>208</v>
      </c>
      <c r="G6" s="623" t="s">
        <v>94</v>
      </c>
      <c r="H6" s="356" t="s">
        <v>74</v>
      </c>
      <c r="I6" s="79" t="s">
        <v>72</v>
      </c>
      <c r="J6" s="358" t="s">
        <v>1</v>
      </c>
      <c r="K6" s="79" t="s">
        <v>73</v>
      </c>
      <c r="L6" s="343" t="s">
        <v>95</v>
      </c>
      <c r="M6" s="80" t="s">
        <v>96</v>
      </c>
      <c r="N6" s="92" t="s">
        <v>2</v>
      </c>
      <c r="O6" s="78" t="s">
        <v>97</v>
      </c>
    </row>
    <row r="7" spans="1:15" s="11" customFormat="1" ht="18.899999999999999" customHeight="1" x14ac:dyDescent="0.25">
      <c r="A7" s="360">
        <v>1</v>
      </c>
      <c r="B7" s="67"/>
      <c r="C7" s="67"/>
      <c r="D7" s="68"/>
      <c r="E7" s="373"/>
      <c r="F7" s="638"/>
      <c r="G7" s="653"/>
      <c r="H7" s="357"/>
      <c r="I7" s="355"/>
      <c r="J7" s="359"/>
      <c r="K7" s="355"/>
      <c r="L7" s="344"/>
      <c r="M7" s="68"/>
      <c r="N7" s="93"/>
      <c r="O7" s="638"/>
    </row>
    <row r="8" spans="1:15" s="11" customFormat="1" ht="18.899999999999999" customHeight="1" x14ac:dyDescent="0.25">
      <c r="A8" s="360">
        <v>2</v>
      </c>
      <c r="B8" s="67"/>
      <c r="C8" s="67"/>
      <c r="D8" s="68"/>
      <c r="E8" s="373"/>
      <c r="F8" s="388"/>
      <c r="G8" s="68"/>
      <c r="H8" s="357"/>
      <c r="I8" s="355"/>
      <c r="J8" s="359"/>
      <c r="K8" s="355"/>
      <c r="L8" s="344"/>
      <c r="M8" s="68"/>
      <c r="N8" s="93"/>
      <c r="O8" s="597"/>
    </row>
    <row r="9" spans="1:15" s="11" customFormat="1" ht="18.899999999999999" customHeight="1" x14ac:dyDescent="0.25">
      <c r="A9" s="360">
        <v>3</v>
      </c>
      <c r="B9" s="67"/>
      <c r="C9" s="67"/>
      <c r="D9" s="68"/>
      <c r="E9" s="373"/>
      <c r="F9" s="388"/>
      <c r="G9" s="68"/>
      <c r="H9" s="357"/>
      <c r="I9" s="355"/>
      <c r="J9" s="359"/>
      <c r="K9" s="355"/>
      <c r="L9" s="344"/>
      <c r="M9" s="68"/>
      <c r="N9" s="604"/>
      <c r="O9" s="388"/>
    </row>
    <row r="10" spans="1:15" s="11" customFormat="1" ht="18.899999999999999" customHeight="1" x14ac:dyDescent="0.25">
      <c r="A10" s="360">
        <v>4</v>
      </c>
      <c r="B10" s="67"/>
      <c r="C10" s="67"/>
      <c r="D10" s="68"/>
      <c r="E10" s="373"/>
      <c r="F10" s="388"/>
      <c r="G10" s="68"/>
      <c r="H10" s="357"/>
      <c r="I10" s="355"/>
      <c r="J10" s="359"/>
      <c r="K10" s="355"/>
      <c r="L10" s="344"/>
      <c r="M10" s="68"/>
      <c r="N10" s="603"/>
      <c r="O10" s="597"/>
    </row>
    <row r="11" spans="1:15" s="11" customFormat="1" ht="18.899999999999999" customHeight="1" x14ac:dyDescent="0.25">
      <c r="A11" s="360">
        <v>5</v>
      </c>
      <c r="B11" s="67"/>
      <c r="C11" s="67"/>
      <c r="D11" s="68"/>
      <c r="E11" s="373"/>
      <c r="F11" s="388"/>
      <c r="G11" s="653"/>
      <c r="H11" s="357"/>
      <c r="I11" s="355"/>
      <c r="J11" s="359"/>
      <c r="K11" s="355"/>
      <c r="L11" s="344"/>
      <c r="M11" s="68"/>
      <c r="N11" s="604"/>
      <c r="O11" s="597"/>
    </row>
    <row r="12" spans="1:15" s="11" customFormat="1" ht="18.899999999999999" customHeight="1" x14ac:dyDescent="0.25">
      <c r="A12" s="360">
        <v>6</v>
      </c>
      <c r="B12" s="67"/>
      <c r="C12" s="67"/>
      <c r="D12" s="68"/>
      <c r="E12" s="373"/>
      <c r="F12" s="388"/>
      <c r="G12" s="68"/>
      <c r="H12" s="357"/>
      <c r="I12" s="355"/>
      <c r="J12" s="359"/>
      <c r="K12" s="355"/>
      <c r="L12" s="344"/>
      <c r="M12" s="68"/>
      <c r="N12" s="604"/>
      <c r="O12" s="597"/>
    </row>
    <row r="13" spans="1:15" s="11" customFormat="1" ht="18.899999999999999" customHeight="1" x14ac:dyDescent="0.25">
      <c r="A13" s="360">
        <v>7</v>
      </c>
      <c r="B13" s="67"/>
      <c r="C13" s="67"/>
      <c r="D13" s="68"/>
      <c r="E13" s="373"/>
      <c r="F13" s="388"/>
      <c r="G13" s="68"/>
      <c r="H13" s="357"/>
      <c r="I13" s="355"/>
      <c r="J13" s="359"/>
      <c r="K13" s="355"/>
      <c r="L13" s="344"/>
      <c r="M13" s="68"/>
      <c r="N13" s="604"/>
      <c r="O13" s="597"/>
    </row>
    <row r="14" spans="1:15" s="11" customFormat="1" ht="18.899999999999999" customHeight="1" x14ac:dyDescent="0.25">
      <c r="A14" s="360">
        <v>8</v>
      </c>
      <c r="B14" s="67"/>
      <c r="C14" s="67"/>
      <c r="D14" s="68"/>
      <c r="E14" s="373"/>
      <c r="F14" s="388"/>
      <c r="G14" s="68"/>
      <c r="H14" s="357"/>
      <c r="I14" s="355"/>
      <c r="J14" s="359"/>
      <c r="K14" s="355"/>
      <c r="L14" s="344"/>
      <c r="M14" s="68"/>
      <c r="N14" s="604"/>
      <c r="O14" s="597"/>
    </row>
    <row r="15" spans="1:15" s="11" customFormat="1" ht="18.899999999999999" customHeight="1" x14ac:dyDescent="0.25">
      <c r="A15" s="360">
        <v>9</v>
      </c>
      <c r="B15" s="67"/>
      <c r="C15" s="67"/>
      <c r="D15" s="68"/>
      <c r="E15" s="373"/>
      <c r="F15" s="388"/>
      <c r="G15" s="68"/>
      <c r="H15" s="357"/>
      <c r="I15" s="355"/>
      <c r="J15" s="359"/>
      <c r="K15" s="355"/>
      <c r="L15" s="344"/>
      <c r="M15" s="68"/>
      <c r="N15" s="605"/>
      <c r="O15" s="597"/>
    </row>
    <row r="16" spans="1:15" s="11" customFormat="1" ht="18.899999999999999" customHeight="1" x14ac:dyDescent="0.25">
      <c r="A16" s="360">
        <v>10</v>
      </c>
      <c r="B16" s="67"/>
      <c r="C16" s="67"/>
      <c r="D16" s="68"/>
      <c r="E16" s="373"/>
      <c r="F16" s="388"/>
      <c r="G16" s="68"/>
      <c r="H16" s="357"/>
      <c r="I16" s="355"/>
      <c r="J16" s="359"/>
      <c r="K16" s="355"/>
      <c r="L16" s="344"/>
      <c r="M16" s="68"/>
      <c r="N16" s="93"/>
      <c r="O16" s="597"/>
    </row>
    <row r="17" spans="1:15" s="11" customFormat="1" ht="18.899999999999999" customHeight="1" x14ac:dyDescent="0.25">
      <c r="A17" s="360">
        <v>11</v>
      </c>
      <c r="B17" s="67"/>
      <c r="C17" s="67"/>
      <c r="D17" s="68"/>
      <c r="E17" s="373"/>
      <c r="F17" s="388"/>
      <c r="G17" s="68"/>
      <c r="H17" s="357"/>
      <c r="I17" s="355"/>
      <c r="J17" s="359"/>
      <c r="K17" s="355"/>
      <c r="L17" s="344"/>
      <c r="M17" s="68"/>
      <c r="N17" s="93"/>
      <c r="O17" s="597"/>
    </row>
    <row r="18" spans="1:15" s="11" customFormat="1" ht="18.899999999999999" customHeight="1" x14ac:dyDescent="0.25">
      <c r="A18" s="360">
        <v>12</v>
      </c>
      <c r="B18" s="67"/>
      <c r="C18" s="67"/>
      <c r="D18" s="68"/>
      <c r="E18" s="373"/>
      <c r="F18" s="388"/>
      <c r="G18" s="68"/>
      <c r="H18" s="357"/>
      <c r="I18" s="355"/>
      <c r="J18" s="359"/>
      <c r="K18" s="355"/>
      <c r="L18" s="344"/>
      <c r="M18" s="68"/>
      <c r="N18" s="93"/>
      <c r="O18" s="597"/>
    </row>
    <row r="19" spans="1:15" s="11" customFormat="1" ht="18.899999999999999" customHeight="1" x14ac:dyDescent="0.25">
      <c r="A19" s="360">
        <v>13</v>
      </c>
      <c r="B19" s="67"/>
      <c r="C19" s="67"/>
      <c r="D19" s="68"/>
      <c r="E19" s="373"/>
      <c r="F19" s="388"/>
      <c r="G19" s="68"/>
      <c r="H19" s="357"/>
      <c r="I19" s="355"/>
      <c r="J19" s="359"/>
      <c r="K19" s="355"/>
      <c r="L19" s="344"/>
      <c r="M19" s="68"/>
      <c r="N19" s="69"/>
      <c r="O19" s="597"/>
    </row>
    <row r="20" spans="1:15" s="11" customFormat="1" ht="18.899999999999999" customHeight="1" x14ac:dyDescent="0.25">
      <c r="A20" s="360">
        <v>14</v>
      </c>
      <c r="B20" s="67"/>
      <c r="C20" s="67"/>
      <c r="D20" s="68"/>
      <c r="E20" s="373"/>
      <c r="F20" s="388"/>
      <c r="G20" s="68"/>
      <c r="H20" s="357"/>
      <c r="I20" s="355"/>
      <c r="J20" s="359"/>
      <c r="K20" s="355"/>
      <c r="L20" s="344"/>
      <c r="M20" s="68"/>
      <c r="N20" s="69"/>
      <c r="O20" s="597"/>
    </row>
    <row r="21" spans="1:15" s="11" customFormat="1" ht="18.899999999999999" customHeight="1" x14ac:dyDescent="0.25">
      <c r="A21" s="360">
        <v>15</v>
      </c>
      <c r="B21" s="67"/>
      <c r="C21" s="67"/>
      <c r="D21" s="68"/>
      <c r="E21" s="373"/>
      <c r="F21" s="388"/>
      <c r="G21" s="68"/>
      <c r="H21" s="357"/>
      <c r="I21" s="355"/>
      <c r="J21" s="359"/>
      <c r="K21" s="355"/>
      <c r="L21" s="344"/>
      <c r="M21" s="68"/>
      <c r="N21" s="93"/>
      <c r="O21" s="597"/>
    </row>
    <row r="22" spans="1:15" s="11" customFormat="1" ht="18.899999999999999" customHeight="1" x14ac:dyDescent="0.25">
      <c r="A22" s="360">
        <v>16</v>
      </c>
      <c r="B22" s="67"/>
      <c r="C22" s="67"/>
      <c r="D22" s="68"/>
      <c r="E22" s="373"/>
      <c r="F22" s="388"/>
      <c r="G22" s="68"/>
      <c r="H22" s="357"/>
      <c r="I22" s="355"/>
      <c r="J22" s="359"/>
      <c r="K22" s="355"/>
      <c r="L22" s="344"/>
      <c r="M22" s="68"/>
      <c r="N22" s="93"/>
      <c r="O22" s="597"/>
    </row>
    <row r="23" spans="1:15" s="11" customFormat="1" ht="18.899999999999999" customHeight="1" x14ac:dyDescent="0.25">
      <c r="A23" s="360">
        <v>17</v>
      </c>
      <c r="B23" s="67"/>
      <c r="C23" s="67"/>
      <c r="D23" s="68"/>
      <c r="E23" s="373"/>
      <c r="F23" s="388"/>
      <c r="G23" s="68"/>
      <c r="H23" s="357"/>
      <c r="I23" s="355"/>
      <c r="J23" s="359"/>
      <c r="K23" s="355"/>
      <c r="L23" s="344"/>
      <c r="M23" s="68"/>
      <c r="N23" s="93"/>
      <c r="O23" s="597"/>
    </row>
    <row r="24" spans="1:15" s="11" customFormat="1" ht="18.899999999999999" customHeight="1" x14ac:dyDescent="0.25">
      <c r="A24" s="360">
        <v>18</v>
      </c>
      <c r="B24" s="67"/>
      <c r="C24" s="67"/>
      <c r="D24" s="68"/>
      <c r="E24" s="373"/>
      <c r="F24" s="388"/>
      <c r="G24" s="68"/>
      <c r="H24" s="357"/>
      <c r="I24" s="355"/>
      <c r="J24" s="359"/>
      <c r="K24" s="355"/>
      <c r="L24" s="344"/>
      <c r="M24" s="68"/>
      <c r="N24" s="93"/>
      <c r="O24" s="597"/>
    </row>
    <row r="25" spans="1:15" s="11" customFormat="1" ht="18.899999999999999" customHeight="1" x14ac:dyDescent="0.25">
      <c r="A25" s="360">
        <v>19</v>
      </c>
      <c r="B25" s="67"/>
      <c r="C25" s="67"/>
      <c r="D25" s="68"/>
      <c r="E25" s="373"/>
      <c r="F25" s="388"/>
      <c r="G25" s="68"/>
      <c r="H25" s="357"/>
      <c r="I25" s="355"/>
      <c r="J25" s="359"/>
      <c r="K25" s="355"/>
      <c r="L25" s="344"/>
      <c r="M25" s="68"/>
      <c r="N25" s="93"/>
      <c r="O25" s="597"/>
    </row>
    <row r="26" spans="1:15" s="11" customFormat="1" ht="18.899999999999999" customHeight="1" x14ac:dyDescent="0.25">
      <c r="A26" s="360">
        <v>20</v>
      </c>
      <c r="B26" s="67"/>
      <c r="C26" s="67"/>
      <c r="D26" s="68"/>
      <c r="E26" s="373"/>
      <c r="F26" s="388"/>
      <c r="G26" s="68"/>
      <c r="H26" s="357"/>
      <c r="I26" s="355"/>
      <c r="J26" s="359"/>
      <c r="K26" s="355"/>
      <c r="L26" s="344"/>
      <c r="M26" s="68"/>
      <c r="N26" s="93"/>
      <c r="O26" s="597"/>
    </row>
    <row r="27" spans="1:15" s="11" customFormat="1" ht="18.899999999999999" customHeight="1" x14ac:dyDescent="0.25">
      <c r="A27" s="360">
        <v>21</v>
      </c>
      <c r="B27" s="67"/>
      <c r="C27" s="67"/>
      <c r="D27" s="68"/>
      <c r="E27" s="373"/>
      <c r="F27" s="388"/>
      <c r="G27" s="68"/>
      <c r="H27" s="357"/>
      <c r="I27" s="355"/>
      <c r="J27" s="359"/>
      <c r="K27" s="355"/>
      <c r="L27" s="344"/>
      <c r="M27" s="68"/>
      <c r="N27" s="69"/>
      <c r="O27" s="388"/>
    </row>
    <row r="28" spans="1:15" s="11" customFormat="1" ht="18.899999999999999" customHeight="1" x14ac:dyDescent="0.25">
      <c r="A28" s="360">
        <v>22</v>
      </c>
      <c r="B28" s="67"/>
      <c r="C28" s="67"/>
      <c r="D28" s="68"/>
      <c r="E28" s="373"/>
      <c r="F28" s="586"/>
      <c r="G28" s="586"/>
      <c r="H28" s="357"/>
      <c r="I28" s="355"/>
      <c r="J28" s="359"/>
      <c r="K28" s="355"/>
      <c r="L28" s="344"/>
      <c r="M28" s="69"/>
      <c r="N28" s="69"/>
      <c r="O28" s="69"/>
    </row>
    <row r="29" spans="1:15" s="11" customFormat="1" ht="18.899999999999999" customHeight="1" x14ac:dyDescent="0.25">
      <c r="A29" s="360">
        <v>23</v>
      </c>
      <c r="B29" s="67"/>
      <c r="C29" s="67"/>
      <c r="D29" s="68"/>
      <c r="E29" s="373"/>
      <c r="F29" s="586"/>
      <c r="G29" s="586"/>
      <c r="H29" s="357"/>
      <c r="I29" s="355"/>
      <c r="J29" s="359"/>
      <c r="K29" s="355"/>
      <c r="L29" s="344"/>
      <c r="M29" s="69"/>
      <c r="N29" s="93"/>
      <c r="O29" s="69"/>
    </row>
    <row r="30" spans="1:15" s="11" customFormat="1" ht="18.899999999999999" customHeight="1" x14ac:dyDescent="0.25">
      <c r="A30" s="360">
        <v>24</v>
      </c>
      <c r="B30" s="67"/>
      <c r="C30" s="67"/>
      <c r="D30" s="68"/>
      <c r="E30" s="373"/>
      <c r="F30" s="586"/>
      <c r="G30" s="624"/>
      <c r="H30" s="357"/>
      <c r="I30" s="355"/>
      <c r="J30" s="359"/>
      <c r="K30" s="355"/>
      <c r="L30" s="344"/>
      <c r="M30" s="69"/>
      <c r="N30" s="93">
        <f t="shared" ref="N30:N93" si="0">IF(L30="DA",1,IF(L30="WC",2,IF(L30="SE",3,IF(L30="Q",4,IF(L30="LL",5,999)))))</f>
        <v>999</v>
      </c>
      <c r="O30" s="69"/>
    </row>
    <row r="31" spans="1:15" s="11" customFormat="1" ht="18.899999999999999" customHeight="1" x14ac:dyDescent="0.25">
      <c r="A31" s="360">
        <v>25</v>
      </c>
      <c r="B31" s="67"/>
      <c r="C31" s="67"/>
      <c r="D31" s="68"/>
      <c r="E31" s="373"/>
      <c r="F31" s="586"/>
      <c r="G31" s="624"/>
      <c r="H31" s="357"/>
      <c r="I31" s="355"/>
      <c r="J31" s="359"/>
      <c r="K31" s="355"/>
      <c r="L31" s="344"/>
      <c r="M31" s="69"/>
      <c r="N31" s="93">
        <f t="shared" si="0"/>
        <v>999</v>
      </c>
      <c r="O31" s="69"/>
    </row>
    <row r="32" spans="1:15" s="11" customFormat="1" ht="18.899999999999999" customHeight="1" x14ac:dyDescent="0.25">
      <c r="A32" s="360">
        <v>26</v>
      </c>
      <c r="B32" s="67"/>
      <c r="C32" s="67"/>
      <c r="D32" s="68"/>
      <c r="E32" s="373"/>
      <c r="F32" s="586"/>
      <c r="G32" s="624"/>
      <c r="H32" s="357"/>
      <c r="I32" s="355"/>
      <c r="J32" s="359"/>
      <c r="K32" s="355"/>
      <c r="L32" s="344"/>
      <c r="M32" s="69"/>
      <c r="N32" s="93">
        <f t="shared" si="0"/>
        <v>999</v>
      </c>
      <c r="O32" s="69"/>
    </row>
    <row r="33" spans="1:15" s="11" customFormat="1" ht="18.899999999999999" customHeight="1" x14ac:dyDescent="0.25">
      <c r="A33" s="360">
        <v>27</v>
      </c>
      <c r="B33" s="67"/>
      <c r="C33" s="67"/>
      <c r="D33" s="68"/>
      <c r="E33" s="373"/>
      <c r="F33" s="586"/>
      <c r="G33" s="624"/>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899999999999999" customHeight="1" x14ac:dyDescent="0.25">
      <c r="A34" s="360">
        <v>28</v>
      </c>
      <c r="B34" s="67"/>
      <c r="C34" s="67"/>
      <c r="D34" s="68"/>
      <c r="E34" s="373"/>
      <c r="F34" s="586"/>
      <c r="G34" s="624"/>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899999999999999" customHeight="1" x14ac:dyDescent="0.25">
      <c r="A35" s="360">
        <v>29</v>
      </c>
      <c r="B35" s="67"/>
      <c r="C35" s="67"/>
      <c r="D35" s="68"/>
      <c r="E35" s="373"/>
      <c r="F35" s="586"/>
      <c r="G35" s="624"/>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899999999999999" customHeight="1" x14ac:dyDescent="0.25">
      <c r="A36" s="360">
        <v>30</v>
      </c>
      <c r="B36" s="67"/>
      <c r="C36" s="67"/>
      <c r="D36" s="68"/>
      <c r="E36" s="373"/>
      <c r="F36" s="586"/>
      <c r="G36" s="624"/>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899999999999999" customHeight="1" x14ac:dyDescent="0.25">
      <c r="A37" s="360">
        <v>31</v>
      </c>
      <c r="B37" s="67"/>
      <c r="C37" s="67"/>
      <c r="D37" s="68"/>
      <c r="E37" s="373"/>
      <c r="F37" s="586"/>
      <c r="G37" s="624"/>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899999999999999" customHeight="1" x14ac:dyDescent="0.25">
      <c r="A38" s="360">
        <v>32</v>
      </c>
      <c r="B38" s="67"/>
      <c r="C38" s="67"/>
      <c r="D38" s="68"/>
      <c r="E38" s="373"/>
      <c r="F38" s="586"/>
      <c r="G38" s="624"/>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899999999999999" customHeight="1" x14ac:dyDescent="0.25">
      <c r="A39" s="360">
        <v>33</v>
      </c>
      <c r="B39" s="67"/>
      <c r="C39" s="67"/>
      <c r="D39" s="68"/>
      <c r="E39" s="373"/>
      <c r="F39" s="586"/>
      <c r="G39" s="624"/>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899999999999999" customHeight="1" x14ac:dyDescent="0.25">
      <c r="A40" s="360">
        <v>34</v>
      </c>
      <c r="B40" s="67"/>
      <c r="C40" s="67"/>
      <c r="D40" s="68"/>
      <c r="E40" s="373"/>
      <c r="F40" s="586"/>
      <c r="G40" s="624"/>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899999999999999" customHeight="1" x14ac:dyDescent="0.25">
      <c r="A41" s="360">
        <v>35</v>
      </c>
      <c r="B41" s="67"/>
      <c r="C41" s="67"/>
      <c r="D41" s="68"/>
      <c r="E41" s="373"/>
      <c r="F41" s="586"/>
      <c r="G41" s="624"/>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899999999999999" customHeight="1" x14ac:dyDescent="0.25">
      <c r="A42" s="360">
        <v>36</v>
      </c>
      <c r="B42" s="67"/>
      <c r="C42" s="67"/>
      <c r="D42" s="68"/>
      <c r="E42" s="373"/>
      <c r="F42" s="586"/>
      <c r="G42" s="624"/>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899999999999999" customHeight="1" x14ac:dyDescent="0.25">
      <c r="A43" s="360">
        <v>37</v>
      </c>
      <c r="B43" s="67"/>
      <c r="C43" s="67"/>
      <c r="D43" s="68"/>
      <c r="E43" s="373"/>
      <c r="F43" s="586"/>
      <c r="G43" s="624"/>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899999999999999" customHeight="1" x14ac:dyDescent="0.25">
      <c r="A44" s="360">
        <v>38</v>
      </c>
      <c r="B44" s="67"/>
      <c r="C44" s="67"/>
      <c r="D44" s="68"/>
      <c r="E44" s="373"/>
      <c r="F44" s="586"/>
      <c r="G44" s="624"/>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899999999999999" customHeight="1" x14ac:dyDescent="0.25">
      <c r="A45" s="360">
        <v>39</v>
      </c>
      <c r="B45" s="67"/>
      <c r="C45" s="67"/>
      <c r="D45" s="68"/>
      <c r="E45" s="373"/>
      <c r="F45" s="586"/>
      <c r="G45" s="624"/>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899999999999999" customHeight="1" x14ac:dyDescent="0.25">
      <c r="A46" s="360">
        <v>40</v>
      </c>
      <c r="B46" s="67"/>
      <c r="C46" s="67"/>
      <c r="D46" s="68"/>
      <c r="E46" s="373"/>
      <c r="F46" s="586"/>
      <c r="G46" s="624"/>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899999999999999" customHeight="1" x14ac:dyDescent="0.25">
      <c r="A47" s="360">
        <v>41</v>
      </c>
      <c r="B47" s="67"/>
      <c r="C47" s="67"/>
      <c r="D47" s="68"/>
      <c r="E47" s="373"/>
      <c r="F47" s="586"/>
      <c r="G47" s="624"/>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899999999999999" customHeight="1" x14ac:dyDescent="0.25">
      <c r="A48" s="360">
        <v>42</v>
      </c>
      <c r="B48" s="67"/>
      <c r="C48" s="67"/>
      <c r="D48" s="68"/>
      <c r="E48" s="373"/>
      <c r="F48" s="586"/>
      <c r="G48" s="624"/>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899999999999999" customHeight="1" x14ac:dyDescent="0.25">
      <c r="A49" s="360">
        <v>43</v>
      </c>
      <c r="B49" s="67"/>
      <c r="C49" s="67"/>
      <c r="D49" s="68"/>
      <c r="E49" s="373"/>
      <c r="F49" s="586"/>
      <c r="G49" s="624"/>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899999999999999" customHeight="1" x14ac:dyDescent="0.25">
      <c r="A50" s="360">
        <v>44</v>
      </c>
      <c r="B50" s="67"/>
      <c r="C50" s="67"/>
      <c r="D50" s="68"/>
      <c r="E50" s="373"/>
      <c r="F50" s="586"/>
      <c r="G50" s="624"/>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899999999999999" customHeight="1" x14ac:dyDescent="0.25">
      <c r="A51" s="360">
        <v>45</v>
      </c>
      <c r="B51" s="67"/>
      <c r="C51" s="67"/>
      <c r="D51" s="68"/>
      <c r="E51" s="373"/>
      <c r="F51" s="586"/>
      <c r="G51" s="624"/>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899999999999999" customHeight="1" x14ac:dyDescent="0.25">
      <c r="A52" s="360">
        <v>46</v>
      </c>
      <c r="B52" s="67"/>
      <c r="C52" s="67"/>
      <c r="D52" s="68"/>
      <c r="E52" s="373"/>
      <c r="F52" s="586"/>
      <c r="G52" s="624"/>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899999999999999" customHeight="1" x14ac:dyDescent="0.25">
      <c r="A53" s="360">
        <v>47</v>
      </c>
      <c r="B53" s="67"/>
      <c r="C53" s="67"/>
      <c r="D53" s="68"/>
      <c r="E53" s="373"/>
      <c r="F53" s="586"/>
      <c r="G53" s="624"/>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899999999999999" customHeight="1" x14ac:dyDescent="0.25">
      <c r="A54" s="360">
        <v>48</v>
      </c>
      <c r="B54" s="67"/>
      <c r="C54" s="67"/>
      <c r="D54" s="68"/>
      <c r="E54" s="373"/>
      <c r="F54" s="586"/>
      <c r="G54" s="624"/>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899999999999999" customHeight="1" x14ac:dyDescent="0.25">
      <c r="A55" s="360">
        <v>49</v>
      </c>
      <c r="B55" s="67"/>
      <c r="C55" s="67"/>
      <c r="D55" s="68"/>
      <c r="E55" s="373"/>
      <c r="F55" s="586"/>
      <c r="G55" s="624"/>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899999999999999" customHeight="1" x14ac:dyDescent="0.25">
      <c r="A56" s="360">
        <v>50</v>
      </c>
      <c r="B56" s="67"/>
      <c r="C56" s="67"/>
      <c r="D56" s="68"/>
      <c r="E56" s="373"/>
      <c r="F56" s="586"/>
      <c r="G56" s="624"/>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899999999999999" customHeight="1" x14ac:dyDescent="0.25">
      <c r="A57" s="360">
        <v>51</v>
      </c>
      <c r="B57" s="67"/>
      <c r="C57" s="67"/>
      <c r="D57" s="68"/>
      <c r="E57" s="373"/>
      <c r="F57" s="586"/>
      <c r="G57" s="624"/>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899999999999999" customHeight="1" x14ac:dyDescent="0.25">
      <c r="A58" s="360">
        <v>52</v>
      </c>
      <c r="B58" s="67"/>
      <c r="C58" s="67"/>
      <c r="D58" s="68"/>
      <c r="E58" s="373"/>
      <c r="F58" s="586"/>
      <c r="G58" s="624"/>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899999999999999" customHeight="1" x14ac:dyDescent="0.25">
      <c r="A59" s="360">
        <v>53</v>
      </c>
      <c r="B59" s="67"/>
      <c r="C59" s="67"/>
      <c r="D59" s="68"/>
      <c r="E59" s="373"/>
      <c r="F59" s="586"/>
      <c r="G59" s="624"/>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899999999999999" customHeight="1" x14ac:dyDescent="0.25">
      <c r="A60" s="360">
        <v>54</v>
      </c>
      <c r="B60" s="67"/>
      <c r="C60" s="67"/>
      <c r="D60" s="68"/>
      <c r="E60" s="373"/>
      <c r="F60" s="586"/>
      <c r="G60" s="624"/>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899999999999999" customHeight="1" x14ac:dyDescent="0.25">
      <c r="A61" s="360">
        <v>55</v>
      </c>
      <c r="B61" s="67"/>
      <c r="C61" s="67"/>
      <c r="D61" s="68"/>
      <c r="E61" s="373"/>
      <c r="F61" s="586"/>
      <c r="G61" s="624"/>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899999999999999" customHeight="1" x14ac:dyDescent="0.25">
      <c r="A62" s="360">
        <v>56</v>
      </c>
      <c r="B62" s="67"/>
      <c r="C62" s="67"/>
      <c r="D62" s="68"/>
      <c r="E62" s="373"/>
      <c r="F62" s="586"/>
      <c r="G62" s="624"/>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899999999999999" customHeight="1" x14ac:dyDescent="0.25">
      <c r="A63" s="360">
        <v>57</v>
      </c>
      <c r="B63" s="67"/>
      <c r="C63" s="67"/>
      <c r="D63" s="68"/>
      <c r="E63" s="373"/>
      <c r="F63" s="586"/>
      <c r="G63" s="624"/>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899999999999999" customHeight="1" x14ac:dyDescent="0.25">
      <c r="A64" s="360">
        <v>58</v>
      </c>
      <c r="B64" s="67"/>
      <c r="C64" s="67"/>
      <c r="D64" s="68"/>
      <c r="E64" s="373"/>
      <c r="F64" s="586"/>
      <c r="G64" s="624"/>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899999999999999" customHeight="1" x14ac:dyDescent="0.25">
      <c r="A65" s="360">
        <v>59</v>
      </c>
      <c r="B65" s="67"/>
      <c r="C65" s="67"/>
      <c r="D65" s="68"/>
      <c r="E65" s="373"/>
      <c r="F65" s="586"/>
      <c r="G65" s="624"/>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899999999999999" customHeight="1" x14ac:dyDescent="0.25">
      <c r="A66" s="360">
        <v>60</v>
      </c>
      <c r="B66" s="67"/>
      <c r="C66" s="67"/>
      <c r="D66" s="68"/>
      <c r="E66" s="373"/>
      <c r="F66" s="586"/>
      <c r="G66" s="624"/>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899999999999999" customHeight="1" x14ac:dyDescent="0.25">
      <c r="A67" s="360">
        <v>61</v>
      </c>
      <c r="B67" s="67"/>
      <c r="C67" s="67"/>
      <c r="D67" s="68"/>
      <c r="E67" s="373"/>
      <c r="F67" s="586"/>
      <c r="G67" s="624"/>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899999999999999" customHeight="1" x14ac:dyDescent="0.25">
      <c r="A68" s="360">
        <v>62</v>
      </c>
      <c r="B68" s="67"/>
      <c r="C68" s="67"/>
      <c r="D68" s="68"/>
      <c r="E68" s="373"/>
      <c r="F68" s="586"/>
      <c r="G68" s="624"/>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899999999999999" customHeight="1" x14ac:dyDescent="0.25">
      <c r="A69" s="360">
        <v>63</v>
      </c>
      <c r="B69" s="67"/>
      <c r="C69" s="67"/>
      <c r="D69" s="68"/>
      <c r="E69" s="373"/>
      <c r="F69" s="586"/>
      <c r="G69" s="624"/>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899999999999999" customHeight="1" x14ac:dyDescent="0.25">
      <c r="A70" s="360">
        <v>64</v>
      </c>
      <c r="B70" s="67"/>
      <c r="C70" s="67"/>
      <c r="D70" s="68"/>
      <c r="E70" s="373"/>
      <c r="F70" s="586"/>
      <c r="G70" s="624"/>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899999999999999" customHeight="1" x14ac:dyDescent="0.25">
      <c r="A71" s="360">
        <v>65</v>
      </c>
      <c r="B71" s="67"/>
      <c r="C71" s="67"/>
      <c r="D71" s="68"/>
      <c r="E71" s="373"/>
      <c r="F71" s="586"/>
      <c r="G71" s="624"/>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899999999999999" customHeight="1" x14ac:dyDescent="0.25">
      <c r="A72" s="360">
        <v>66</v>
      </c>
      <c r="B72" s="67"/>
      <c r="C72" s="67"/>
      <c r="D72" s="68"/>
      <c r="E72" s="373"/>
      <c r="F72" s="586"/>
      <c r="G72" s="624"/>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899999999999999" customHeight="1" x14ac:dyDescent="0.25">
      <c r="A73" s="360">
        <v>67</v>
      </c>
      <c r="B73" s="67"/>
      <c r="C73" s="67"/>
      <c r="D73" s="68"/>
      <c r="E73" s="373"/>
      <c r="F73" s="586"/>
      <c r="G73" s="624"/>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899999999999999" customHeight="1" x14ac:dyDescent="0.25">
      <c r="A74" s="360">
        <v>68</v>
      </c>
      <c r="B74" s="67"/>
      <c r="C74" s="67"/>
      <c r="D74" s="68"/>
      <c r="E74" s="373"/>
      <c r="F74" s="586"/>
      <c r="G74" s="624"/>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899999999999999" customHeight="1" x14ac:dyDescent="0.25">
      <c r="A75" s="360">
        <v>69</v>
      </c>
      <c r="B75" s="67"/>
      <c r="C75" s="67"/>
      <c r="D75" s="68"/>
      <c r="E75" s="373"/>
      <c r="F75" s="586"/>
      <c r="G75" s="624"/>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899999999999999" customHeight="1" x14ac:dyDescent="0.25">
      <c r="A76" s="360">
        <v>70</v>
      </c>
      <c r="B76" s="67"/>
      <c r="C76" s="67"/>
      <c r="D76" s="68"/>
      <c r="E76" s="373"/>
      <c r="F76" s="586"/>
      <c r="G76" s="624"/>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899999999999999" customHeight="1" x14ac:dyDescent="0.25">
      <c r="A77" s="360">
        <v>71</v>
      </c>
      <c r="B77" s="67"/>
      <c r="C77" s="67"/>
      <c r="D77" s="68"/>
      <c r="E77" s="373"/>
      <c r="F77" s="586"/>
      <c r="G77" s="624"/>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899999999999999" customHeight="1" x14ac:dyDescent="0.25">
      <c r="A78" s="360">
        <v>72</v>
      </c>
      <c r="B78" s="67"/>
      <c r="C78" s="67"/>
      <c r="D78" s="68"/>
      <c r="E78" s="373"/>
      <c r="F78" s="586"/>
      <c r="G78" s="624"/>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899999999999999" customHeight="1" x14ac:dyDescent="0.25">
      <c r="A79" s="360">
        <v>73</v>
      </c>
      <c r="B79" s="67"/>
      <c r="C79" s="67"/>
      <c r="D79" s="68"/>
      <c r="E79" s="373"/>
      <c r="F79" s="586"/>
      <c r="G79" s="624"/>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899999999999999" customHeight="1" x14ac:dyDescent="0.25">
      <c r="A80" s="360">
        <v>74</v>
      </c>
      <c r="B80" s="67"/>
      <c r="C80" s="67"/>
      <c r="D80" s="68"/>
      <c r="E80" s="373"/>
      <c r="F80" s="586"/>
      <c r="G80" s="624"/>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899999999999999" customHeight="1" x14ac:dyDescent="0.25">
      <c r="A81" s="360">
        <v>75</v>
      </c>
      <c r="B81" s="67"/>
      <c r="C81" s="67"/>
      <c r="D81" s="68"/>
      <c r="E81" s="373"/>
      <c r="F81" s="586"/>
      <c r="G81" s="624"/>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899999999999999" customHeight="1" x14ac:dyDescent="0.25">
      <c r="A82" s="360">
        <v>76</v>
      </c>
      <c r="B82" s="67"/>
      <c r="C82" s="67"/>
      <c r="D82" s="68"/>
      <c r="E82" s="373"/>
      <c r="F82" s="586"/>
      <c r="G82" s="624"/>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899999999999999" customHeight="1" x14ac:dyDescent="0.25">
      <c r="A83" s="360">
        <v>77</v>
      </c>
      <c r="B83" s="67"/>
      <c r="C83" s="67"/>
      <c r="D83" s="68"/>
      <c r="E83" s="373"/>
      <c r="F83" s="586"/>
      <c r="G83" s="624"/>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899999999999999" customHeight="1" x14ac:dyDescent="0.25">
      <c r="A84" s="360">
        <v>78</v>
      </c>
      <c r="B84" s="67"/>
      <c r="C84" s="67"/>
      <c r="D84" s="68"/>
      <c r="E84" s="373"/>
      <c r="F84" s="586"/>
      <c r="G84" s="624"/>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899999999999999" customHeight="1" x14ac:dyDescent="0.25">
      <c r="A85" s="360">
        <v>79</v>
      </c>
      <c r="B85" s="67"/>
      <c r="C85" s="67"/>
      <c r="D85" s="68"/>
      <c r="E85" s="373"/>
      <c r="F85" s="586"/>
      <c r="G85" s="624"/>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899999999999999" customHeight="1" x14ac:dyDescent="0.25">
      <c r="A86" s="360">
        <v>80</v>
      </c>
      <c r="B86" s="67"/>
      <c r="C86" s="67"/>
      <c r="D86" s="68"/>
      <c r="E86" s="373"/>
      <c r="F86" s="586"/>
      <c r="G86" s="624"/>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899999999999999" customHeight="1" x14ac:dyDescent="0.25">
      <c r="A87" s="360">
        <v>81</v>
      </c>
      <c r="B87" s="67"/>
      <c r="C87" s="67"/>
      <c r="D87" s="68"/>
      <c r="E87" s="373"/>
      <c r="F87" s="586"/>
      <c r="G87" s="624"/>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899999999999999" customHeight="1" x14ac:dyDescent="0.25">
      <c r="A88" s="360">
        <v>82</v>
      </c>
      <c r="B88" s="67"/>
      <c r="C88" s="67"/>
      <c r="D88" s="68"/>
      <c r="E88" s="373"/>
      <c r="F88" s="586"/>
      <c r="G88" s="624"/>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899999999999999" customHeight="1" x14ac:dyDescent="0.25">
      <c r="A89" s="360">
        <v>83</v>
      </c>
      <c r="B89" s="67"/>
      <c r="C89" s="67"/>
      <c r="D89" s="68"/>
      <c r="E89" s="373"/>
      <c r="F89" s="586"/>
      <c r="G89" s="624"/>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899999999999999" customHeight="1" x14ac:dyDescent="0.25">
      <c r="A90" s="360">
        <v>84</v>
      </c>
      <c r="B90" s="67"/>
      <c r="C90" s="67"/>
      <c r="D90" s="68"/>
      <c r="E90" s="373"/>
      <c r="F90" s="586"/>
      <c r="G90" s="624"/>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899999999999999" customHeight="1" x14ac:dyDescent="0.25">
      <c r="A91" s="360">
        <v>85</v>
      </c>
      <c r="B91" s="67"/>
      <c r="C91" s="67"/>
      <c r="D91" s="68"/>
      <c r="E91" s="373"/>
      <c r="F91" s="586"/>
      <c r="G91" s="624"/>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899999999999999" customHeight="1" x14ac:dyDescent="0.25">
      <c r="A92" s="360">
        <v>86</v>
      </c>
      <c r="B92" s="67"/>
      <c r="C92" s="67"/>
      <c r="D92" s="68"/>
      <c r="E92" s="373"/>
      <c r="F92" s="586"/>
      <c r="G92" s="624"/>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899999999999999" customHeight="1" x14ac:dyDescent="0.25">
      <c r="A93" s="360">
        <v>87</v>
      </c>
      <c r="B93" s="67"/>
      <c r="C93" s="67"/>
      <c r="D93" s="68"/>
      <c r="E93" s="373"/>
      <c r="F93" s="586"/>
      <c r="G93" s="624"/>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899999999999999" customHeight="1" x14ac:dyDescent="0.25">
      <c r="A94" s="360">
        <v>88</v>
      </c>
      <c r="B94" s="67"/>
      <c r="C94" s="67"/>
      <c r="D94" s="68"/>
      <c r="E94" s="373"/>
      <c r="F94" s="586"/>
      <c r="G94" s="624"/>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899999999999999" customHeight="1" x14ac:dyDescent="0.25">
      <c r="A95" s="360">
        <v>89</v>
      </c>
      <c r="B95" s="67"/>
      <c r="C95" s="67"/>
      <c r="D95" s="68"/>
      <c r="E95" s="373"/>
      <c r="F95" s="586"/>
      <c r="G95" s="624"/>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899999999999999" customHeight="1" x14ac:dyDescent="0.25">
      <c r="A96" s="360">
        <v>90</v>
      </c>
      <c r="B96" s="67"/>
      <c r="C96" s="67"/>
      <c r="D96" s="68"/>
      <c r="E96" s="373"/>
      <c r="F96" s="586"/>
      <c r="G96" s="624"/>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899999999999999" customHeight="1" x14ac:dyDescent="0.25">
      <c r="A97" s="360">
        <v>91</v>
      </c>
      <c r="B97" s="67"/>
      <c r="C97" s="67"/>
      <c r="D97" s="68"/>
      <c r="E97" s="373"/>
      <c r="F97" s="586"/>
      <c r="G97" s="624"/>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899999999999999" customHeight="1" x14ac:dyDescent="0.25">
      <c r="A98" s="360">
        <v>92</v>
      </c>
      <c r="B98" s="67"/>
      <c r="C98" s="67"/>
      <c r="D98" s="68"/>
      <c r="E98" s="373"/>
      <c r="F98" s="586"/>
      <c r="G98" s="624"/>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899999999999999" customHeight="1" x14ac:dyDescent="0.25">
      <c r="A99" s="360">
        <v>93</v>
      </c>
      <c r="B99" s="67"/>
      <c r="C99" s="67"/>
      <c r="D99" s="68"/>
      <c r="E99" s="373"/>
      <c r="F99" s="586"/>
      <c r="G99" s="624"/>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899999999999999" customHeight="1" x14ac:dyDescent="0.25">
      <c r="A100" s="360">
        <v>94</v>
      </c>
      <c r="B100" s="67"/>
      <c r="C100" s="67"/>
      <c r="D100" s="68"/>
      <c r="E100" s="373"/>
      <c r="F100" s="586"/>
      <c r="G100" s="624"/>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899999999999999" customHeight="1" x14ac:dyDescent="0.25">
      <c r="A101" s="360">
        <v>95</v>
      </c>
      <c r="B101" s="67"/>
      <c r="C101" s="67"/>
      <c r="D101" s="68"/>
      <c r="E101" s="373"/>
      <c r="F101" s="586"/>
      <c r="G101" s="624"/>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899999999999999" customHeight="1" x14ac:dyDescent="0.25">
      <c r="A102" s="360">
        <v>96</v>
      </c>
      <c r="B102" s="67"/>
      <c r="C102" s="67"/>
      <c r="D102" s="68"/>
      <c r="E102" s="373"/>
      <c r="F102" s="586"/>
      <c r="G102" s="624"/>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899999999999999" customHeight="1" x14ac:dyDescent="0.25">
      <c r="A103" s="360">
        <v>97</v>
      </c>
      <c r="B103" s="67"/>
      <c r="C103" s="67"/>
      <c r="D103" s="68"/>
      <c r="E103" s="373"/>
      <c r="F103" s="586"/>
      <c r="G103" s="624"/>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899999999999999" customHeight="1" x14ac:dyDescent="0.25">
      <c r="A104" s="360">
        <v>98</v>
      </c>
      <c r="B104" s="67"/>
      <c r="C104" s="67"/>
      <c r="D104" s="68"/>
      <c r="E104" s="373"/>
      <c r="F104" s="586"/>
      <c r="G104" s="624"/>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899999999999999" customHeight="1" x14ac:dyDescent="0.25">
      <c r="A105" s="360">
        <v>99</v>
      </c>
      <c r="B105" s="67"/>
      <c r="C105" s="67"/>
      <c r="D105" s="68"/>
      <c r="E105" s="373"/>
      <c r="F105" s="586"/>
      <c r="G105" s="624"/>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899999999999999" customHeight="1" x14ac:dyDescent="0.25">
      <c r="A106" s="360">
        <v>100</v>
      </c>
      <c r="B106" s="67"/>
      <c r="C106" s="67"/>
      <c r="D106" s="68"/>
      <c r="E106" s="373"/>
      <c r="F106" s="586"/>
      <c r="G106" s="624"/>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899999999999999" customHeight="1" x14ac:dyDescent="0.25">
      <c r="A107" s="360">
        <v>101</v>
      </c>
      <c r="B107" s="67"/>
      <c r="C107" s="67"/>
      <c r="D107" s="68"/>
      <c r="E107" s="373"/>
      <c r="F107" s="586"/>
      <c r="G107" s="624"/>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899999999999999" customHeight="1" x14ac:dyDescent="0.25">
      <c r="A108" s="360">
        <v>102</v>
      </c>
      <c r="B108" s="67"/>
      <c r="C108" s="67"/>
      <c r="D108" s="68"/>
      <c r="E108" s="373"/>
      <c r="F108" s="586"/>
      <c r="G108" s="624"/>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899999999999999" customHeight="1" x14ac:dyDescent="0.25">
      <c r="A109" s="360">
        <v>103</v>
      </c>
      <c r="B109" s="67"/>
      <c r="C109" s="67"/>
      <c r="D109" s="68"/>
      <c r="E109" s="373"/>
      <c r="F109" s="586"/>
      <c r="G109" s="624"/>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899999999999999" customHeight="1" x14ac:dyDescent="0.25">
      <c r="A110" s="360">
        <v>104</v>
      </c>
      <c r="B110" s="67"/>
      <c r="C110" s="67"/>
      <c r="D110" s="68"/>
      <c r="E110" s="373"/>
      <c r="F110" s="586"/>
      <c r="G110" s="624"/>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899999999999999" customHeight="1" x14ac:dyDescent="0.25">
      <c r="A111" s="360">
        <v>105</v>
      </c>
      <c r="B111" s="67"/>
      <c r="C111" s="67"/>
      <c r="D111" s="68"/>
      <c r="E111" s="373"/>
      <c r="F111" s="586"/>
      <c r="G111" s="624"/>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899999999999999" customHeight="1" x14ac:dyDescent="0.25">
      <c r="A112" s="360">
        <v>106</v>
      </c>
      <c r="B112" s="67"/>
      <c r="C112" s="67"/>
      <c r="D112" s="68"/>
      <c r="E112" s="373"/>
      <c r="F112" s="586"/>
      <c r="G112" s="624"/>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899999999999999" customHeight="1" x14ac:dyDescent="0.25">
      <c r="A113" s="360">
        <v>107</v>
      </c>
      <c r="B113" s="67"/>
      <c r="C113" s="67"/>
      <c r="D113" s="68"/>
      <c r="E113" s="373"/>
      <c r="F113" s="586"/>
      <c r="G113" s="624"/>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899999999999999" customHeight="1" x14ac:dyDescent="0.25">
      <c r="A114" s="360">
        <v>108</v>
      </c>
      <c r="B114" s="67"/>
      <c r="C114" s="67"/>
      <c r="D114" s="68"/>
      <c r="E114" s="373"/>
      <c r="F114" s="586"/>
      <c r="G114" s="624"/>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899999999999999" customHeight="1" x14ac:dyDescent="0.25">
      <c r="A115" s="360">
        <v>109</v>
      </c>
      <c r="B115" s="67"/>
      <c r="C115" s="67"/>
      <c r="D115" s="68"/>
      <c r="E115" s="373"/>
      <c r="F115" s="586"/>
      <c r="G115" s="624"/>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899999999999999" customHeight="1" x14ac:dyDescent="0.25">
      <c r="A116" s="360">
        <v>110</v>
      </c>
      <c r="B116" s="67"/>
      <c r="C116" s="67"/>
      <c r="D116" s="68"/>
      <c r="E116" s="373"/>
      <c r="F116" s="586"/>
      <c r="G116" s="624"/>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899999999999999" customHeight="1" x14ac:dyDescent="0.25">
      <c r="A117" s="360">
        <v>111</v>
      </c>
      <c r="B117" s="67"/>
      <c r="C117" s="67"/>
      <c r="D117" s="68"/>
      <c r="E117" s="373"/>
      <c r="F117" s="586"/>
      <c r="G117" s="624"/>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899999999999999" customHeight="1" x14ac:dyDescent="0.25">
      <c r="A118" s="360">
        <v>112</v>
      </c>
      <c r="B118" s="67"/>
      <c r="C118" s="67"/>
      <c r="D118" s="68"/>
      <c r="E118" s="373"/>
      <c r="F118" s="586"/>
      <c r="G118" s="624"/>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899999999999999" customHeight="1" x14ac:dyDescent="0.25">
      <c r="A119" s="360">
        <v>113</v>
      </c>
      <c r="B119" s="67"/>
      <c r="C119" s="67"/>
      <c r="D119" s="68"/>
      <c r="E119" s="373"/>
      <c r="F119" s="586"/>
      <c r="G119" s="624"/>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899999999999999" customHeight="1" x14ac:dyDescent="0.25">
      <c r="A120" s="360">
        <v>114</v>
      </c>
      <c r="B120" s="67"/>
      <c r="C120" s="67"/>
      <c r="D120" s="68"/>
      <c r="E120" s="373"/>
      <c r="F120" s="586"/>
      <c r="G120" s="624"/>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899999999999999" customHeight="1" x14ac:dyDescent="0.25">
      <c r="A121" s="360">
        <v>115</v>
      </c>
      <c r="B121" s="67"/>
      <c r="C121" s="67"/>
      <c r="D121" s="68"/>
      <c r="E121" s="373"/>
      <c r="F121" s="586"/>
      <c r="G121" s="624"/>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899999999999999" customHeight="1" x14ac:dyDescent="0.25">
      <c r="A122" s="360">
        <v>116</v>
      </c>
      <c r="B122" s="67"/>
      <c r="C122" s="67"/>
      <c r="D122" s="68"/>
      <c r="E122" s="373"/>
      <c r="F122" s="586"/>
      <c r="G122" s="624"/>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899999999999999" customHeight="1" x14ac:dyDescent="0.25">
      <c r="A123" s="360">
        <v>117</v>
      </c>
      <c r="B123" s="67"/>
      <c r="C123" s="67"/>
      <c r="D123" s="68"/>
      <c r="E123" s="373"/>
      <c r="F123" s="586"/>
      <c r="G123" s="624"/>
      <c r="H123" s="357"/>
      <c r="I123" s="355"/>
      <c r="J123" s="359"/>
      <c r="K123" s="355"/>
      <c r="L123" s="344"/>
      <c r="M123" s="69"/>
      <c r="N123" s="93"/>
      <c r="O123" s="69"/>
    </row>
    <row r="124" spans="1:15" s="11" customFormat="1" ht="18.899999999999999" customHeight="1" x14ac:dyDescent="0.25">
      <c r="A124" s="360">
        <v>118</v>
      </c>
      <c r="B124" s="67"/>
      <c r="C124" s="67"/>
      <c r="D124" s="68"/>
      <c r="E124" s="373"/>
      <c r="F124" s="586"/>
      <c r="G124" s="624"/>
      <c r="H124" s="357"/>
      <c r="I124" s="355"/>
      <c r="J124" s="359"/>
      <c r="K124" s="355"/>
      <c r="L124" s="344"/>
      <c r="M124" s="69"/>
      <c r="N124" s="93"/>
      <c r="O124" s="69"/>
    </row>
    <row r="125" spans="1:15" s="11" customFormat="1" ht="18.899999999999999" customHeight="1" x14ac:dyDescent="0.25">
      <c r="A125" s="360">
        <v>119</v>
      </c>
      <c r="B125" s="67"/>
      <c r="C125" s="67"/>
      <c r="D125" s="68"/>
      <c r="E125" s="373"/>
      <c r="F125" s="586"/>
      <c r="G125" s="624"/>
      <c r="H125" s="357"/>
      <c r="I125" s="355"/>
      <c r="J125" s="359"/>
      <c r="K125" s="355"/>
      <c r="L125" s="344"/>
      <c r="M125" s="69"/>
      <c r="N125" s="93"/>
      <c r="O125" s="69"/>
    </row>
    <row r="126" spans="1:15" s="11" customFormat="1" ht="18.899999999999999" customHeight="1" x14ac:dyDescent="0.25">
      <c r="A126" s="360">
        <v>120</v>
      </c>
      <c r="B126" s="67"/>
      <c r="C126" s="67"/>
      <c r="D126" s="68"/>
      <c r="E126" s="373"/>
      <c r="F126" s="586"/>
      <c r="G126" s="624"/>
      <c r="H126" s="357"/>
      <c r="I126" s="355"/>
      <c r="J126" s="359"/>
      <c r="K126" s="355"/>
      <c r="L126" s="344"/>
      <c r="M126" s="69"/>
      <c r="N126" s="93"/>
      <c r="O126" s="69"/>
    </row>
    <row r="127" spans="1:15" s="11" customFormat="1" ht="18.899999999999999" customHeight="1" x14ac:dyDescent="0.25">
      <c r="A127" s="360">
        <v>121</v>
      </c>
      <c r="B127" s="67"/>
      <c r="C127" s="67"/>
      <c r="D127" s="68"/>
      <c r="E127" s="373"/>
      <c r="F127" s="586"/>
      <c r="G127" s="624"/>
      <c r="H127" s="357"/>
      <c r="I127" s="355"/>
      <c r="J127" s="359"/>
      <c r="K127" s="355"/>
      <c r="L127" s="344"/>
      <c r="M127" s="69"/>
      <c r="N127" s="93"/>
      <c r="O127" s="69"/>
    </row>
    <row r="128" spans="1:15" s="11" customFormat="1" ht="18.899999999999999" customHeight="1" x14ac:dyDescent="0.25">
      <c r="A128" s="360">
        <v>122</v>
      </c>
      <c r="B128" s="67"/>
      <c r="C128" s="67"/>
      <c r="D128" s="68"/>
      <c r="E128" s="373"/>
      <c r="F128" s="586"/>
      <c r="G128" s="624"/>
      <c r="H128" s="357"/>
      <c r="I128" s="355"/>
      <c r="J128" s="359"/>
      <c r="K128" s="355"/>
      <c r="L128" s="344"/>
      <c r="M128" s="69"/>
      <c r="N128" s="93"/>
      <c r="O128" s="69"/>
    </row>
    <row r="129" spans="1:15" s="11" customFormat="1" ht="18.899999999999999" customHeight="1" x14ac:dyDescent="0.25">
      <c r="A129" s="360">
        <v>123</v>
      </c>
      <c r="B129" s="67"/>
      <c r="C129" s="67"/>
      <c r="D129" s="68"/>
      <c r="E129" s="373"/>
      <c r="F129" s="586"/>
      <c r="G129" s="624"/>
      <c r="H129" s="357"/>
      <c r="I129" s="355"/>
      <c r="J129" s="359"/>
      <c r="K129" s="355"/>
      <c r="L129" s="344"/>
      <c r="M129" s="69"/>
      <c r="N129" s="93"/>
      <c r="O129" s="69"/>
    </row>
    <row r="130" spans="1:15" s="11" customFormat="1" ht="18.899999999999999" customHeight="1" x14ac:dyDescent="0.25">
      <c r="A130" s="360">
        <v>124</v>
      </c>
      <c r="B130" s="67"/>
      <c r="C130" s="67"/>
      <c r="D130" s="68"/>
      <c r="E130" s="373"/>
      <c r="F130" s="586"/>
      <c r="G130" s="624"/>
      <c r="H130" s="357"/>
      <c r="I130" s="355"/>
      <c r="J130" s="359"/>
      <c r="K130" s="355"/>
      <c r="L130" s="344"/>
      <c r="M130" s="69"/>
      <c r="N130" s="93"/>
      <c r="O130" s="69"/>
    </row>
    <row r="131" spans="1:15" s="11" customFormat="1" ht="18.899999999999999" customHeight="1" x14ac:dyDescent="0.25">
      <c r="A131" s="360">
        <v>125</v>
      </c>
      <c r="B131" s="67"/>
      <c r="C131" s="67"/>
      <c r="D131" s="68"/>
      <c r="E131" s="373"/>
      <c r="F131" s="586"/>
      <c r="G131" s="624"/>
      <c r="H131" s="357"/>
      <c r="I131" s="355"/>
      <c r="J131" s="359"/>
      <c r="K131" s="355"/>
      <c r="L131" s="344"/>
      <c r="M131" s="69"/>
      <c r="N131" s="93"/>
      <c r="O131" s="69"/>
    </row>
    <row r="132" spans="1:15" s="11" customFormat="1" ht="18.899999999999999" customHeight="1" x14ac:dyDescent="0.25">
      <c r="A132" s="360">
        <v>126</v>
      </c>
      <c r="B132" s="67"/>
      <c r="C132" s="67"/>
      <c r="D132" s="68"/>
      <c r="E132" s="373"/>
      <c r="F132" s="586"/>
      <c r="G132" s="624"/>
      <c r="H132" s="357"/>
      <c r="I132" s="355"/>
      <c r="J132" s="359"/>
      <c r="K132" s="355"/>
      <c r="L132" s="344"/>
      <c r="M132" s="69"/>
      <c r="N132" s="93"/>
      <c r="O132" s="69"/>
    </row>
    <row r="133" spans="1:15" s="11" customFormat="1" ht="18.899999999999999" customHeight="1" x14ac:dyDescent="0.25">
      <c r="A133" s="360">
        <v>127</v>
      </c>
      <c r="B133" s="67"/>
      <c r="C133" s="67"/>
      <c r="D133" s="68"/>
      <c r="E133" s="373"/>
      <c r="F133" s="586"/>
      <c r="G133" s="624"/>
      <c r="H133" s="357"/>
      <c r="I133" s="355"/>
      <c r="J133" s="359"/>
      <c r="K133" s="355"/>
      <c r="L133" s="344"/>
      <c r="M133" s="69"/>
      <c r="N133" s="93"/>
      <c r="O133" s="69"/>
    </row>
    <row r="134" spans="1:15" s="11" customFormat="1" ht="18.899999999999999" customHeight="1" x14ac:dyDescent="0.25">
      <c r="A134" s="360">
        <v>128</v>
      </c>
      <c r="B134" s="67"/>
      <c r="C134" s="67"/>
      <c r="D134" s="68"/>
      <c r="E134" s="373"/>
      <c r="F134" s="586"/>
      <c r="G134" s="624"/>
      <c r="H134" s="357"/>
      <c r="I134" s="355"/>
      <c r="J134" s="359"/>
      <c r="K134" s="355"/>
      <c r="L134" s="344"/>
      <c r="M134" s="69"/>
      <c r="N134" s="93"/>
      <c r="O134" s="69"/>
    </row>
  </sheetData>
  <conditionalFormatting sqref="A7:D134">
    <cfRule type="expression" dxfId="172" priority="9" stopIfTrue="1">
      <formula>$O7&gt;=1</formula>
    </cfRule>
  </conditionalFormatting>
  <conditionalFormatting sqref="B7:D14">
    <cfRule type="expression" dxfId="171" priority="8" stopIfTrue="1">
      <formula>$O7&gt;=1</formula>
    </cfRule>
  </conditionalFormatting>
  <conditionalFormatting sqref="B7:D27">
    <cfRule type="expression" dxfId="170" priority="1" stopIfTrue="1">
      <formula>$Q7&gt;=1</formula>
    </cfRule>
  </conditionalFormatting>
  <conditionalFormatting sqref="E7:E27">
    <cfRule type="expression" dxfId="169" priority="2" stopIfTrue="1">
      <formula>AND(ROUNDDOWN(($A$4-E7)/365.25,0)&lt;=13,G7&lt;&gt;"OK")</formula>
    </cfRule>
    <cfRule type="expression" dxfId="168" priority="3" stopIfTrue="1">
      <formula>AND(ROUNDDOWN(($A$4-E7)/365.25,0)&lt;=14,G7&lt;&gt;"OK")</formula>
    </cfRule>
    <cfRule type="expression" dxfId="167" priority="4" stopIfTrue="1">
      <formula>AND(ROUNDDOWN(($A$4-E7)/365.25,0)&lt;=17,G7&lt;&gt;"OK")</formula>
    </cfRule>
  </conditionalFormatting>
  <conditionalFormatting sqref="E7:E134">
    <cfRule type="expression" dxfId="166" priority="5" stopIfTrue="1">
      <formula>AND(ROUNDDOWN(($A$4-E7)/365.25,0)&lt;=13,#REF!&lt;&gt;"OK")</formula>
    </cfRule>
    <cfRule type="expression" dxfId="165" priority="6" stopIfTrue="1">
      <formula>AND(ROUNDDOWN(($A$4-E7)/365.25,0)&lt;=14,#REF!&lt;&gt;"OK")</formula>
    </cfRule>
    <cfRule type="expression" dxfId="164" priority="7" stopIfTrue="1">
      <formula>AND(ROUNDDOWN(($A$4-E7)/365.25,0)&lt;=17,#REF!&lt;&gt;"OK")</formula>
    </cfRule>
  </conditionalFormatting>
  <conditionalFormatting sqref="H7:H134">
    <cfRule type="cellIs" dxfId="16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0657" r:id="rId4" name="Button 1">
              <controlPr defaultSize="0" print="0" autoFill="0" autoPict="0" macro="[0]!egyéni_rangsor">
                <anchor moveWithCells="1" sizeWithCells="1">
                  <from>
                    <xdr:col>5</xdr:col>
                    <xdr:colOff>914400</xdr:colOff>
                    <xdr:row>0</xdr:row>
                    <xdr:rowOff>152400</xdr:rowOff>
                  </from>
                  <to>
                    <xdr:col>11</xdr:col>
                    <xdr:colOff>30480</xdr:colOff>
                    <xdr:row>1</xdr:row>
                    <xdr:rowOff>114300</xdr:rowOff>
                  </to>
                </anchor>
              </controlPr>
            </control>
          </mc:Choice>
        </mc:AlternateContent>
      </controls>
    </mc:Choice>
  </mc:AlternateContent>
</worksheet>
</file>

<file path=xl/worksheets/sheet1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Sheet151">
    <tabColor indexed="19"/>
    <pageSetUpPr fitToPage="1"/>
  </sheetPr>
  <dimension ref="A1:U80"/>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9.88671875" customWidth="1"/>
    <col min="12" max="12" width="1.6640625" style="94" customWidth="1"/>
    <col min="13" max="13" width="9.88671875" customWidth="1"/>
    <col min="14" max="14" width="1.6640625" style="95" customWidth="1"/>
    <col min="15" max="15" width="9.88671875" customWidth="1"/>
    <col min="16" max="16" width="1.6640625" style="94" customWidth="1"/>
    <col min="17" max="17" width="9.8867187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112</v>
      </c>
      <c r="L1" s="82"/>
      <c r="M1" s="57"/>
      <c r="N1" s="100" t="s">
        <v>3</v>
      </c>
      <c r="O1" s="100" t="s">
        <v>3</v>
      </c>
      <c r="P1" s="100"/>
      <c r="Q1" s="99"/>
      <c r="R1" s="100"/>
    </row>
    <row r="2" spans="1:21" s="70" customFormat="1" x14ac:dyDescent="0.25">
      <c r="A2" s="59" t="s">
        <v>119</v>
      </c>
      <c r="B2" s="59"/>
      <c r="C2" s="59"/>
      <c r="D2" s="392"/>
      <c r="E2" s="393">
        <f>Altalanos!$E$8</f>
        <v>0</v>
      </c>
      <c r="F2" s="59"/>
      <c r="G2" s="101"/>
      <c r="H2" s="72"/>
      <c r="I2" s="72"/>
      <c r="J2" s="102"/>
      <c r="K2" s="370" t="s">
        <v>224</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(5)'!$A$7:$M$30,12))</f>
        <v/>
      </c>
      <c r="C7" s="346" t="str">
        <f>IF($E7="","",VLOOKUP($E7,'1Q ELO (5)'!$A$7:$M$30,13))</f>
        <v/>
      </c>
      <c r="D7" s="376" t="str">
        <f>IF($E7="","",VLOOKUP($E7,'1Q ELO (5)'!$A$7:$M$30,5))</f>
        <v/>
      </c>
      <c r="E7" s="119"/>
      <c r="F7" s="120" t="str">
        <f>UPPER(IF($E7="","",VLOOKUP($E7,'1Q ELO (5)'!$A$7:$M$30,2)))</f>
        <v/>
      </c>
      <c r="G7" s="120" t="str">
        <f>IF($E7="","",VLOOKUP($E7,'1Q ELO (5)'!$A$7:$M$30,3))</f>
        <v/>
      </c>
      <c r="H7" s="120"/>
      <c r="I7" s="120" t="str">
        <f>IF($E7="","",VLOOKUP($E7,'1Q ELO (5)'!$A$7:$M$30,4))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(5)'!$A$7:$M$30,12))</f>
        <v/>
      </c>
      <c r="C9" s="346" t="str">
        <f>IF($E9="","",VLOOKUP($E9,'1Q ELO (5)'!$A$7:$M$30,13))</f>
        <v/>
      </c>
      <c r="D9" s="376" t="str">
        <f>IF($E9="","",VLOOKUP($E9,'1Q ELO (5)'!$A$7:$M$30,5))</f>
        <v/>
      </c>
      <c r="E9" s="119"/>
      <c r="F9" s="412" t="str">
        <f>UPPER(IF($E9="","",VLOOKUP($E9,'1Q ELO (5)'!$A$7:$M$30,2)))</f>
        <v/>
      </c>
      <c r="G9" s="139" t="str">
        <f>IF($E9="","",VLOOKUP($E9,'1Q ELO (5)'!$A$7:$M$30,3))</f>
        <v/>
      </c>
      <c r="H9" s="139"/>
      <c r="I9" s="139" t="str">
        <f>IF($E9="","",VLOOKUP($E9,'1Q ELO (5)'!$A$7:$M$30,4))</f>
        <v/>
      </c>
      <c r="J9" s="140"/>
      <c r="K9" s="121"/>
      <c r="L9" s="141"/>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(5)'!$A$7:$M$30,12))</f>
        <v/>
      </c>
      <c r="C11" s="346" t="str">
        <f>IF($E11="","",VLOOKUP($E11,'1Q ELO (5)'!$A$7:$M$30,13))</f>
        <v/>
      </c>
      <c r="D11" s="376" t="str">
        <f>IF($E11="","",VLOOKUP($E11,'1Q ELO (5)'!$A$7:$M$30,5))</f>
        <v/>
      </c>
      <c r="E11" s="119"/>
      <c r="F11" s="139" t="str">
        <f>UPPER(IF($E11="","",VLOOKUP($E11,'1Q ELO (5)'!$A$7:$M$30,2)))</f>
        <v/>
      </c>
      <c r="G11" s="139" t="str">
        <f>IF($E11="","",VLOOKUP($E11,'1Q ELO (5)'!$A$7:$M$30,3))</f>
        <v/>
      </c>
      <c r="H11" s="139"/>
      <c r="I11" s="139" t="str">
        <f>IF($E11="","",VLOOKUP($E11,'1Q ELO (5)'!$A$7:$M$30,4))</f>
        <v/>
      </c>
      <c r="J11" s="122"/>
      <c r="K11" s="121"/>
      <c r="L11" s="147"/>
      <c r="M11" s="121"/>
      <c r="N11" s="146"/>
      <c r="O11" s="146"/>
      <c r="P11" s="146"/>
      <c r="Q11" s="127"/>
      <c r="R11" s="128"/>
      <c r="S11" s="129"/>
      <c r="U11" s="58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8" t="e">
        <f>#REF!</f>
        <v>#REF!</v>
      </c>
    </row>
    <row r="13" spans="1:21" s="37" customFormat="1" ht="9.6" customHeight="1" x14ac:dyDescent="0.25">
      <c r="A13" s="131">
        <v>4</v>
      </c>
      <c r="B13" s="346" t="str">
        <f>IF($E13="","",VLOOKUP($E13,'1Q ELO (5)'!$A$7:$M$30,12))</f>
        <v/>
      </c>
      <c r="C13" s="346" t="str">
        <f>IF($E13="","",VLOOKUP($E13,'1Q ELO (5)'!$A$7:$M$30,13))</f>
        <v/>
      </c>
      <c r="D13" s="376" t="str">
        <f>IF($E13="","",VLOOKUP($E13,'1Q ELO (5)'!$A$7:$M$30,5))</f>
        <v/>
      </c>
      <c r="E13" s="119"/>
      <c r="F13" s="139" t="str">
        <f>UPPER(IF($E13="","",VLOOKUP($E13,'1Q ELO (5)'!$A$7:$M$30,2)))</f>
        <v/>
      </c>
      <c r="G13" s="139" t="str">
        <f>IF($E13="","",VLOOKUP($E13,'1Q ELO (5)'!$A$7:$M$30,3))</f>
        <v/>
      </c>
      <c r="H13" s="139"/>
      <c r="I13" s="139" t="str">
        <f>IF($E13="","",VLOOKUP($E13,'1Q ELO (5)'!$A$7:$M$30,4))</f>
        <v/>
      </c>
      <c r="J13" s="150"/>
      <c r="K13" s="121"/>
      <c r="L13" s="121"/>
      <c r="M13" s="121"/>
      <c r="N13" s="146"/>
      <c r="O13" s="146"/>
      <c r="P13" s="146"/>
      <c r="Q13" s="127"/>
      <c r="R13" s="128"/>
      <c r="S13" s="129"/>
      <c r="U13" s="588" t="e">
        <f>#REF!</f>
        <v>#REF!</v>
      </c>
    </row>
    <row r="14" spans="1:21" s="37" customFormat="1" ht="9.6" customHeight="1" x14ac:dyDescent="0.25">
      <c r="A14" s="131"/>
      <c r="B14" s="270"/>
      <c r="C14" s="270"/>
      <c r="D14" s="386"/>
      <c r="E14" s="142"/>
      <c r="F14" s="121"/>
      <c r="G14" s="121"/>
      <c r="H14" s="48"/>
      <c r="I14" s="151"/>
      <c r="J14" s="143"/>
      <c r="K14" s="121"/>
      <c r="L14" s="121"/>
      <c r="M14" s="146"/>
      <c r="N14" s="127"/>
      <c r="O14" s="128"/>
      <c r="P14" s="129"/>
    </row>
    <row r="15" spans="1:21" s="37" customFormat="1" ht="9.6" customHeight="1" x14ac:dyDescent="0.25">
      <c r="A15" s="504">
        <v>5</v>
      </c>
      <c r="B15" s="346" t="str">
        <f>IF($E15="","",VLOOKUP($E15,'1Q ELO (5)'!$A$7:$M$30,12))</f>
        <v/>
      </c>
      <c r="C15" s="346" t="str">
        <f>IF($E15="","",VLOOKUP($E15,'1Q ELO (5)'!$A$7:$M$30,13))</f>
        <v/>
      </c>
      <c r="D15" s="376" t="str">
        <f>IF($E15="","",VLOOKUP($E15,'1Q ELO (5)'!$A$7:$M$30,5))</f>
        <v/>
      </c>
      <c r="E15" s="119"/>
      <c r="F15" s="579" t="str">
        <f>UPPER(IF($E15="","",VLOOKUP($E15,'1Q ELO (5)'!$A$7:$M$30,2)))</f>
        <v/>
      </c>
      <c r="G15" s="579" t="str">
        <f>IF($E15="","",VLOOKUP($E15,'1Q ELO (5)'!$A$7:$M$30,3))</f>
        <v/>
      </c>
      <c r="H15" s="579"/>
      <c r="I15" s="579" t="str">
        <f>IF($E15="","",VLOOKUP($E15,'1Q ELO (5)'!$A$7:$M$30,4))</f>
        <v/>
      </c>
      <c r="J15" s="152"/>
      <c r="K15" s="121"/>
      <c r="L15" s="121"/>
      <c r="M15" s="121"/>
      <c r="N15" s="146"/>
      <c r="O15" s="121"/>
      <c r="P15" s="146"/>
      <c r="Q15" s="127"/>
      <c r="R15" s="128"/>
      <c r="S15" s="129"/>
      <c r="U15" s="58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89" t="e">
        <f>#REF!</f>
        <v>#REF!</v>
      </c>
    </row>
    <row r="17" spans="1:19" s="37" customFormat="1" ht="9.6" customHeight="1" x14ac:dyDescent="0.25">
      <c r="A17" s="131">
        <v>6</v>
      </c>
      <c r="B17" s="346" t="str">
        <f>IF($E17="","",VLOOKUP($E17,'1Q ELO (5)'!$A$7:$M$30,12))</f>
        <v/>
      </c>
      <c r="C17" s="346" t="str">
        <f>IF($E17="","",VLOOKUP($E17,'1Q ELO (5)'!$A$7:$M$30,13))</f>
        <v/>
      </c>
      <c r="D17" s="376" t="str">
        <f>IF($E17="","",VLOOKUP($E17,'1Q ELO (5)'!$A$7:$M$30,5))</f>
        <v/>
      </c>
      <c r="E17" s="119"/>
      <c r="F17" s="139" t="str">
        <f>UPPER(IF($E17="","",VLOOKUP($E17,'1Q ELO (5)'!$A$7:$M$30,2)))</f>
        <v/>
      </c>
      <c r="G17" s="139" t="str">
        <f>IF($E17="","",VLOOKUP($E17,'1Q ELO (5)'!$A$7:$M$30,3))</f>
        <v/>
      </c>
      <c r="H17" s="139"/>
      <c r="I17" s="139" t="str">
        <f>IF($E17="","",VLOOKUP($E17,'1Q ELO (5)'!$A$7:$M$30,4))</f>
        <v/>
      </c>
      <c r="J17" s="140"/>
      <c r="K17" s="121"/>
      <c r="L17" s="141"/>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(5)'!$A$7:$M$30,12))</f>
        <v/>
      </c>
      <c r="C19" s="346" t="str">
        <f>IF($E19="","",VLOOKUP($E19,'1Q ELO (5)'!$A$7:$M$30,13))</f>
        <v/>
      </c>
      <c r="D19" s="376" t="str">
        <f>IF($E19="","",VLOOKUP($E19,'1Q ELO (5)'!$A$7:$M$30,5))</f>
        <v/>
      </c>
      <c r="E19" s="119"/>
      <c r="F19" s="139" t="str">
        <f>UPPER(IF($E19="","",VLOOKUP($E19,'1Q ELO (5)'!$A$7:$M$30,2)))</f>
        <v/>
      </c>
      <c r="G19" s="139" t="str">
        <f>IF($E19="","",VLOOKUP($E19,'1Q ELO (5)'!$A$7:$M$30,3))</f>
        <v/>
      </c>
      <c r="H19" s="139"/>
      <c r="I19" s="139" t="str">
        <f>IF($E19="","",VLOOKUP($E19,'1Q ELO (5)'!$A$7:$M$30,4))</f>
        <v/>
      </c>
      <c r="J19" s="122"/>
      <c r="K19" s="121"/>
      <c r="L19" s="147"/>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5">
      <c r="A21" s="131">
        <v>8</v>
      </c>
      <c r="B21" s="346" t="str">
        <f>IF($E21="","",VLOOKUP($E21,'1Q ELO (5)'!$A$7:$M$30,12))</f>
        <v/>
      </c>
      <c r="C21" s="346" t="str">
        <f>IF($E21="","",VLOOKUP($E21,'1Q ELO (5)'!$A$7:$M$30,13))</f>
        <v/>
      </c>
      <c r="D21" s="376" t="str">
        <f>IF($E21="","",VLOOKUP($E21,'1Q ELO (5)'!$A$7:$M$30,5))</f>
        <v/>
      </c>
      <c r="E21" s="119"/>
      <c r="F21" s="139" t="str">
        <f>UPPER(IF($E21="","",VLOOKUP($E21,'1Q ELO (5)'!$A$7:$M$30,2)))</f>
        <v/>
      </c>
      <c r="G21" s="139" t="str">
        <f>IF($E21="","",VLOOKUP($E21,'1Q ELO (5)'!$A$7:$M$30,3))</f>
        <v/>
      </c>
      <c r="H21" s="139"/>
      <c r="I21" s="139" t="str">
        <f>IF($E21="","",VLOOKUP($E21,'1Q ELO (5)'!$A$7:$M$30,4))</f>
        <v/>
      </c>
      <c r="J21" s="150"/>
      <c r="K21" s="121"/>
      <c r="L21" s="121"/>
      <c r="M21" s="121"/>
      <c r="N21" s="146"/>
      <c r="O21" s="146"/>
      <c r="P21" s="146"/>
      <c r="Q21" s="127"/>
      <c r="R21" s="128"/>
      <c r="S21" s="129"/>
    </row>
    <row r="22" spans="1:19" s="37" customFormat="1" ht="9.6" customHeight="1" x14ac:dyDescent="0.25">
      <c r="A22" s="131"/>
      <c r="B22" s="346"/>
      <c r="C22" s="599"/>
      <c r="D22" s="600"/>
      <c r="E22" s="598"/>
      <c r="F22" s="601"/>
      <c r="G22" s="601"/>
      <c r="H22" s="601"/>
      <c r="I22" s="601"/>
      <c r="J22" s="152"/>
      <c r="K22" s="121"/>
      <c r="L22" s="121"/>
      <c r="M22" s="121"/>
      <c r="N22" s="146"/>
      <c r="O22" s="146"/>
      <c r="P22" s="146"/>
      <c r="Q22" s="127"/>
      <c r="R22" s="128"/>
      <c r="S22" s="129"/>
    </row>
    <row r="23" spans="1:19" s="37" customFormat="1" ht="9.6" customHeight="1" x14ac:dyDescent="0.25">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5">
      <c r="A24" s="382" t="s">
        <v>103</v>
      </c>
      <c r="B24" s="383"/>
      <c r="C24" s="384"/>
      <c r="D24" s="385"/>
      <c r="E24" s="184">
        <v>1</v>
      </c>
      <c r="F24" s="55" t="str">
        <f>IF(E24&gt;$R$31,,UPPER(VLOOKUP(E24,'1Q ELO (5)'!$A$7:$O$134,2)))</f>
        <v/>
      </c>
      <c r="G24" s="185"/>
      <c r="H24" s="55"/>
      <c r="I24" s="54"/>
      <c r="J24" s="186" t="s">
        <v>7</v>
      </c>
      <c r="K24" s="181"/>
      <c r="L24" s="187"/>
      <c r="M24" s="181"/>
      <c r="N24" s="188"/>
      <c r="O24" s="189" t="s">
        <v>108</v>
      </c>
      <c r="P24" s="190"/>
      <c r="Q24" s="190"/>
      <c r="R24" s="191"/>
    </row>
    <row r="25" spans="1:19" s="37" customFormat="1" ht="9.6" customHeight="1" x14ac:dyDescent="0.25">
      <c r="A25" s="196" t="s">
        <v>116</v>
      </c>
      <c r="B25" s="194"/>
      <c r="C25" s="378"/>
      <c r="D25" s="197"/>
      <c r="E25" s="184">
        <v>2</v>
      </c>
      <c r="F25" s="55" t="str">
        <f>IF(E25&gt;$R$31,,UPPER(VLOOKUP(E25,'1Q ELO (5)'!$A$7:$O$134,2)))</f>
        <v/>
      </c>
      <c r="G25" s="185"/>
      <c r="H25" s="55"/>
      <c r="I25" s="54"/>
      <c r="J25" s="186" t="s">
        <v>8</v>
      </c>
      <c r="K25" s="181"/>
      <c r="L25" s="187"/>
      <c r="M25" s="181"/>
      <c r="N25" s="188"/>
      <c r="O25" s="192"/>
      <c r="P25" s="193"/>
      <c r="Q25" s="194"/>
      <c r="R25" s="195"/>
    </row>
    <row r="26" spans="1:19" s="37" customFormat="1" ht="9.6" customHeight="1" x14ac:dyDescent="0.25">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5">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5">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5">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5">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5">
      <c r="A31" s="327"/>
      <c r="B31" s="324"/>
      <c r="C31" s="375"/>
      <c r="D31" s="335"/>
      <c r="E31" s="200"/>
      <c r="F31" s="201"/>
      <c r="G31" s="202"/>
      <c r="H31" s="201"/>
      <c r="I31" s="203"/>
      <c r="J31" s="204" t="s">
        <v>14</v>
      </c>
      <c r="K31" s="194"/>
      <c r="L31" s="193"/>
      <c r="M31" s="194"/>
      <c r="N31" s="195"/>
      <c r="O31" s="194" t="str">
        <f>R4</f>
        <v>Csávás István</v>
      </c>
      <c r="P31" s="193"/>
      <c r="Q31" s="194"/>
      <c r="R31" s="205">
        <f>MIN(6,'1Q ELO (5)'!O5)</f>
        <v>6</v>
      </c>
    </row>
    <row r="32" spans="1:19"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4"/>
      <c r="K69"/>
      <c r="L69" s="94"/>
      <c r="M69"/>
      <c r="N69" s="95"/>
      <c r="O69"/>
      <c r="P69" s="94"/>
      <c r="Q69"/>
      <c r="R69" s="95"/>
    </row>
    <row r="70" spans="1:18" s="37" customFormat="1" ht="9.6" customHeight="1" x14ac:dyDescent="0.25">
      <c r="A70"/>
      <c r="B70"/>
      <c r="C70"/>
      <c r="D70"/>
      <c r="E70"/>
      <c r="F70"/>
      <c r="G70"/>
      <c r="H70"/>
      <c r="I70"/>
      <c r="J70" s="94"/>
      <c r="K70"/>
      <c r="L70" s="94"/>
      <c r="M70"/>
      <c r="N70" s="95"/>
      <c r="O70"/>
      <c r="P70" s="94"/>
      <c r="Q70"/>
      <c r="R70" s="95"/>
    </row>
    <row r="71" spans="1:18" s="2" customFormat="1" ht="6.75" customHeight="1" x14ac:dyDescent="0.25">
      <c r="A71"/>
      <c r="B71"/>
      <c r="C71"/>
      <c r="D71"/>
      <c r="E71"/>
      <c r="F71"/>
      <c r="G71"/>
      <c r="H71"/>
      <c r="I71"/>
      <c r="J71" s="94"/>
      <c r="K71"/>
      <c r="L71" s="94"/>
      <c r="M71"/>
      <c r="N71" s="95"/>
      <c r="O71"/>
      <c r="P71" s="94"/>
      <c r="Q71"/>
      <c r="R71" s="95"/>
    </row>
    <row r="72" spans="1:18" s="18" customFormat="1" ht="10.5" customHeight="1" x14ac:dyDescent="0.25">
      <c r="A72"/>
      <c r="B72"/>
      <c r="C72"/>
      <c r="D72"/>
      <c r="E72"/>
      <c r="F72"/>
      <c r="G72"/>
      <c r="H72"/>
      <c r="I72"/>
      <c r="J72" s="94"/>
      <c r="K72"/>
      <c r="L72" s="94"/>
      <c r="M72"/>
      <c r="N72" s="95"/>
      <c r="O72"/>
      <c r="P72" s="94"/>
      <c r="Q72"/>
      <c r="R72" s="95"/>
    </row>
    <row r="73" spans="1:18" s="18" customFormat="1" ht="9" customHeight="1" x14ac:dyDescent="0.25">
      <c r="A73"/>
      <c r="B73"/>
      <c r="C73"/>
      <c r="D73"/>
      <c r="E73"/>
      <c r="F73"/>
      <c r="G73"/>
      <c r="H73"/>
      <c r="I73"/>
      <c r="J73" s="94"/>
      <c r="K73"/>
      <c r="L73" s="94"/>
      <c r="M73"/>
      <c r="N73" s="95"/>
      <c r="O73"/>
      <c r="P73" s="94"/>
      <c r="Q73"/>
      <c r="R73" s="95"/>
    </row>
    <row r="74" spans="1:18" s="18" customFormat="1" ht="9" customHeight="1" x14ac:dyDescent="0.25">
      <c r="A74"/>
      <c r="B74"/>
      <c r="C74"/>
      <c r="D74"/>
      <c r="E74"/>
      <c r="F74"/>
      <c r="G74"/>
      <c r="H74"/>
      <c r="I74"/>
      <c r="J74" s="94"/>
      <c r="K74"/>
      <c r="L74" s="94"/>
      <c r="M74"/>
      <c r="N74" s="95"/>
      <c r="O74"/>
      <c r="P74" s="94"/>
      <c r="Q74"/>
      <c r="R74" s="95"/>
    </row>
    <row r="75" spans="1:18" s="18" customFormat="1" ht="9" customHeight="1" x14ac:dyDescent="0.25">
      <c r="A75"/>
      <c r="B75"/>
      <c r="C75"/>
      <c r="D75"/>
      <c r="E75"/>
      <c r="F75"/>
      <c r="G75"/>
      <c r="H75"/>
      <c r="I75"/>
      <c r="J75" s="94"/>
      <c r="K75"/>
      <c r="L75" s="94"/>
      <c r="M75"/>
      <c r="N75" s="95"/>
      <c r="O75"/>
      <c r="P75" s="94"/>
      <c r="Q75"/>
      <c r="R75" s="95"/>
    </row>
    <row r="76" spans="1:18" s="18" customFormat="1" ht="9" customHeight="1" x14ac:dyDescent="0.25">
      <c r="A76"/>
      <c r="B76"/>
      <c r="C76"/>
      <c r="D76"/>
      <c r="E76"/>
      <c r="F76"/>
      <c r="G76"/>
      <c r="H76"/>
      <c r="I76"/>
      <c r="J76" s="94"/>
      <c r="K76"/>
      <c r="L76" s="94"/>
      <c r="M76"/>
      <c r="N76" s="95"/>
      <c r="O76"/>
      <c r="P76" s="94"/>
      <c r="Q76"/>
      <c r="R76" s="95"/>
    </row>
    <row r="77" spans="1:18" s="18" customFormat="1" ht="9" customHeight="1" x14ac:dyDescent="0.25">
      <c r="A77"/>
      <c r="B77"/>
      <c r="C77"/>
      <c r="D77"/>
      <c r="E77"/>
      <c r="F77"/>
      <c r="G77"/>
      <c r="H77"/>
      <c r="I77"/>
      <c r="J77" s="94"/>
      <c r="K77"/>
      <c r="L77" s="94"/>
      <c r="M77"/>
      <c r="N77" s="95"/>
      <c r="O77"/>
      <c r="P77" s="94"/>
      <c r="Q77"/>
      <c r="R77" s="95"/>
    </row>
    <row r="78" spans="1:18" s="18" customFormat="1" ht="9" customHeight="1" x14ac:dyDescent="0.25">
      <c r="A78"/>
      <c r="B78"/>
      <c r="C78"/>
      <c r="D78"/>
      <c r="E78"/>
      <c r="F78"/>
      <c r="G78"/>
      <c r="H78"/>
      <c r="I78"/>
      <c r="J78" s="94"/>
      <c r="K78"/>
      <c r="L78" s="94"/>
      <c r="M78"/>
      <c r="N78" s="95"/>
      <c r="O78"/>
      <c r="P78" s="94"/>
      <c r="Q78"/>
      <c r="R78" s="95"/>
    </row>
    <row r="79" spans="1:18" s="18" customFormat="1" ht="9" customHeight="1" x14ac:dyDescent="0.25">
      <c r="A79"/>
      <c r="B79"/>
      <c r="C79"/>
      <c r="D79"/>
      <c r="E79"/>
      <c r="F79"/>
      <c r="G79"/>
      <c r="H79"/>
      <c r="I79"/>
      <c r="J79" s="94"/>
      <c r="K79"/>
      <c r="L79" s="94"/>
      <c r="M79"/>
      <c r="N79" s="95"/>
      <c r="O79"/>
      <c r="P79" s="94"/>
      <c r="Q79"/>
      <c r="R79" s="95"/>
    </row>
    <row r="80" spans="1:18" s="18" customFormat="1" ht="9" customHeight="1" x14ac:dyDescent="0.25">
      <c r="A80"/>
      <c r="B80"/>
      <c r="C80"/>
      <c r="D80"/>
      <c r="E80"/>
      <c r="F80"/>
      <c r="G80"/>
      <c r="H80"/>
      <c r="I80"/>
      <c r="J80" s="94"/>
      <c r="K80"/>
      <c r="L80" s="94"/>
      <c r="M80"/>
      <c r="N80" s="95"/>
      <c r="O80"/>
      <c r="P80" s="94"/>
      <c r="Q80"/>
      <c r="R80" s="95"/>
    </row>
  </sheetData>
  <mergeCells count="1">
    <mergeCell ref="A4:C4"/>
  </mergeCells>
  <conditionalFormatting sqref="B22">
    <cfRule type="cellIs" dxfId="162" priority="3" stopIfTrue="1" operator="equal">
      <formula>"QA"</formula>
    </cfRule>
    <cfRule type="cellIs" dxfId="161" priority="4" stopIfTrue="1" operator="equal">
      <formula>"DA"</formula>
    </cfRule>
  </conditionalFormatting>
  <conditionalFormatting sqref="E7 E13 E15 E17 E19">
    <cfRule type="expression" dxfId="160" priority="1" stopIfTrue="1">
      <formula>$E7&lt;5</formula>
    </cfRule>
  </conditionalFormatting>
  <conditionalFormatting sqref="H7 H9 H11 H13 H15 H17 H19 H21">
    <cfRule type="expression" dxfId="159" priority="10" stopIfTrue="1">
      <formula>AND($E7&lt;9,$C7&gt;0)</formula>
    </cfRule>
  </conditionalFormatting>
  <conditionalFormatting sqref="I8 K10 I12 I16 K18 I20">
    <cfRule type="expression" dxfId="158" priority="7" stopIfTrue="1">
      <formula>AND($O$1="CU",I8="Umpire")</formula>
    </cfRule>
    <cfRule type="expression" dxfId="157" priority="8" stopIfTrue="1">
      <formula>AND($O$1="CU",I8&lt;&gt;"Umpire",J8&lt;&gt;"")</formula>
    </cfRule>
    <cfRule type="expression" dxfId="156" priority="9" stopIfTrue="1">
      <formula>AND($O$1="CU",I8&lt;&gt;"Umpire")</formula>
    </cfRule>
  </conditionalFormatting>
  <conditionalFormatting sqref="J8 L10 J12 J16 L18 J20 R31">
    <cfRule type="expression" dxfId="155" priority="2" stopIfTrue="1">
      <formula>$O$1="CU"</formula>
    </cfRule>
  </conditionalFormatting>
  <conditionalFormatting sqref="K8 M10 K12 K16 M18 K20">
    <cfRule type="expression" dxfId="154" priority="5" stopIfTrue="1">
      <formula>J8="as"</formula>
    </cfRule>
    <cfRule type="expression" dxfId="153" priority="6" stopIfTrue="1">
      <formula>J8="bs"</formula>
    </cfRule>
  </conditionalFormatting>
  <dataValidations count="1">
    <dataValidation type="list" allowBlank="1" showInputMessage="1" sqref="I12 K10 K18 I8 I16 I20" xr:uid="{00000000-0002-0000-4F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1681"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1682"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Sheet152">
    <tabColor indexed="19"/>
    <pageSetUpPr fitToPage="1"/>
  </sheetPr>
  <dimension ref="A1:U79"/>
  <sheetViews>
    <sheetView showGridLines="0" showZeros="0" workbookViewId="0">
      <selection activeCell="D27" sqref="D27"/>
    </sheetView>
  </sheetViews>
  <sheetFormatPr defaultColWidth="8.88671875" defaultRowHeight="13.2" x14ac:dyDescent="0.25"/>
  <cols>
    <col min="1" max="2" width="3.33203125" customWidth="1"/>
    <col min="3" max="3" width="5.441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370" t="s">
        <v>112</v>
      </c>
      <c r="L1" s="82"/>
      <c r="M1" s="57"/>
      <c r="N1" s="100"/>
      <c r="O1" s="100" t="s">
        <v>3</v>
      </c>
      <c r="P1" s="100"/>
      <c r="Q1" s="99"/>
      <c r="R1" s="100"/>
    </row>
    <row r="2" spans="1:21" s="70" customFormat="1" x14ac:dyDescent="0.25">
      <c r="A2" s="59" t="s">
        <v>119</v>
      </c>
      <c r="B2" s="59"/>
      <c r="C2" s="59"/>
      <c r="D2" s="392"/>
      <c r="E2" s="393">
        <f>Altalanos!$E$8</f>
        <v>0</v>
      </c>
      <c r="F2" s="59"/>
      <c r="G2" s="101"/>
      <c r="H2" s="72"/>
      <c r="I2" s="72"/>
      <c r="J2" s="102"/>
      <c r="K2" s="370" t="s">
        <v>223</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3" customFormat="1" ht="10.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(5)'!$A$7:$M$32,12))</f>
        <v/>
      </c>
      <c r="C7" s="346" t="str">
        <f>IF($E7="","",VLOOKUP($E7,'1Q ELO (5)'!$A$7:$M$30,13))</f>
        <v/>
      </c>
      <c r="D7" s="376" t="str">
        <f>IF($E7="","",VLOOKUP($E7,'1Q ELO (5)'!$A$7:$M$30,5))</f>
        <v/>
      </c>
      <c r="E7" s="119"/>
      <c r="F7" s="120" t="str">
        <f>UPPER(IF($E7="","",VLOOKUP($E7,'1Q ELO (5)'!$A$7:$M$38,2)))</f>
        <v/>
      </c>
      <c r="G7" s="120" t="str">
        <f>IF($E7="","",VLOOKUP($E7,'1Q ELO (5)'!$A$7:$M$38,3))</f>
        <v/>
      </c>
      <c r="H7" s="120"/>
      <c r="I7" s="120" t="str">
        <f>IF($E7="","",VLOOKUP($E7,'1Q ELO (5)'!$A$7:$M$38,4))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(5)'!$A$7:$M$32,12))</f>
        <v/>
      </c>
      <c r="C9" s="346" t="str">
        <f>IF($E9="","",VLOOKUP($E9,'1Q ELO (5)'!$A$7:$M$30,13))</f>
        <v/>
      </c>
      <c r="D9" s="376" t="str">
        <f>IF($E9="","",VLOOKUP($E9,'1Q ELO (5)'!$A$7:$M$30,5))</f>
        <v/>
      </c>
      <c r="E9" s="590"/>
      <c r="F9" s="139" t="str">
        <f>UPPER(IF($E9="","",VLOOKUP($E9,'1Q ELO (5)'!$A$7:$M$38,2)))</f>
        <v/>
      </c>
      <c r="G9" s="139" t="str">
        <f>IF($E9="","",VLOOKUP($E9,'1Q ELO (5)'!$A$7:$M$38,3))</f>
        <v/>
      </c>
      <c r="H9" s="139"/>
      <c r="I9" s="139" t="str">
        <f>IF($E9="","",VLOOKUP($E9,'1Q ELO (5)'!$A$7:$M$38,4))</f>
        <v/>
      </c>
      <c r="J9" s="140"/>
      <c r="K9" s="121"/>
      <c r="L9" s="273"/>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5">
      <c r="A11" s="504">
        <v>3</v>
      </c>
      <c r="B11" s="346" t="str">
        <f>IF($E11="","",VLOOKUP($E11,'1Q ELO (5)'!$A$7:$M$32,12))</f>
        <v/>
      </c>
      <c r="C11" s="346" t="str">
        <f>IF($E11="","",VLOOKUP($E11,'1Q ELO (5)'!$A$7:$M$30,13))</f>
        <v/>
      </c>
      <c r="D11" s="376" t="str">
        <f>IF($E11="","",VLOOKUP($E11,'1Q ELO (5)'!$A$7:$M$30,5))</f>
        <v/>
      </c>
      <c r="E11" s="119"/>
      <c r="F11" s="579" t="str">
        <f>UPPER(IF($E11="","",VLOOKUP($E11,'1Q ELO (5)'!$A$7:$M$38,2)))</f>
        <v/>
      </c>
      <c r="G11" s="579" t="str">
        <f>IF($E11="","",VLOOKUP($E11,'1Q ELO (5)'!$A$7:$M$38,3))</f>
        <v/>
      </c>
      <c r="H11" s="579"/>
      <c r="I11" s="579" t="str">
        <f>IF($E11="","",VLOOKUP($E11,'1Q ELO (5)'!$A$7:$M$38,4))</f>
        <v/>
      </c>
      <c r="J11" s="122"/>
      <c r="K11" s="121"/>
      <c r="L11" s="121"/>
      <c r="M11" s="121"/>
      <c r="N11" s="146"/>
      <c r="O11" s="146"/>
      <c r="P11" s="146"/>
      <c r="Q11" s="127"/>
      <c r="R11" s="128"/>
      <c r="S11" s="129"/>
      <c r="U11" s="13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5">
      <c r="A13" s="131">
        <v>4</v>
      </c>
      <c r="B13" s="346" t="str">
        <f>IF($E13="","",VLOOKUP($E13,'1Q ELO (5)'!$A$7:$M$32,12))</f>
        <v/>
      </c>
      <c r="C13" s="346" t="str">
        <f>IF($E13="","",VLOOKUP($E13,'1Q ELO (5)'!$A$7:$M$30,13))</f>
        <v/>
      </c>
      <c r="D13" s="376" t="str">
        <f>IF($E13="","",VLOOKUP($E13,'1Q ELO (5)'!$A$7:$M$30,5))</f>
        <v/>
      </c>
      <c r="E13" s="119"/>
      <c r="F13" s="139" t="str">
        <f>UPPER(IF($E13="","",VLOOKUP($E13,'1Q ELO (5)'!$A$7:$M$38,2)))</f>
        <v/>
      </c>
      <c r="G13" s="139" t="str">
        <f>IF($E13="","",VLOOKUP($E13,'1Q ELO (5)'!$A$7:$M$38,3))</f>
        <v/>
      </c>
      <c r="H13" s="139"/>
      <c r="I13" s="139" t="str">
        <f>IF($E13="","",VLOOKUP($E13,'1Q ELO (5)'!$A$7:$M$38,4))</f>
        <v/>
      </c>
      <c r="J13" s="150"/>
      <c r="K13" s="121"/>
      <c r="L13" s="121"/>
      <c r="M13" s="121"/>
      <c r="N13" s="146"/>
      <c r="O13" s="146"/>
      <c r="P13" s="146"/>
      <c r="Q13" s="127"/>
      <c r="R13" s="128"/>
      <c r="S13" s="129"/>
      <c r="U13" s="138" t="e">
        <f>#REF!</f>
        <v>#REF!</v>
      </c>
    </row>
    <row r="14" spans="1:21" s="37" customFormat="1" ht="9.6" customHeight="1" x14ac:dyDescent="0.25">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5">
      <c r="A15" s="504">
        <v>5</v>
      </c>
      <c r="B15" s="346" t="str">
        <f>IF($E15="","",VLOOKUP($E15,'1Q ELO (5)'!$A$7:$M$32,12))</f>
        <v/>
      </c>
      <c r="C15" s="346" t="str">
        <f>IF($E15="","",VLOOKUP($E15,'1Q ELO (5)'!$A$7:$M$30,13))</f>
        <v/>
      </c>
      <c r="D15" s="376" t="str">
        <f>IF($E15="","",VLOOKUP($E15,'1Q ELO (5)'!$A$7:$M$30,5))</f>
        <v/>
      </c>
      <c r="E15" s="119"/>
      <c r="F15" s="579" t="str">
        <f>UPPER(IF($E15="","",VLOOKUP($E15,'1Q ELO (5)'!$A$7:$M$38,2)))</f>
        <v/>
      </c>
      <c r="G15" s="579" t="str">
        <f>IF($E15="","",VLOOKUP($E15,'1Q ELO (5)'!$A$7:$M$38,3))</f>
        <v/>
      </c>
      <c r="H15" s="579"/>
      <c r="I15" s="579" t="str">
        <f>IF($E15="","",VLOOKUP($E15,'1Q ELO (5)'!$A$7:$M$38,4))</f>
        <v/>
      </c>
      <c r="J15" s="608"/>
      <c r="K15" s="121"/>
      <c r="L15" s="121"/>
      <c r="M15" s="121"/>
      <c r="N15" s="146"/>
      <c r="O15" s="121"/>
      <c r="P15" s="146"/>
      <c r="Q15" s="127"/>
      <c r="R15" s="128"/>
      <c r="S15" s="129"/>
      <c r="U15" s="13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(5)'!$A$7:$M$32,12))</f>
        <v/>
      </c>
      <c r="C17" s="346" t="str">
        <f>IF($E17="","",VLOOKUP($E17,'1Q ELO (5)'!$A$7:$M$30,13))</f>
        <v/>
      </c>
      <c r="D17" s="376" t="str">
        <f>IF($E17="","",VLOOKUP($E17,'1Q ELO (5)'!$A$7:$M$30,5))</f>
        <v/>
      </c>
      <c r="E17" s="119"/>
      <c r="F17" s="139" t="str">
        <f>UPPER(IF($E17="","",VLOOKUP($E17,'1Q ELO (5)'!$A$7:$M$38,2)))</f>
        <v/>
      </c>
      <c r="G17" s="139" t="str">
        <f>IF($E17="","",VLOOKUP($E17,'1Q ELO (5)'!$A$7:$M$38,3))</f>
        <v/>
      </c>
      <c r="H17" s="139"/>
      <c r="I17" s="139" t="str">
        <f>IF($E17="","",VLOOKUP($E17,'1Q ELO (5)'!$A$7:$M$38,4))</f>
        <v/>
      </c>
      <c r="J17" s="140"/>
      <c r="K17" s="121"/>
      <c r="L17" s="273"/>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5">
      <c r="A19" s="504">
        <v>7</v>
      </c>
      <c r="B19" s="346" t="str">
        <f>IF($E19="","",VLOOKUP($E19,'1Q ELO (5)'!$A$7:$M$32,12))</f>
        <v/>
      </c>
      <c r="C19" s="346" t="str">
        <f>IF($E19="","",VLOOKUP($E19,'1Q ELO (5)'!$A$7:$M$30,13))</f>
        <v/>
      </c>
      <c r="D19" s="376" t="str">
        <f>IF($E19="","",VLOOKUP($E19,'1Q ELO (5)'!$A$7:$M$30,5))</f>
        <v/>
      </c>
      <c r="E19" s="119"/>
      <c r="F19" s="579" t="str">
        <f>UPPER(IF($E19="","",VLOOKUP($E19,'1Q ELO (5)'!$A$7:$M$38,2)))</f>
        <v/>
      </c>
      <c r="G19" s="579" t="str">
        <f>IF($E19="","",VLOOKUP($E19,'1Q ELO (5)'!$A$7:$M$38,3))</f>
        <v/>
      </c>
      <c r="H19" s="579"/>
      <c r="I19" s="579" t="str">
        <f>IF($E19="","",VLOOKUP($E19,'1Q ELO (5)'!$A$7:$M$38,4))</f>
        <v/>
      </c>
      <c r="J19" s="122"/>
      <c r="K19" s="121"/>
      <c r="L19" s="121"/>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5">
      <c r="A21" s="501">
        <v>8</v>
      </c>
      <c r="B21" s="346" t="str">
        <f>IF($E21="","",VLOOKUP($E21,'1Q ELO (5)'!$A$7:$M$32,12))</f>
        <v/>
      </c>
      <c r="C21" s="346" t="str">
        <f>IF($E21="","",VLOOKUP($E21,'1Q ELO (5)'!$A$7:$M$30,13))</f>
        <v/>
      </c>
      <c r="D21" s="376" t="str">
        <f>IF($E21="","",VLOOKUP($E21,'1Q ELO (5)'!$A$7:$M$30,5))</f>
        <v/>
      </c>
      <c r="E21" s="119"/>
      <c r="F21" s="412" t="str">
        <f>UPPER(IF($E21="","",VLOOKUP($E21,'1Q ELO (5)'!$A$7:$M$38,2)))</f>
        <v/>
      </c>
      <c r="G21" s="412" t="str">
        <f>IF($E21="","",VLOOKUP($E21,'1Q ELO (5)'!$A$7:$M$38,3))</f>
        <v/>
      </c>
      <c r="H21" s="412"/>
      <c r="I21" s="412" t="str">
        <f>IF($E21="","",VLOOKUP($E21,'1Q ELO (5)'!$A$7:$M$38,4))</f>
        <v/>
      </c>
      <c r="J21" s="150"/>
      <c r="K21" s="121"/>
      <c r="L21" s="121"/>
      <c r="M21" s="121"/>
      <c r="N21" s="146"/>
      <c r="O21" s="146"/>
      <c r="P21" s="146"/>
      <c r="Q21" s="127"/>
      <c r="R21" s="128"/>
      <c r="S21" s="129"/>
    </row>
    <row r="22" spans="1:19" s="37" customFormat="1" ht="9.6" customHeight="1" x14ac:dyDescent="0.25">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5">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5">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5">
      <c r="A25" s="182" t="s">
        <v>103</v>
      </c>
      <c r="B25" s="181"/>
      <c r="C25" s="183"/>
      <c r="D25" s="374"/>
      <c r="E25" s="184">
        <v>1</v>
      </c>
      <c r="F25" s="55" t="str">
        <f>IF(E25&gt;$R$32,,UPPER(VLOOKUP(E25,'1Q ELO (5)'!$A$7:$O$134,2)))</f>
        <v/>
      </c>
      <c r="G25" s="185"/>
      <c r="H25" s="55"/>
      <c r="I25" s="54"/>
      <c r="J25" s="186" t="s">
        <v>7</v>
      </c>
      <c r="K25" s="181"/>
      <c r="L25" s="187"/>
      <c r="M25" s="181"/>
      <c r="N25" s="188"/>
      <c r="O25" s="189" t="s">
        <v>108</v>
      </c>
      <c r="P25" s="190"/>
      <c r="Q25" s="190"/>
      <c r="R25" s="191"/>
      <c r="S25" s="129"/>
    </row>
    <row r="26" spans="1:19" s="37" customFormat="1" ht="9.6" customHeight="1" x14ac:dyDescent="0.25">
      <c r="A26" s="196" t="s">
        <v>116</v>
      </c>
      <c r="B26" s="194"/>
      <c r="C26" s="197"/>
      <c r="D26" s="374"/>
      <c r="E26" s="184">
        <v>2</v>
      </c>
      <c r="F26" s="55" t="str">
        <f>IF(E26&gt;$R$32,,UPPER(VLOOKUP(E26,'1Q ELO (5)'!$A$7:$O$134,2)))</f>
        <v/>
      </c>
      <c r="G26" s="185"/>
      <c r="H26" s="55"/>
      <c r="I26" s="54"/>
      <c r="J26" s="186" t="s">
        <v>8</v>
      </c>
      <c r="K26" s="181"/>
      <c r="L26" s="187"/>
      <c r="M26" s="181"/>
      <c r="N26" s="188"/>
      <c r="O26" s="192"/>
      <c r="P26" s="193"/>
      <c r="Q26" s="194"/>
      <c r="R26" s="195"/>
      <c r="S26" s="129"/>
    </row>
    <row r="27" spans="1:19" s="37" customFormat="1" ht="9.6" customHeight="1" x14ac:dyDescent="0.25">
      <c r="A27" s="336"/>
      <c r="B27" s="337"/>
      <c r="C27" s="338"/>
      <c r="D27" s="110"/>
      <c r="E27" s="607">
        <v>3</v>
      </c>
      <c r="F27" s="55" t="str">
        <f>IF(E27&gt;$R$32,,UPPER(VLOOKUP(E27,'1Q ELO (5)'!$A$7:$O$134,2)))</f>
        <v/>
      </c>
      <c r="G27" s="185"/>
      <c r="H27" s="55"/>
      <c r="I27" s="54"/>
      <c r="J27" s="186" t="s">
        <v>9</v>
      </c>
      <c r="K27" s="181"/>
      <c r="L27" s="187"/>
      <c r="M27" s="181"/>
      <c r="N27" s="188"/>
      <c r="O27" s="189" t="s">
        <v>109</v>
      </c>
      <c r="P27" s="190"/>
      <c r="Q27" s="190"/>
      <c r="R27" s="191"/>
      <c r="S27" s="129"/>
    </row>
    <row r="28" spans="1:19" s="37" customFormat="1" ht="9.6" customHeight="1" x14ac:dyDescent="0.25">
      <c r="A28" s="198"/>
      <c r="B28" s="110"/>
      <c r="C28" s="199"/>
      <c r="D28" s="110"/>
      <c r="E28" s="607">
        <v>4</v>
      </c>
      <c r="F28" s="55" t="str">
        <f>IF(E28&gt;$R$32,,UPPER(VLOOKUP(E28,'1Q ELO (5)'!$A$7:$O$134,2)))</f>
        <v/>
      </c>
      <c r="G28" s="185"/>
      <c r="H28" s="55"/>
      <c r="I28" s="54"/>
      <c r="J28" s="186" t="s">
        <v>10</v>
      </c>
      <c r="K28" s="181"/>
      <c r="L28" s="187"/>
      <c r="M28" s="181"/>
      <c r="N28" s="188"/>
      <c r="O28" s="181"/>
      <c r="P28" s="187"/>
      <c r="Q28" s="181"/>
      <c r="R28" s="188"/>
      <c r="S28" s="129"/>
    </row>
    <row r="29" spans="1:19" s="37" customFormat="1" ht="9.6" customHeight="1" x14ac:dyDescent="0.25">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5">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5">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5">
      <c r="A32" s="327"/>
      <c r="B32" s="324"/>
      <c r="C32" s="335"/>
      <c r="D32" s="375"/>
      <c r="E32" s="200"/>
      <c r="F32" s="201"/>
      <c r="G32" s="202"/>
      <c r="H32" s="201"/>
      <c r="I32" s="203"/>
      <c r="J32" s="204" t="s">
        <v>14</v>
      </c>
      <c r="K32" s="194"/>
      <c r="L32" s="193"/>
      <c r="M32" s="194"/>
      <c r="N32" s="195"/>
      <c r="O32" s="194" t="str">
        <f>R4</f>
        <v>Csávás István</v>
      </c>
      <c r="P32" s="193"/>
      <c r="Q32" s="194"/>
      <c r="R32" s="205">
        <f>MIN(8,'1Q ELO (5)'!O5)</f>
        <v>8</v>
      </c>
      <c r="S32" s="129"/>
    </row>
    <row r="33" spans="1:19" s="37" customFormat="1" ht="9.6" customHeight="1" x14ac:dyDescent="0.25">
      <c r="A33"/>
      <c r="B33"/>
      <c r="C33"/>
      <c r="D33"/>
      <c r="E33"/>
      <c r="F33"/>
      <c r="G33"/>
      <c r="H33"/>
      <c r="I33"/>
      <c r="J33" s="94"/>
      <c r="K33"/>
      <c r="L33" s="94"/>
      <c r="M33"/>
      <c r="N33" s="95"/>
      <c r="O33"/>
      <c r="P33" s="94"/>
      <c r="Q33"/>
      <c r="R33" s="95"/>
      <c r="S33" s="129"/>
    </row>
    <row r="34" spans="1:19" s="37" customFormat="1" ht="9.6" customHeight="1" x14ac:dyDescent="0.25">
      <c r="A34"/>
      <c r="B34"/>
      <c r="C34"/>
      <c r="D34"/>
      <c r="E34"/>
      <c r="F34"/>
      <c r="G34"/>
      <c r="H34"/>
      <c r="I34"/>
      <c r="J34" s="94"/>
      <c r="K34"/>
      <c r="L34" s="94"/>
      <c r="M34"/>
      <c r="N34" s="95"/>
      <c r="O34"/>
      <c r="P34" s="94"/>
      <c r="Q34"/>
      <c r="R34" s="95"/>
      <c r="S34" s="129"/>
    </row>
    <row r="35" spans="1:19" s="37" customFormat="1" ht="9.6" customHeight="1" x14ac:dyDescent="0.25">
      <c r="A35"/>
      <c r="B35"/>
      <c r="C35"/>
      <c r="D35"/>
      <c r="E35"/>
      <c r="F35"/>
      <c r="G35"/>
      <c r="H35"/>
      <c r="I35"/>
      <c r="J35" s="94"/>
      <c r="K35"/>
      <c r="L35" s="94"/>
      <c r="M35"/>
      <c r="N35" s="95"/>
      <c r="O35"/>
      <c r="P35" s="94"/>
      <c r="Q35"/>
      <c r="R35" s="95"/>
      <c r="S35" s="129"/>
    </row>
    <row r="36" spans="1:19" s="37" customFormat="1" ht="9.6" customHeight="1" x14ac:dyDescent="0.25">
      <c r="A36"/>
      <c r="B36"/>
      <c r="C36"/>
      <c r="D36"/>
      <c r="E36"/>
      <c r="F36"/>
      <c r="G36"/>
      <c r="H36"/>
      <c r="I36"/>
      <c r="J36" s="94"/>
      <c r="K36"/>
      <c r="L36" s="94"/>
      <c r="M36"/>
      <c r="N36" s="95"/>
      <c r="O36"/>
      <c r="P36" s="94"/>
      <c r="Q36"/>
      <c r="R36" s="95"/>
      <c r="S36" s="129"/>
    </row>
    <row r="37" spans="1:19" s="37" customFormat="1" ht="9.6" customHeight="1" x14ac:dyDescent="0.25">
      <c r="A37"/>
      <c r="B37"/>
      <c r="C37"/>
      <c r="D37"/>
      <c r="E37"/>
      <c r="F37"/>
      <c r="G37"/>
      <c r="H37"/>
      <c r="I37"/>
      <c r="J37" s="94"/>
      <c r="K37"/>
      <c r="L37" s="94"/>
      <c r="M37"/>
      <c r="N37" s="95"/>
      <c r="O37"/>
      <c r="P37" s="94"/>
      <c r="Q37"/>
      <c r="R37" s="95"/>
      <c r="S37" s="129"/>
    </row>
    <row r="38" spans="1:19" s="37" customFormat="1" ht="9.6" customHeight="1" x14ac:dyDescent="0.25">
      <c r="A38"/>
      <c r="B38"/>
      <c r="C38"/>
      <c r="D38"/>
      <c r="E38"/>
      <c r="F38"/>
      <c r="G38"/>
      <c r="H38"/>
      <c r="I38"/>
      <c r="J38" s="94"/>
      <c r="K38"/>
      <c r="L38" s="94"/>
      <c r="M38"/>
      <c r="N38" s="95"/>
      <c r="O38"/>
      <c r="P38" s="94"/>
      <c r="Q38"/>
      <c r="R38" s="95"/>
      <c r="S38" s="129"/>
    </row>
    <row r="39" spans="1:19" s="37" customFormat="1" ht="9.6" customHeight="1" x14ac:dyDescent="0.25">
      <c r="A39"/>
      <c r="B39"/>
      <c r="C39"/>
      <c r="D39"/>
      <c r="E39"/>
      <c r="F39"/>
      <c r="G39"/>
      <c r="H39"/>
      <c r="I39"/>
      <c r="J39" s="94"/>
      <c r="K39"/>
      <c r="L39" s="94"/>
      <c r="M39"/>
      <c r="N39" s="95"/>
      <c r="O39"/>
      <c r="P39" s="94"/>
      <c r="Q39"/>
      <c r="R39" s="95"/>
      <c r="S39" s="129"/>
    </row>
    <row r="40" spans="1:19" s="37" customFormat="1" ht="9.6" customHeight="1" x14ac:dyDescent="0.25">
      <c r="A40"/>
      <c r="B40"/>
      <c r="C40"/>
      <c r="D40"/>
      <c r="E40"/>
      <c r="F40"/>
      <c r="G40"/>
      <c r="H40"/>
      <c r="I40"/>
      <c r="J40" s="94"/>
      <c r="K40"/>
      <c r="L40" s="94"/>
      <c r="M40"/>
      <c r="N40" s="95"/>
      <c r="O40"/>
      <c r="P40" s="94"/>
      <c r="Q40"/>
      <c r="R40" s="95"/>
      <c r="S40" s="129"/>
    </row>
    <row r="41" spans="1:19" s="37" customFormat="1" ht="9.6" customHeight="1" x14ac:dyDescent="0.25">
      <c r="A41"/>
      <c r="B41"/>
      <c r="C41"/>
      <c r="D41"/>
      <c r="E41"/>
      <c r="F41"/>
      <c r="G41"/>
      <c r="H41"/>
      <c r="I41"/>
      <c r="J41" s="94"/>
      <c r="K41"/>
      <c r="L41" s="94"/>
      <c r="M41"/>
      <c r="N41" s="95"/>
      <c r="O41"/>
      <c r="P41" s="94"/>
      <c r="Q41"/>
      <c r="R41" s="95"/>
      <c r="S41" s="129"/>
    </row>
    <row r="42" spans="1:19" s="37" customFormat="1" ht="9.6" customHeight="1" x14ac:dyDescent="0.25">
      <c r="A42"/>
      <c r="B42"/>
      <c r="C42"/>
      <c r="D42"/>
      <c r="E42"/>
      <c r="F42"/>
      <c r="G42"/>
      <c r="H42"/>
      <c r="I42"/>
      <c r="J42" s="94"/>
      <c r="K42"/>
      <c r="L42" s="94"/>
      <c r="M42"/>
      <c r="N42" s="95"/>
      <c r="O42"/>
      <c r="P42" s="94"/>
      <c r="Q42"/>
      <c r="R42" s="95"/>
      <c r="S42" s="129"/>
    </row>
    <row r="43" spans="1:19" s="37" customFormat="1" ht="9.6" customHeight="1" x14ac:dyDescent="0.25">
      <c r="A43"/>
      <c r="B43"/>
      <c r="C43"/>
      <c r="D43"/>
      <c r="E43"/>
      <c r="F43"/>
      <c r="G43"/>
      <c r="H43"/>
      <c r="I43"/>
      <c r="J43" s="94"/>
      <c r="K43"/>
      <c r="L43" s="94"/>
      <c r="M43"/>
      <c r="N43" s="95"/>
      <c r="O43"/>
      <c r="P43" s="94"/>
      <c r="Q43"/>
      <c r="R43" s="95"/>
      <c r="S43" s="129"/>
    </row>
    <row r="44" spans="1:19" s="37" customFormat="1" ht="9.6" customHeight="1" x14ac:dyDescent="0.25">
      <c r="A44"/>
      <c r="B44"/>
      <c r="C44"/>
      <c r="D44"/>
      <c r="E44"/>
      <c r="F44"/>
      <c r="G44"/>
      <c r="H44"/>
      <c r="I44"/>
      <c r="J44" s="94"/>
      <c r="K44"/>
      <c r="L44" s="94"/>
      <c r="M44"/>
      <c r="N44" s="95"/>
      <c r="O44"/>
      <c r="P44" s="94"/>
      <c r="Q44"/>
      <c r="R44" s="95"/>
      <c r="S44" s="129"/>
    </row>
    <row r="45" spans="1:19" s="37" customFormat="1" ht="9.6" customHeight="1" x14ac:dyDescent="0.25">
      <c r="A45"/>
      <c r="B45"/>
      <c r="C45"/>
      <c r="D45"/>
      <c r="E45"/>
      <c r="F45"/>
      <c r="G45"/>
      <c r="H45"/>
      <c r="I45"/>
      <c r="J45" s="94"/>
      <c r="K45"/>
      <c r="L45" s="94"/>
      <c r="M45"/>
      <c r="N45" s="95"/>
      <c r="O45"/>
      <c r="P45" s="94"/>
      <c r="Q45"/>
      <c r="R45" s="95"/>
      <c r="S45" s="129"/>
    </row>
    <row r="46" spans="1:19" s="37" customFormat="1" ht="9.6" customHeight="1" x14ac:dyDescent="0.25">
      <c r="A46"/>
      <c r="B46"/>
      <c r="C46"/>
      <c r="D46"/>
      <c r="E46"/>
      <c r="F46"/>
      <c r="G46"/>
      <c r="H46"/>
      <c r="I46"/>
      <c r="J46" s="94"/>
      <c r="K46"/>
      <c r="L46" s="94"/>
      <c r="M46"/>
      <c r="N46" s="95"/>
      <c r="O46"/>
      <c r="P46" s="94"/>
      <c r="Q46"/>
      <c r="R46" s="95"/>
      <c r="S46" s="129"/>
    </row>
    <row r="47" spans="1:19" s="37" customFormat="1" ht="9.6" customHeight="1" x14ac:dyDescent="0.25">
      <c r="A47"/>
      <c r="B47"/>
      <c r="C47"/>
      <c r="D47"/>
      <c r="E47"/>
      <c r="F47"/>
      <c r="G47"/>
      <c r="H47"/>
      <c r="I47"/>
      <c r="J47" s="94"/>
      <c r="K47"/>
      <c r="L47" s="94"/>
      <c r="M47"/>
      <c r="N47" s="95"/>
      <c r="O47"/>
      <c r="P47" s="94"/>
      <c r="Q47"/>
      <c r="R47" s="95"/>
      <c r="S47" s="129"/>
    </row>
    <row r="48" spans="1:19" s="37" customFormat="1" ht="9.6" customHeight="1" x14ac:dyDescent="0.25">
      <c r="A48"/>
      <c r="B48"/>
      <c r="C48"/>
      <c r="D48"/>
      <c r="E48"/>
      <c r="F48"/>
      <c r="G48"/>
      <c r="H48"/>
      <c r="I48"/>
      <c r="J48" s="94"/>
      <c r="K48"/>
      <c r="L48" s="94"/>
      <c r="M48"/>
      <c r="N48" s="95"/>
      <c r="O48"/>
      <c r="P48" s="94"/>
      <c r="Q48"/>
      <c r="R48" s="95"/>
      <c r="S48" s="129"/>
    </row>
    <row r="49" spans="1:19" s="37" customFormat="1" ht="9.6" customHeight="1" x14ac:dyDescent="0.25">
      <c r="A49"/>
      <c r="B49"/>
      <c r="C49"/>
      <c r="D49"/>
      <c r="E49"/>
      <c r="F49"/>
      <c r="G49"/>
      <c r="H49"/>
      <c r="I49"/>
      <c r="J49" s="94"/>
      <c r="K49"/>
      <c r="L49" s="94"/>
      <c r="M49"/>
      <c r="N49" s="95"/>
      <c r="O49"/>
      <c r="P49" s="94"/>
      <c r="Q49"/>
      <c r="R49" s="95"/>
      <c r="S49" s="129"/>
    </row>
    <row r="50" spans="1:19" s="37" customFormat="1" ht="9.6" customHeight="1" x14ac:dyDescent="0.25">
      <c r="A50"/>
      <c r="B50"/>
      <c r="C50"/>
      <c r="D50"/>
      <c r="E50"/>
      <c r="F50"/>
      <c r="G50"/>
      <c r="H50"/>
      <c r="I50"/>
      <c r="J50" s="94"/>
      <c r="K50"/>
      <c r="L50" s="94"/>
      <c r="M50"/>
      <c r="N50" s="95"/>
      <c r="O50"/>
      <c r="P50" s="94"/>
      <c r="Q50"/>
      <c r="R50" s="95"/>
      <c r="S50" s="129"/>
    </row>
    <row r="51" spans="1:19" s="37" customFormat="1" ht="9.6" customHeight="1" x14ac:dyDescent="0.25">
      <c r="A51"/>
      <c r="B51"/>
      <c r="C51"/>
      <c r="D51"/>
      <c r="E51"/>
      <c r="F51"/>
      <c r="G51"/>
      <c r="H51"/>
      <c r="I51"/>
      <c r="J51" s="94"/>
      <c r="K51"/>
      <c r="L51" s="94"/>
      <c r="M51"/>
      <c r="N51" s="95"/>
      <c r="O51"/>
      <c r="P51" s="94"/>
      <c r="Q51"/>
      <c r="R51" s="95"/>
      <c r="S51" s="129"/>
    </row>
    <row r="52" spans="1:19" s="37" customFormat="1" ht="9.6" customHeight="1" x14ac:dyDescent="0.25">
      <c r="A52"/>
      <c r="B52"/>
      <c r="C52"/>
      <c r="D52"/>
      <c r="E52"/>
      <c r="F52"/>
      <c r="G52"/>
      <c r="H52"/>
      <c r="I52"/>
      <c r="J52" s="94"/>
      <c r="K52"/>
      <c r="L52" s="94"/>
      <c r="M52"/>
      <c r="N52" s="95"/>
      <c r="O52"/>
      <c r="P52" s="94"/>
      <c r="Q52"/>
      <c r="R52" s="95"/>
      <c r="S52" s="129"/>
    </row>
    <row r="53" spans="1:19" s="37" customFormat="1" ht="9.6" customHeight="1" x14ac:dyDescent="0.25">
      <c r="A53"/>
      <c r="B53"/>
      <c r="C53"/>
      <c r="D53"/>
      <c r="E53"/>
      <c r="F53"/>
      <c r="G53"/>
      <c r="H53"/>
      <c r="I53"/>
      <c r="J53" s="94"/>
      <c r="K53"/>
      <c r="L53" s="94"/>
      <c r="M53"/>
      <c r="N53" s="95"/>
      <c r="O53"/>
      <c r="P53" s="94"/>
      <c r="Q53"/>
      <c r="R53" s="95"/>
      <c r="S53" s="129"/>
    </row>
    <row r="54" spans="1:19" s="37" customFormat="1" ht="9.6" customHeight="1" x14ac:dyDescent="0.25">
      <c r="A54"/>
      <c r="B54"/>
      <c r="C54"/>
      <c r="D54"/>
      <c r="E54"/>
      <c r="F54"/>
      <c r="G54"/>
      <c r="H54"/>
      <c r="I54"/>
      <c r="J54" s="94"/>
      <c r="K54"/>
      <c r="L54" s="94"/>
      <c r="M54"/>
      <c r="N54" s="95"/>
      <c r="O54"/>
      <c r="P54" s="94"/>
      <c r="Q54"/>
      <c r="R54" s="95"/>
      <c r="S54" s="129"/>
    </row>
    <row r="55" spans="1:19" s="37" customFormat="1" ht="9.6" customHeight="1" x14ac:dyDescent="0.25">
      <c r="A55"/>
      <c r="B55"/>
      <c r="C55"/>
      <c r="D55"/>
      <c r="E55"/>
      <c r="F55"/>
      <c r="G55"/>
      <c r="H55"/>
      <c r="I55"/>
      <c r="J55" s="94"/>
      <c r="K55"/>
      <c r="L55" s="94"/>
      <c r="M55"/>
      <c r="N55" s="95"/>
      <c r="O55"/>
      <c r="P55" s="94"/>
      <c r="Q55"/>
      <c r="R55" s="95"/>
      <c r="S55" s="129"/>
    </row>
    <row r="56" spans="1:19" s="37" customFormat="1" ht="9.6" customHeight="1" x14ac:dyDescent="0.25">
      <c r="A56"/>
      <c r="B56"/>
      <c r="C56"/>
      <c r="D56"/>
      <c r="E56"/>
      <c r="F56"/>
      <c r="G56"/>
      <c r="H56"/>
      <c r="I56"/>
      <c r="J56" s="94"/>
      <c r="K56"/>
      <c r="L56" s="94"/>
      <c r="M56"/>
      <c r="N56" s="95"/>
      <c r="O56"/>
      <c r="P56" s="94"/>
      <c r="Q56"/>
      <c r="R56" s="95"/>
      <c r="S56" s="129"/>
    </row>
    <row r="57" spans="1:19" s="37" customFormat="1" ht="9.6" customHeight="1" x14ac:dyDescent="0.25">
      <c r="A57"/>
      <c r="B57"/>
      <c r="C57"/>
      <c r="D57"/>
      <c r="E57"/>
      <c r="F57"/>
      <c r="G57"/>
      <c r="H57"/>
      <c r="I57"/>
      <c r="J57" s="94"/>
      <c r="K57"/>
      <c r="L57" s="94"/>
      <c r="M57"/>
      <c r="N57" s="95"/>
      <c r="O57"/>
      <c r="P57" s="94"/>
      <c r="Q57"/>
      <c r="R57" s="95"/>
      <c r="S57" s="129"/>
    </row>
    <row r="58" spans="1:19" s="37" customFormat="1" ht="9.6" customHeight="1" x14ac:dyDescent="0.25">
      <c r="A58"/>
      <c r="B58"/>
      <c r="C58"/>
      <c r="D58"/>
      <c r="E58"/>
      <c r="F58"/>
      <c r="G58"/>
      <c r="H58"/>
      <c r="I58"/>
      <c r="J58" s="94"/>
      <c r="K58"/>
      <c r="L58" s="94"/>
      <c r="M58"/>
      <c r="N58" s="95"/>
      <c r="O58"/>
      <c r="P58" s="94"/>
      <c r="Q58"/>
      <c r="R58" s="95"/>
      <c r="S58" s="129"/>
    </row>
    <row r="59" spans="1:19" s="37" customFormat="1" ht="9.6" customHeight="1" x14ac:dyDescent="0.25">
      <c r="A59"/>
      <c r="B59"/>
      <c r="C59"/>
      <c r="D59"/>
      <c r="E59"/>
      <c r="F59"/>
      <c r="G59"/>
      <c r="H59"/>
      <c r="I59"/>
      <c r="J59" s="94"/>
      <c r="K59"/>
      <c r="L59" s="94"/>
      <c r="M59"/>
      <c r="N59" s="95"/>
      <c r="O59"/>
      <c r="P59" s="94"/>
      <c r="Q59"/>
      <c r="R59" s="95"/>
      <c r="S59" s="162"/>
    </row>
    <row r="60" spans="1:19" s="37" customFormat="1" ht="9.6" customHeight="1" x14ac:dyDescent="0.25">
      <c r="A60"/>
      <c r="B60"/>
      <c r="C60"/>
      <c r="D60"/>
      <c r="E60"/>
      <c r="F60"/>
      <c r="G60"/>
      <c r="H60"/>
      <c r="I60"/>
      <c r="J60" s="94"/>
      <c r="K60"/>
      <c r="L60" s="94"/>
      <c r="M60"/>
      <c r="N60" s="95"/>
      <c r="O60"/>
      <c r="P60" s="94"/>
      <c r="Q60"/>
      <c r="R60" s="95"/>
      <c r="S60" s="129"/>
    </row>
    <row r="61" spans="1:19" s="37" customFormat="1" ht="9.6" customHeight="1" x14ac:dyDescent="0.25">
      <c r="A61"/>
      <c r="B61"/>
      <c r="C61"/>
      <c r="D61"/>
      <c r="E61"/>
      <c r="F61"/>
      <c r="G61"/>
      <c r="H61"/>
      <c r="I61"/>
      <c r="J61" s="94"/>
      <c r="K61"/>
      <c r="L61" s="94"/>
      <c r="M61"/>
      <c r="N61" s="95"/>
      <c r="O61"/>
      <c r="P61" s="94"/>
      <c r="Q61"/>
      <c r="R61" s="95"/>
      <c r="S61" s="129"/>
    </row>
    <row r="62" spans="1:19" s="37" customFormat="1" ht="9.6" customHeight="1" x14ac:dyDescent="0.25">
      <c r="A62"/>
      <c r="B62"/>
      <c r="C62"/>
      <c r="D62"/>
      <c r="E62"/>
      <c r="F62"/>
      <c r="G62"/>
      <c r="H62"/>
      <c r="I62"/>
      <c r="J62" s="94"/>
      <c r="K62"/>
      <c r="L62" s="94"/>
      <c r="M62"/>
      <c r="N62" s="95"/>
      <c r="O62"/>
      <c r="P62" s="94"/>
      <c r="Q62"/>
      <c r="R62" s="95"/>
      <c r="S62" s="129"/>
    </row>
    <row r="63" spans="1:19" s="37" customFormat="1" ht="9.6" customHeight="1" x14ac:dyDescent="0.25">
      <c r="A63"/>
      <c r="B63"/>
      <c r="C63"/>
      <c r="D63"/>
      <c r="E63"/>
      <c r="F63"/>
      <c r="G63"/>
      <c r="H63"/>
      <c r="I63"/>
      <c r="J63" s="94"/>
      <c r="K63"/>
      <c r="L63" s="94"/>
      <c r="M63"/>
      <c r="N63" s="95"/>
      <c r="O63"/>
      <c r="P63" s="94"/>
      <c r="Q63"/>
      <c r="R63" s="95"/>
      <c r="S63" s="129"/>
    </row>
    <row r="64" spans="1:19" s="37" customFormat="1" ht="9.6" customHeight="1" x14ac:dyDescent="0.25">
      <c r="A64"/>
      <c r="B64"/>
      <c r="C64"/>
      <c r="D64"/>
      <c r="E64"/>
      <c r="F64"/>
      <c r="G64"/>
      <c r="H64"/>
      <c r="I64"/>
      <c r="J64" s="94"/>
      <c r="K64"/>
      <c r="L64" s="94"/>
      <c r="M64"/>
      <c r="N64" s="95"/>
      <c r="O64"/>
      <c r="P64" s="94"/>
      <c r="Q64"/>
      <c r="R64" s="95"/>
      <c r="S64" s="129"/>
    </row>
    <row r="65" spans="1:19" s="37" customFormat="1" ht="9.6" customHeight="1" x14ac:dyDescent="0.25">
      <c r="A65"/>
      <c r="B65"/>
      <c r="C65"/>
      <c r="D65"/>
      <c r="E65"/>
      <c r="F65"/>
      <c r="G65"/>
      <c r="H65"/>
      <c r="I65"/>
      <c r="J65" s="94"/>
      <c r="K65"/>
      <c r="L65" s="94"/>
      <c r="M65"/>
      <c r="N65" s="95"/>
      <c r="O65"/>
      <c r="P65" s="94"/>
      <c r="Q65"/>
      <c r="R65" s="95"/>
      <c r="S65" s="129"/>
    </row>
    <row r="66" spans="1:19" s="37" customFormat="1" ht="9.6" customHeight="1" x14ac:dyDescent="0.25">
      <c r="A66"/>
      <c r="B66"/>
      <c r="C66"/>
      <c r="D66"/>
      <c r="E66"/>
      <c r="F66"/>
      <c r="G66"/>
      <c r="H66"/>
      <c r="I66"/>
      <c r="J66" s="94"/>
      <c r="K66"/>
      <c r="L66" s="94"/>
      <c r="M66"/>
      <c r="N66" s="95"/>
      <c r="O66"/>
      <c r="P66" s="94"/>
      <c r="Q66"/>
      <c r="R66" s="95"/>
      <c r="S66" s="129"/>
    </row>
    <row r="67" spans="1:19" s="37" customFormat="1" ht="9.6" customHeight="1" x14ac:dyDescent="0.25">
      <c r="A67"/>
      <c r="B67"/>
      <c r="C67"/>
      <c r="D67"/>
      <c r="E67"/>
      <c r="F67"/>
      <c r="G67"/>
      <c r="H67"/>
      <c r="I67"/>
      <c r="J67" s="94"/>
      <c r="K67"/>
      <c r="L67" s="94"/>
      <c r="M67"/>
      <c r="N67" s="95"/>
      <c r="O67"/>
      <c r="P67" s="94"/>
      <c r="Q67"/>
      <c r="R67" s="95"/>
      <c r="S67" s="129"/>
    </row>
    <row r="68" spans="1:19" s="37" customFormat="1" ht="9.6" customHeight="1" x14ac:dyDescent="0.25">
      <c r="A68"/>
      <c r="B68"/>
      <c r="C68"/>
      <c r="D68"/>
      <c r="E68"/>
      <c r="F68"/>
      <c r="G68"/>
      <c r="H68"/>
      <c r="I68"/>
      <c r="J68" s="94"/>
      <c r="K68"/>
      <c r="L68" s="94"/>
      <c r="M68"/>
      <c r="N68" s="95"/>
      <c r="O68"/>
      <c r="P68" s="94"/>
      <c r="Q68"/>
      <c r="R68" s="95"/>
      <c r="S68" s="129"/>
    </row>
    <row r="69" spans="1:19" s="37" customFormat="1" ht="9.6" customHeight="1" x14ac:dyDescent="0.25">
      <c r="A69"/>
      <c r="B69"/>
      <c r="C69"/>
      <c r="D69"/>
      <c r="E69"/>
      <c r="F69"/>
      <c r="G69"/>
      <c r="H69"/>
      <c r="I69"/>
      <c r="J69" s="94"/>
      <c r="K69"/>
      <c r="L69" s="94"/>
      <c r="M69"/>
      <c r="N69" s="95"/>
      <c r="O69"/>
      <c r="P69" s="94"/>
      <c r="Q69"/>
      <c r="R69" s="95"/>
      <c r="S69" s="129"/>
    </row>
    <row r="70" spans="1:19" s="2" customFormat="1" ht="6.75" customHeight="1" x14ac:dyDescent="0.25">
      <c r="A70"/>
      <c r="B70"/>
      <c r="C70"/>
      <c r="D70"/>
      <c r="E70"/>
      <c r="F70"/>
      <c r="G70"/>
      <c r="H70"/>
      <c r="I70"/>
      <c r="J70" s="94"/>
      <c r="K70"/>
      <c r="L70" s="94"/>
      <c r="M70"/>
      <c r="N70" s="95"/>
      <c r="O70"/>
      <c r="P70" s="94"/>
      <c r="Q70"/>
      <c r="R70" s="95"/>
      <c r="S70" s="168"/>
    </row>
    <row r="71" spans="1:19" s="18" customFormat="1" ht="10.5" customHeight="1" x14ac:dyDescent="0.25">
      <c r="A71"/>
      <c r="B71"/>
      <c r="C71"/>
      <c r="D71"/>
      <c r="E71"/>
      <c r="F71"/>
      <c r="G71"/>
      <c r="H71"/>
      <c r="I71"/>
      <c r="J71" s="94"/>
      <c r="K71"/>
      <c r="L71" s="94"/>
      <c r="M71"/>
      <c r="N71" s="95"/>
      <c r="O71"/>
      <c r="P71" s="94"/>
      <c r="Q71"/>
      <c r="R71" s="95"/>
    </row>
    <row r="72" spans="1:19" s="18" customFormat="1" ht="9" customHeight="1" x14ac:dyDescent="0.25">
      <c r="A72"/>
      <c r="B72"/>
      <c r="C72"/>
      <c r="D72"/>
      <c r="E72"/>
      <c r="F72"/>
      <c r="G72"/>
      <c r="H72"/>
      <c r="I72"/>
      <c r="J72" s="94"/>
      <c r="K72"/>
      <c r="L72" s="94"/>
      <c r="M72"/>
      <c r="N72" s="95"/>
      <c r="O72"/>
      <c r="P72" s="94"/>
      <c r="Q72"/>
      <c r="R72" s="95"/>
    </row>
    <row r="73" spans="1:19" s="18" customFormat="1" ht="9" customHeight="1" x14ac:dyDescent="0.25">
      <c r="A73"/>
      <c r="B73"/>
      <c r="C73"/>
      <c r="D73"/>
      <c r="E73"/>
      <c r="F73"/>
      <c r="G73"/>
      <c r="H73"/>
      <c r="I73"/>
      <c r="J73" s="94"/>
      <c r="K73"/>
      <c r="L73" s="94"/>
      <c r="M73"/>
      <c r="N73" s="95"/>
      <c r="O73"/>
      <c r="P73" s="94"/>
      <c r="Q73"/>
      <c r="R73" s="95"/>
    </row>
    <row r="74" spans="1:19" s="18" customFormat="1" ht="9" customHeight="1" x14ac:dyDescent="0.25">
      <c r="A74"/>
      <c r="B74"/>
      <c r="C74"/>
      <c r="D74"/>
      <c r="E74"/>
      <c r="F74"/>
      <c r="G74"/>
      <c r="H74"/>
      <c r="I74"/>
      <c r="J74" s="94"/>
      <c r="K74"/>
      <c r="L74" s="94"/>
      <c r="M74"/>
      <c r="N74" s="95"/>
      <c r="O74"/>
      <c r="P74" s="94"/>
      <c r="Q74"/>
      <c r="R74" s="95"/>
    </row>
    <row r="75" spans="1:19" s="18" customFormat="1" ht="9" customHeight="1" x14ac:dyDescent="0.25">
      <c r="A75"/>
      <c r="B75"/>
      <c r="C75"/>
      <c r="D75"/>
      <c r="E75"/>
      <c r="F75"/>
      <c r="G75"/>
      <c r="H75"/>
      <c r="I75"/>
      <c r="J75" s="94"/>
      <c r="K75"/>
      <c r="L75" s="94"/>
      <c r="M75"/>
      <c r="N75" s="95"/>
      <c r="O75"/>
      <c r="P75" s="94"/>
      <c r="Q75"/>
      <c r="R75" s="95"/>
    </row>
    <row r="76" spans="1:19" s="18" customFormat="1" ht="9" customHeight="1" x14ac:dyDescent="0.25">
      <c r="A76"/>
      <c r="B76"/>
      <c r="C76"/>
      <c r="D76"/>
      <c r="E76"/>
      <c r="F76"/>
      <c r="G76"/>
      <c r="H76"/>
      <c r="I76"/>
      <c r="J76" s="94"/>
      <c r="K76"/>
      <c r="L76" s="94"/>
      <c r="M76"/>
      <c r="N76" s="95"/>
      <c r="O76"/>
      <c r="P76" s="94"/>
      <c r="Q76"/>
      <c r="R76" s="95"/>
    </row>
    <row r="77" spans="1:19" s="18" customFormat="1" ht="9" customHeight="1" x14ac:dyDescent="0.25">
      <c r="A77"/>
      <c r="B77"/>
      <c r="C77"/>
      <c r="D77"/>
      <c r="E77"/>
      <c r="F77"/>
      <c r="G77"/>
      <c r="H77"/>
      <c r="I77"/>
      <c r="J77" s="94"/>
      <c r="K77"/>
      <c r="L77" s="94"/>
      <c r="M77"/>
      <c r="N77" s="95"/>
      <c r="O77"/>
      <c r="P77" s="94"/>
      <c r="Q77"/>
      <c r="R77" s="95"/>
    </row>
    <row r="78" spans="1:19" s="18" customFormat="1" ht="9" customHeight="1" x14ac:dyDescent="0.25">
      <c r="A78"/>
      <c r="B78"/>
      <c r="C78"/>
      <c r="D78"/>
      <c r="E78"/>
      <c r="F78"/>
      <c r="G78"/>
      <c r="H78"/>
      <c r="I78"/>
      <c r="J78" s="94"/>
      <c r="K78"/>
      <c r="L78" s="94"/>
      <c r="M78"/>
      <c r="N78" s="95"/>
      <c r="O78"/>
      <c r="P78" s="94"/>
      <c r="Q78"/>
      <c r="R78" s="95"/>
    </row>
    <row r="79" spans="1:19" s="18" customFormat="1" ht="9" customHeight="1" x14ac:dyDescent="0.25">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152" priority="3" stopIfTrue="1" operator="equal">
      <formula>"QA"</formula>
    </cfRule>
    <cfRule type="cellIs" dxfId="151" priority="4" stopIfTrue="1" operator="equal">
      <formula>"DA"</formula>
    </cfRule>
  </conditionalFormatting>
  <conditionalFormatting sqref="E7 E11 E15 E19">
    <cfRule type="expression" dxfId="150" priority="1" stopIfTrue="1">
      <formula>$E7&lt;9</formula>
    </cfRule>
  </conditionalFormatting>
  <conditionalFormatting sqref="H7 H9 H11 H13 H15 H17 H19 H21">
    <cfRule type="expression" dxfId="149" priority="10" stopIfTrue="1">
      <formula>AND($E7&lt;9,$C7&gt;0)</formula>
    </cfRule>
  </conditionalFormatting>
  <conditionalFormatting sqref="I8 I12 I16 I20">
    <cfRule type="expression" dxfId="148" priority="7" stopIfTrue="1">
      <formula>AND($O$1="CU",I8="Umpire")</formula>
    </cfRule>
    <cfRule type="expression" dxfId="147" priority="8" stopIfTrue="1">
      <formula>AND($O$1="CU",I8&lt;&gt;"Umpire",J8&lt;&gt;"")</formula>
    </cfRule>
    <cfRule type="expression" dxfId="146" priority="9" stopIfTrue="1">
      <formula>AND($O$1="CU",I8&lt;&gt;"Umpire")</formula>
    </cfRule>
  </conditionalFormatting>
  <conditionalFormatting sqref="J8 J12 J16 J20 R32">
    <cfRule type="expression" dxfId="145" priority="2" stopIfTrue="1">
      <formula>$O$1="CU"</formula>
    </cfRule>
  </conditionalFormatting>
  <conditionalFormatting sqref="K8 K12 K16 K20">
    <cfRule type="expression" dxfId="144" priority="5" stopIfTrue="1">
      <formula>J8="as"</formula>
    </cfRule>
    <cfRule type="expression" dxfId="143" priority="6" stopIfTrue="1">
      <formula>J8="bs"</formula>
    </cfRule>
  </conditionalFormatting>
  <dataValidations count="1">
    <dataValidation type="list" allowBlank="1" showInputMessage="1" sqref="I8 M14 K10 K18 I20 I16 I12" xr:uid="{00000000-0002-0000-50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12705"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2706" r:id="rId4"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Sheet153">
    <tabColor indexed="19"/>
    <pageSetUpPr fitToPage="1"/>
  </sheetPr>
  <dimension ref="A1:U47"/>
  <sheetViews>
    <sheetView showGridLines="0" showZeros="0" workbookViewId="0">
      <selection activeCell="D27" sqref="D27"/>
    </sheetView>
  </sheetViews>
  <sheetFormatPr defaultColWidth="8.88671875" defaultRowHeight="13.2" x14ac:dyDescent="0.25"/>
  <cols>
    <col min="1" max="1" width="2.44140625" customWidth="1"/>
    <col min="2" max="2" width="6.44140625" customWidth="1"/>
    <col min="3" max="3" width="6.109375" customWidth="1"/>
    <col min="4" max="4" width="7.66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5.109375" customWidth="1"/>
    <col min="18" max="18" width="1.6640625" style="95" customWidth="1"/>
    <col min="19" max="19" width="9.109375"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110</v>
      </c>
      <c r="L1" s="82"/>
      <c r="M1" s="57"/>
      <c r="N1" s="100"/>
      <c r="O1" s="100" t="s">
        <v>71</v>
      </c>
      <c r="P1" s="100"/>
      <c r="Q1" s="99"/>
      <c r="R1" s="100"/>
    </row>
    <row r="2" spans="1:21" s="70" customFormat="1" x14ac:dyDescent="0.25">
      <c r="A2" s="59" t="s">
        <v>119</v>
      </c>
      <c r="B2" s="59"/>
      <c r="C2" s="59"/>
      <c r="D2" s="392"/>
      <c r="E2" s="393">
        <f>Altalanos!$E$8</f>
        <v>0</v>
      </c>
      <c r="F2" s="59"/>
      <c r="G2" s="101"/>
      <c r="H2" s="72"/>
      <c r="I2" s="72"/>
      <c r="J2" s="102"/>
      <c r="K2" s="370" t="s">
        <v>111</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3" customFormat="1" ht="12.7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(5)'!$A$7:$M$32,12))</f>
        <v/>
      </c>
      <c r="C7" s="346" t="str">
        <f>IF($E7="","",VLOOKUP($E7,'1Q ELO (5)'!$A$7:$M$32,13))</f>
        <v/>
      </c>
      <c r="D7" s="376" t="str">
        <f>IF($E7="","",VLOOKUP($E7,'1Q ELO (5)'!$A$7:$M$32,5))</f>
        <v/>
      </c>
      <c r="E7" s="119"/>
      <c r="F7" s="579" t="str">
        <f>UPPER(IF($E7="","",VLOOKUP($E7,'1Q ELO (5)'!$A$7:$M$32,2)))</f>
        <v/>
      </c>
      <c r="G7" s="579" t="str">
        <f>IF($E7="","",VLOOKUP($E7,'1Q ELO (5)'!$A$7:$M$32,3))</f>
        <v/>
      </c>
      <c r="H7" s="579"/>
      <c r="I7" s="579" t="str">
        <f>IF($E7="","",VLOOKUP($E7,'1Q ELO (5)'!$A$7:$M$32,4))</f>
        <v/>
      </c>
      <c r="J7" s="122"/>
      <c r="K7" s="121"/>
      <c r="L7" s="121"/>
      <c r="M7" s="121"/>
      <c r="N7" s="121"/>
      <c r="O7" s="124"/>
      <c r="P7" s="126"/>
      <c r="Q7" s="127"/>
      <c r="R7" s="128"/>
      <c r="S7" s="129"/>
      <c r="U7" s="130" t="e">
        <f>#REF!</f>
        <v>#REF!</v>
      </c>
    </row>
    <row r="8" spans="1:21" s="37" customFormat="1" ht="9.6" customHeight="1" x14ac:dyDescent="0.25">
      <c r="A8" s="131"/>
      <c r="B8" s="606"/>
      <c r="C8" s="132"/>
      <c r="D8" s="377"/>
      <c r="E8" s="132"/>
      <c r="F8" s="133"/>
      <c r="G8" s="133"/>
      <c r="H8" s="134"/>
      <c r="I8" s="609"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(5)'!$A$7:$M$32,12))</f>
        <v/>
      </c>
      <c r="C9" s="346" t="str">
        <f>IF($E9="","",VLOOKUP($E9,'1Q ELO (5)'!$A$7:$M$32,13))</f>
        <v/>
      </c>
      <c r="D9" s="376" t="str">
        <f>IF($E9="","",VLOOKUP($E9,'1Q ELO (5)'!$A$7:$M$32,5))</f>
        <v/>
      </c>
      <c r="E9" s="119"/>
      <c r="F9" s="412" t="str">
        <f>UPPER(IF($E9="","",VLOOKUP($E9,'1Q ELO (5)'!$A$7:$M$32,2)))</f>
        <v/>
      </c>
      <c r="G9" s="412" t="str">
        <f>IF($E9="","",VLOOKUP($E9,'1Q ELO (5)'!$A$7:$M$32,3))</f>
        <v/>
      </c>
      <c r="H9" s="412"/>
      <c r="I9" s="412" t="str">
        <f>IF($E9="","",VLOOKUP($E9,'1Q ELO (5)'!$A$7:$M$32,4))</f>
        <v/>
      </c>
      <c r="J9" s="140"/>
      <c r="K9" s="121"/>
      <c r="L9" s="141"/>
      <c r="M9" s="121"/>
      <c r="N9" s="121"/>
      <c r="O9" s="124"/>
      <c r="P9" s="126"/>
      <c r="Q9" s="127"/>
      <c r="R9" s="128"/>
      <c r="S9" s="129"/>
      <c r="U9" s="138" t="e">
        <f>#REF!</f>
        <v>#REF!</v>
      </c>
    </row>
    <row r="10" spans="1:21" s="37" customFormat="1" ht="9.6" customHeight="1" x14ac:dyDescent="0.25">
      <c r="A10" s="131"/>
      <c r="B10" s="606" t="str">
        <f>IF($E10="","",VLOOKUP($E10,'1Q ELO (5)'!$A$7:$M$32,12))</f>
        <v/>
      </c>
      <c r="C10" s="132"/>
      <c r="D10" s="377"/>
      <c r="E10" s="142"/>
      <c r="F10" s="413"/>
      <c r="G10" s="413"/>
      <c r="H10" s="414"/>
      <c r="I10" s="413"/>
      <c r="J10" s="143"/>
      <c r="K10" s="610"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(5)'!$A$7:$M$32,12))</f>
        <v/>
      </c>
      <c r="C11" s="346" t="str">
        <f>IF($E11="","",VLOOKUP($E11,'1Q ELO (5)'!$A$7:$M$32,13))</f>
        <v/>
      </c>
      <c r="D11" s="376" t="str">
        <f>IF($E11="","",VLOOKUP($E11,'1Q ELO (5)'!$A$7:$M$32,5))</f>
        <v/>
      </c>
      <c r="E11" s="119"/>
      <c r="F11" s="412" t="str">
        <f>UPPER(IF($E11="","",VLOOKUP($E11,'1Q ELO (5)'!$A$7:$M$32,2)))</f>
        <v/>
      </c>
      <c r="G11" s="412" t="str">
        <f>IF($E11="","",VLOOKUP($E11,'1Q ELO (5)'!$A$7:$M$32,3))</f>
        <v/>
      </c>
      <c r="H11" s="412"/>
      <c r="I11" s="412" t="str">
        <f>IF($E11="","",VLOOKUP($E11,'1Q ELO (5)'!$A$7:$M$32,4))</f>
        <v/>
      </c>
      <c r="J11" s="122"/>
      <c r="K11" s="121"/>
      <c r="L11" s="147"/>
      <c r="M11" s="121"/>
      <c r="N11" s="146"/>
      <c r="O11" s="146"/>
      <c r="P11" s="146"/>
      <c r="Q11" s="127"/>
      <c r="R11" s="128"/>
      <c r="S11" s="129"/>
      <c r="U11" s="138" t="e">
        <f>#REF!</f>
        <v>#REF!</v>
      </c>
    </row>
    <row r="12" spans="1:21" s="37" customFormat="1" ht="9.6" customHeight="1" x14ac:dyDescent="0.25">
      <c r="A12" s="131"/>
      <c r="B12" s="606" t="str">
        <f>IF($E12="","",VLOOKUP($E12,'1Q ELO (5)'!$A$7:$M$32,12))</f>
        <v/>
      </c>
      <c r="C12" s="132"/>
      <c r="D12" s="377"/>
      <c r="E12" s="142"/>
      <c r="F12" s="413"/>
      <c r="G12" s="413"/>
      <c r="H12" s="414"/>
      <c r="I12" s="610"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5">
      <c r="A13" s="131">
        <v>4</v>
      </c>
      <c r="B13" s="346" t="str">
        <f>IF($E13="","",VLOOKUP($E13,'1Q ELO (5)'!$A$7:$M$32,12))</f>
        <v/>
      </c>
      <c r="C13" s="346" t="str">
        <f>IF($E13="","",VLOOKUP($E13,'1Q ELO (5)'!$A$7:$M$32,13))</f>
        <v/>
      </c>
      <c r="D13" s="376" t="str">
        <f>IF($E13="","",VLOOKUP($E13,'1Q ELO (5)'!$A$7:$M$32,5))</f>
        <v/>
      </c>
      <c r="E13" s="119"/>
      <c r="F13" s="412" t="str">
        <f>UPPER(IF($E13="","",VLOOKUP($E13,'1Q ELO (5)'!$A$7:$M$32,2)))</f>
        <v/>
      </c>
      <c r="G13" s="412" t="str">
        <f>IF($E13="","",VLOOKUP($E13,'1Q ELO (5)'!$A$7:$M$32,3))</f>
        <v/>
      </c>
      <c r="H13" s="412"/>
      <c r="I13" s="412" t="str">
        <f>IF($E13="","",VLOOKUP($E13,'1Q ELO (5)'!$A$7:$M$32,4))</f>
        <v/>
      </c>
      <c r="J13" s="150"/>
      <c r="K13" s="121"/>
      <c r="L13" s="121"/>
      <c r="M13" s="121"/>
      <c r="N13" s="146"/>
      <c r="O13" s="146"/>
      <c r="P13" s="146"/>
      <c r="Q13" s="127"/>
      <c r="R13" s="128"/>
      <c r="S13" s="129"/>
      <c r="U13" s="138" t="e">
        <f>#REF!</f>
        <v>#REF!</v>
      </c>
    </row>
    <row r="14" spans="1:21" s="37" customFormat="1" ht="9.6" customHeight="1" x14ac:dyDescent="0.25">
      <c r="A14" s="131"/>
      <c r="B14" s="270" t="str">
        <f>IF($E14="","",VLOOKUP($E14,'1Q ELO (5)'!$A$7:$M$32,12))</f>
        <v/>
      </c>
      <c r="C14" s="132"/>
      <c r="D14" s="377"/>
      <c r="E14" s="142"/>
      <c r="F14" s="413"/>
      <c r="G14" s="413"/>
      <c r="H14" s="414"/>
      <c r="I14" s="413"/>
      <c r="J14" s="143"/>
      <c r="K14" s="121"/>
      <c r="L14" s="121"/>
      <c r="M14" s="135"/>
      <c r="N14" s="587"/>
      <c r="O14" s="121"/>
      <c r="P14" s="146"/>
      <c r="Q14" s="127"/>
      <c r="R14" s="128"/>
      <c r="S14" s="129"/>
      <c r="U14" s="138" t="e">
        <f>#REF!</f>
        <v>#REF!</v>
      </c>
    </row>
    <row r="15" spans="1:21" s="37" customFormat="1" ht="9.6" customHeight="1" x14ac:dyDescent="0.25">
      <c r="A15" s="504">
        <v>5</v>
      </c>
      <c r="B15" s="346" t="str">
        <f>IF($E15="","",VLOOKUP($E15,'1Q ELO (5)'!$A$7:$M$32,12))</f>
        <v/>
      </c>
      <c r="C15" s="346" t="str">
        <f>IF($E15="","",VLOOKUP($E15,'1Q ELO (5)'!$A$7:$M$32,13))</f>
        <v/>
      </c>
      <c r="D15" s="376" t="str">
        <f>IF($E15="","",VLOOKUP($E15,'1Q ELO (5)'!$A$7:$M$32,5))</f>
        <v/>
      </c>
      <c r="E15" s="615"/>
      <c r="F15" s="579" t="str">
        <f>UPPER(IF($E15="","",VLOOKUP($E15,'1Q ELO (5)'!$A$7:$M$32,2)))</f>
        <v/>
      </c>
      <c r="G15" s="579" t="str">
        <f>IF($E15="","",VLOOKUP($E15,'1Q ELO (5)'!$A$7:$M$32,3))</f>
        <v/>
      </c>
      <c r="H15" s="579"/>
      <c r="I15" s="579" t="str">
        <f>IF($E15="","",VLOOKUP($E15,'1Q ELO (5)'!$A$7:$M$32,4))</f>
        <v/>
      </c>
      <c r="J15" s="608"/>
      <c r="K15" s="121"/>
      <c r="L15" s="121"/>
      <c r="M15" s="121"/>
      <c r="N15" s="146"/>
      <c r="O15" s="121"/>
      <c r="P15" s="146"/>
      <c r="Q15" s="127"/>
      <c r="R15" s="128"/>
      <c r="S15" s="129"/>
      <c r="U15" s="138" t="e">
        <f>#REF!</f>
        <v>#REF!</v>
      </c>
    </row>
    <row r="16" spans="1:21" s="37" customFormat="1" ht="9.6" customHeight="1" thickBot="1" x14ac:dyDescent="0.3">
      <c r="A16" s="131"/>
      <c r="B16" s="270" t="str">
        <f>IF($E16="","",VLOOKUP($E16,'1Q ELO (5)'!$A$7:$M$32,12))</f>
        <v/>
      </c>
      <c r="C16" s="132"/>
      <c r="D16" s="377"/>
      <c r="E16" s="142"/>
      <c r="F16" s="413"/>
      <c r="G16" s="413"/>
      <c r="H16" s="414"/>
      <c r="I16" s="610"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(5)'!$A$7:$M$32,12))</f>
        <v/>
      </c>
      <c r="C17" s="346" t="str">
        <f>IF($E17="","",VLOOKUP($E17,'1Q ELO (5)'!$A$7:$M$32,13))</f>
        <v/>
      </c>
      <c r="D17" s="376" t="str">
        <f>IF($E17="","",VLOOKUP($E17,'1Q ELO (5)'!$A$7:$M$32,5))</f>
        <v/>
      </c>
      <c r="E17" s="119"/>
      <c r="F17" s="412" t="str">
        <f>UPPER(IF($E17="","",VLOOKUP($E17,'1Q ELO (5)'!$A$7:$M$32,2)))</f>
        <v/>
      </c>
      <c r="G17" s="412" t="str">
        <f>IF($E17="","",VLOOKUP($E17,'1Q ELO (5)'!$A$7:$M$32,3))</f>
        <v/>
      </c>
      <c r="H17" s="412"/>
      <c r="I17" s="412" t="str">
        <f>IF($E17="","",VLOOKUP($E17,'1Q ELO (5)'!$A$7:$M$32,4))</f>
        <v/>
      </c>
      <c r="J17" s="140"/>
      <c r="K17" s="121"/>
      <c r="L17" s="141"/>
      <c r="M17" s="121"/>
      <c r="N17" s="146"/>
      <c r="O17" s="146"/>
      <c r="P17" s="146"/>
      <c r="Q17" s="127"/>
      <c r="R17" s="128"/>
      <c r="S17" s="129"/>
    </row>
    <row r="18" spans="1:19" s="37" customFormat="1" ht="9.6" customHeight="1" x14ac:dyDescent="0.25">
      <c r="A18" s="131"/>
      <c r="B18" s="270" t="str">
        <f>IF($E18="","",VLOOKUP($E18,'1Q ELO (5)'!$A$7:$M$32,12))</f>
        <v/>
      </c>
      <c r="C18" s="132"/>
      <c r="D18" s="377"/>
      <c r="E18" s="142"/>
      <c r="F18" s="413"/>
      <c r="G18" s="413"/>
      <c r="H18" s="414"/>
      <c r="I18" s="413"/>
      <c r="J18" s="143"/>
      <c r="K18" s="610"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(5)'!$A$7:$M$32,12))</f>
        <v/>
      </c>
      <c r="C19" s="346" t="str">
        <f>IF($E19="","",VLOOKUP($E19,'1Q ELO (5)'!$A$7:$M$32,13))</f>
        <v/>
      </c>
      <c r="D19" s="376" t="str">
        <f>IF($E19="","",VLOOKUP($E19,'1Q ELO (5)'!$A$7:$M$32,5))</f>
        <v/>
      </c>
      <c r="E19" s="119"/>
      <c r="F19" s="412" t="str">
        <f>UPPER(IF($E19="","",VLOOKUP($E19,'1Q ELO (5)'!$A$7:$M$32,2)))</f>
        <v/>
      </c>
      <c r="G19" s="412" t="str">
        <f>IF($E19="","",VLOOKUP($E19,'1Q ELO (5)'!$A$7:$M$32,3))</f>
        <v/>
      </c>
      <c r="H19" s="412"/>
      <c r="I19" s="412" t="str">
        <f>IF($E19="","",VLOOKUP($E19,'1Q ELO (5)'!$A$7:$M$32,4))</f>
        <v/>
      </c>
      <c r="J19" s="122"/>
      <c r="K19" s="121"/>
      <c r="L19" s="147"/>
      <c r="M19" s="121"/>
      <c r="N19" s="146"/>
      <c r="O19" s="146"/>
      <c r="P19" s="146"/>
      <c r="Q19" s="127"/>
      <c r="R19" s="128"/>
      <c r="S19" s="129"/>
    </row>
    <row r="20" spans="1:19" s="37" customFormat="1" ht="9.6" customHeight="1" x14ac:dyDescent="0.25">
      <c r="A20" s="131"/>
      <c r="B20" s="270" t="str">
        <f>IF($E20="","",VLOOKUP($E20,'1Q ELO (5)'!$A$7:$M$32,12))</f>
        <v/>
      </c>
      <c r="C20" s="132"/>
      <c r="D20" s="386"/>
      <c r="E20" s="132"/>
      <c r="F20" s="133"/>
      <c r="G20" s="133"/>
      <c r="H20" s="134"/>
      <c r="I20" s="610" t="s">
        <v>0</v>
      </c>
      <c r="J20" s="136"/>
      <c r="K20" s="137" t="str">
        <f>UPPER(IF(OR(J20="a",J20="as"),F19,IF(OR(J20="b",J20="bs"),F21,)))</f>
        <v/>
      </c>
      <c r="L20" s="149"/>
      <c r="M20" s="121"/>
      <c r="N20" s="146"/>
      <c r="O20" s="146"/>
      <c r="P20" s="146"/>
      <c r="Q20" s="127"/>
      <c r="R20" s="128"/>
      <c r="S20" s="129"/>
    </row>
    <row r="21" spans="1:19" s="37" customFormat="1" ht="9.6" customHeight="1" x14ac:dyDescent="0.25">
      <c r="A21" s="501" t="s">
        <v>14</v>
      </c>
      <c r="B21" s="346" t="str">
        <f>IF($E21="","",VLOOKUP($E21,'1Q ELO (5)'!$A$7:$M$32,12))</f>
        <v/>
      </c>
      <c r="C21" s="346" t="str">
        <f>IF($E21="","",VLOOKUP($E21,'1Q ELO (5)'!$A$7:$M$32,13))</f>
        <v/>
      </c>
      <c r="D21" s="376" t="str">
        <f>IF($E21="","",VLOOKUP($E21,'1Q ELO (5)'!$A$7:$M$32,5))</f>
        <v/>
      </c>
      <c r="E21" s="119"/>
      <c r="F21" s="412" t="str">
        <f>UPPER(IF($E21="","",VLOOKUP($E21,'1Q ELO (5)'!$A$7:$M$32,2)))</f>
        <v/>
      </c>
      <c r="G21" s="412" t="str">
        <f>IF($E21="","",VLOOKUP($E21,'1Q ELO (5)'!$A$7:$M$32,3))</f>
        <v/>
      </c>
      <c r="H21" s="412"/>
      <c r="I21" s="412" t="str">
        <f>IF($E21="","",VLOOKUP($E21,'1Q ELO (5)'!$A$7:$M$32,4))</f>
        <v/>
      </c>
      <c r="J21" s="150"/>
      <c r="K21" s="121"/>
      <c r="L21" s="121"/>
      <c r="M21" s="121"/>
      <c r="N21" s="146"/>
      <c r="O21" s="146"/>
      <c r="P21" s="146"/>
      <c r="Q21" s="127"/>
      <c r="R21" s="128"/>
      <c r="S21" s="129"/>
    </row>
    <row r="22" spans="1:19" s="37" customFormat="1" ht="9.6" customHeight="1" x14ac:dyDescent="0.25">
      <c r="A22" s="131"/>
      <c r="B22" s="270" t="str">
        <f>IF($E22="","",VLOOKUP($E22,'1Q ELO (5)'!$A$7:$M$32,12))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5">
      <c r="A23" s="117">
        <v>9</v>
      </c>
      <c r="B23" s="346" t="str">
        <f>IF($E23="","",VLOOKUP($E23,'1Q ELO (5)'!$A$7:$M$32,12))</f>
        <v/>
      </c>
      <c r="C23" s="346" t="str">
        <f>IF($E23="","",VLOOKUP($E23,'1Q ELO (5)'!$A$7:$M$32,13))</f>
        <v/>
      </c>
      <c r="D23" s="376" t="str">
        <f>IF($E23="","",VLOOKUP($E23,'1Q ELO (5)'!$A$7:$M$32,5))</f>
        <v/>
      </c>
      <c r="E23" s="119"/>
      <c r="F23" s="579" t="str">
        <f>UPPER(IF($E23="","",VLOOKUP($E23,'1Q ELO (5)'!$A$7:$M$32,2)))</f>
        <v/>
      </c>
      <c r="G23" s="579" t="str">
        <f>IF($E23="","",VLOOKUP($E23,'1Q ELO (5)'!$A$7:$M$32,3))</f>
        <v/>
      </c>
      <c r="H23" s="579"/>
      <c r="I23" s="579" t="str">
        <f>IF($E23="","",VLOOKUP($E23,'1Q ELO (5)'!$A$7:$M$32,4))</f>
        <v/>
      </c>
      <c r="J23" s="122"/>
      <c r="K23" s="121"/>
      <c r="L23" s="121"/>
      <c r="M23" s="121"/>
      <c r="N23" s="146"/>
      <c r="O23" s="146"/>
      <c r="P23" s="146"/>
      <c r="Q23" s="127"/>
      <c r="R23" s="128"/>
      <c r="S23" s="129"/>
    </row>
    <row r="24" spans="1:19" s="37" customFormat="1" ht="9.6" customHeight="1" x14ac:dyDescent="0.25">
      <c r="A24" s="131"/>
      <c r="B24" s="606" t="str">
        <f>IF($E24="","",VLOOKUP($E24,'1Q ELO (5)'!$A$7:$M$32,12))</f>
        <v/>
      </c>
      <c r="C24" s="132"/>
      <c r="D24" s="386"/>
      <c r="E24" s="132"/>
      <c r="F24" s="133"/>
      <c r="G24" s="133"/>
      <c r="H24" s="134"/>
      <c r="I24" s="610" t="s">
        <v>0</v>
      </c>
      <c r="J24" s="136"/>
      <c r="K24" s="137" t="str">
        <f>UPPER(IF(OR(J24="a",J24="as"),F23,IF(OR(J24="b",J24="bs"),F25,)))</f>
        <v/>
      </c>
      <c r="L24" s="137"/>
      <c r="M24" s="121"/>
      <c r="N24" s="146"/>
      <c r="O24" s="146"/>
      <c r="P24" s="146"/>
      <c r="Q24" s="127"/>
      <c r="R24" s="128"/>
      <c r="S24" s="129"/>
    </row>
    <row r="25" spans="1:19" s="37" customFormat="1" ht="9.6" customHeight="1" x14ac:dyDescent="0.25">
      <c r="A25" s="131">
        <v>10</v>
      </c>
      <c r="B25" s="346" t="str">
        <f>IF($E25="","",VLOOKUP($E25,'1Q ELO (5)'!$A$7:$M$32,12))</f>
        <v/>
      </c>
      <c r="C25" s="346" t="str">
        <f>IF($E25="","",VLOOKUP($E25,'1Q ELO (5)'!$A$7:$M$32,13))</f>
        <v/>
      </c>
      <c r="D25" s="376" t="str">
        <f>IF($E25="","",VLOOKUP($E25,'1Q ELO (5)'!$A$7:$M$32,5))</f>
        <v/>
      </c>
      <c r="E25" s="119"/>
      <c r="F25" s="412" t="str">
        <f>UPPER(IF($E25="","",VLOOKUP($E25,'1Q ELO (5)'!$A$7:$M$32,2)))</f>
        <v/>
      </c>
      <c r="G25" s="412" t="str">
        <f>IF($E25="","",VLOOKUP($E25,'1Q ELO (5)'!$A$7:$M$32,3))</f>
        <v/>
      </c>
      <c r="H25" s="412"/>
      <c r="I25" s="412" t="str">
        <f>IF($E25="","",VLOOKUP($E25,'1Q ELO (5)'!$A$7:$M$32,4))</f>
        <v/>
      </c>
      <c r="J25" s="140"/>
      <c r="K25" s="121"/>
      <c r="L25" s="141"/>
      <c r="M25" s="121"/>
      <c r="N25" s="146"/>
      <c r="O25" s="146"/>
      <c r="P25" s="146"/>
      <c r="Q25" s="127"/>
      <c r="R25" s="128"/>
      <c r="S25" s="129"/>
    </row>
    <row r="26" spans="1:19" s="37" customFormat="1" ht="9.6" customHeight="1" x14ac:dyDescent="0.25">
      <c r="A26" s="131"/>
      <c r="B26" s="270" t="str">
        <f>IF($E26="","",VLOOKUP($E26,'1Q ELO (5)'!$A$7:$M$32,12))</f>
        <v/>
      </c>
      <c r="C26" s="132"/>
      <c r="D26" s="386"/>
      <c r="E26" s="142"/>
      <c r="F26" s="413"/>
      <c r="G26" s="413"/>
      <c r="H26" s="414"/>
      <c r="I26" s="413"/>
      <c r="J26" s="143"/>
      <c r="K26" s="610" t="s">
        <v>0</v>
      </c>
      <c r="L26" s="144"/>
      <c r="M26" s="137" t="str">
        <f>UPPER(IF(OR(L26="a",L26="as"),K24,IF(OR(L26="b",L26="bs"),K28,)))</f>
        <v/>
      </c>
      <c r="N26" s="145"/>
      <c r="O26" s="146"/>
      <c r="P26" s="146"/>
      <c r="Q26" s="127"/>
      <c r="R26" s="128"/>
      <c r="S26" s="129"/>
    </row>
    <row r="27" spans="1:19" s="37" customFormat="1" ht="9.6" customHeight="1" x14ac:dyDescent="0.25">
      <c r="A27" s="131">
        <v>11</v>
      </c>
      <c r="B27" s="346" t="str">
        <f>IF($E27="","",VLOOKUP($E27,'1Q ELO (5)'!$A$7:$M$32,12))</f>
        <v/>
      </c>
      <c r="C27" s="346" t="str">
        <f>IF($E27="","",VLOOKUP($E27,'1Q ELO (5)'!$A$7:$M$32,13))</f>
        <v/>
      </c>
      <c r="D27" s="376" t="str">
        <f>IF($E27="","",VLOOKUP($E27,'1Q ELO (5)'!$A$7:$M$32,5))</f>
        <v/>
      </c>
      <c r="E27" s="119"/>
      <c r="F27" s="412" t="str">
        <f>UPPER(IF($E27="","",VLOOKUP($E27,'1Q ELO (5)'!$A$7:$M$32,2)))</f>
        <v/>
      </c>
      <c r="G27" s="412" t="str">
        <f>IF($E27="","",VLOOKUP($E27,'1Q ELO (5)'!$A$7:$M$32,3))</f>
        <v/>
      </c>
      <c r="H27" s="412"/>
      <c r="I27" s="412" t="str">
        <f>IF($E27="","",VLOOKUP($E27,'1Q ELO (5)'!$A$7:$M$32,4))</f>
        <v/>
      </c>
      <c r="J27" s="122"/>
      <c r="K27" s="121"/>
      <c r="L27" s="147"/>
      <c r="M27" s="121"/>
      <c r="N27" s="146"/>
      <c r="O27" s="146"/>
      <c r="P27" s="146"/>
      <c r="Q27" s="127"/>
      <c r="R27" s="128"/>
      <c r="S27" s="129"/>
    </row>
    <row r="28" spans="1:19" s="37" customFormat="1" ht="9.6" customHeight="1" x14ac:dyDescent="0.25">
      <c r="A28" s="156"/>
      <c r="B28" s="270" t="str">
        <f>IF($E28="","",VLOOKUP($E28,'1Q ELO (5)'!$A$7:$M$32,12))</f>
        <v/>
      </c>
      <c r="C28" s="132"/>
      <c r="D28" s="386"/>
      <c r="E28" s="142"/>
      <c r="F28" s="413"/>
      <c r="G28" s="413"/>
      <c r="H28" s="414"/>
      <c r="I28" s="610" t="s">
        <v>0</v>
      </c>
      <c r="J28" s="136"/>
      <c r="K28" s="137" t="str">
        <f>UPPER(IF(OR(J28="a",J28="as"),F27,IF(OR(J28="b",J28="bs"),F29,)))</f>
        <v/>
      </c>
      <c r="L28" s="149"/>
      <c r="M28" s="121"/>
      <c r="N28" s="146"/>
      <c r="O28" s="146"/>
      <c r="P28" s="146"/>
      <c r="Q28" s="127"/>
      <c r="R28" s="128"/>
      <c r="S28" s="129"/>
    </row>
    <row r="29" spans="1:19" s="37" customFormat="1" ht="9.6" customHeight="1" x14ac:dyDescent="0.25">
      <c r="A29" s="131">
        <v>12</v>
      </c>
      <c r="B29" s="346" t="str">
        <f>IF($E29="","",VLOOKUP($E29,'1Q ELO (5)'!$A$7:$M$32,12))</f>
        <v/>
      </c>
      <c r="C29" s="346" t="str">
        <f>IF($E29="","",VLOOKUP($E29,'1Q ELO (5)'!$A$7:$M$32,13))</f>
        <v/>
      </c>
      <c r="D29" s="376" t="str">
        <f>IF($E29="","",VLOOKUP($E29,'1Q ELO (5)'!$A$7:$M$32,5))</f>
        <v/>
      </c>
      <c r="E29" s="119"/>
      <c r="F29" s="412" t="str">
        <f>UPPER(IF($E29="","",VLOOKUP($E29,'1Q ELO (5)'!$A$7:$M$32,2)))</f>
        <v/>
      </c>
      <c r="G29" s="412" t="str">
        <f>IF($E29="","",VLOOKUP($E29,'1Q ELO (5)'!$A$7:$M$32,3))</f>
        <v/>
      </c>
      <c r="H29" s="412"/>
      <c r="I29" s="412" t="str">
        <f>IF($E29="","",VLOOKUP($E29,'1Q ELO (5)'!$A$7:$M$32,4))</f>
        <v/>
      </c>
      <c r="J29" s="150"/>
      <c r="K29" s="121"/>
      <c r="L29" s="121"/>
      <c r="M29" s="121"/>
      <c r="N29" s="146"/>
      <c r="O29" s="146"/>
      <c r="P29" s="146"/>
      <c r="Q29" s="127"/>
      <c r="R29" s="128"/>
      <c r="S29" s="129"/>
    </row>
    <row r="30" spans="1:19" s="37" customFormat="1" ht="9.6" customHeight="1" x14ac:dyDescent="0.25">
      <c r="A30" s="131"/>
      <c r="B30" s="270" t="str">
        <f>IF($E30="","",VLOOKUP($E30,'1Q ELO (5)'!$A$7:$M$32,12))</f>
        <v/>
      </c>
      <c r="C30" s="132"/>
      <c r="D30" s="386"/>
      <c r="E30" s="142"/>
      <c r="F30" s="413"/>
      <c r="G30" s="413"/>
      <c r="H30" s="414"/>
      <c r="I30" s="413"/>
      <c r="J30" s="143"/>
      <c r="K30" s="121"/>
      <c r="L30" s="121"/>
      <c r="M30" s="135"/>
      <c r="N30" s="587"/>
      <c r="O30" s="121"/>
      <c r="P30" s="146"/>
      <c r="Q30" s="127"/>
      <c r="R30" s="128"/>
      <c r="S30" s="129"/>
    </row>
    <row r="31" spans="1:19" s="37" customFormat="1" ht="9.6" customHeight="1" x14ac:dyDescent="0.25">
      <c r="A31" s="504">
        <v>13</v>
      </c>
      <c r="B31" s="346" t="str">
        <f>IF($E31="","",VLOOKUP($E31,'1Q ELO (5)'!$A$7:$M$32,12))</f>
        <v/>
      </c>
      <c r="C31" s="346" t="str">
        <f>IF($E31="","",VLOOKUP($E31,'1Q ELO (5)'!$A$7:$M$32,13))</f>
        <v/>
      </c>
      <c r="D31" s="376" t="str">
        <f>IF($E31="","",VLOOKUP($E31,'1Q ELO (5)'!$A$7:$M$32,5))</f>
        <v/>
      </c>
      <c r="E31" s="615"/>
      <c r="F31" s="579" t="str">
        <f>UPPER(IF($E31="","",VLOOKUP($E31,'1Q ELO (5)'!$A$7:$M$32,2)))</f>
        <v/>
      </c>
      <c r="G31" s="579" t="str">
        <f>IF($E31="","",VLOOKUP($E31,'1Q ELO (5)'!$A$7:$M$32,3))</f>
        <v/>
      </c>
      <c r="H31" s="579"/>
      <c r="I31" s="579" t="str">
        <f>IF($E31="","",VLOOKUP($E31,'1Q ELO (5)'!$A$7:$M$32,4))</f>
        <v/>
      </c>
      <c r="J31" s="152"/>
      <c r="K31" s="121"/>
      <c r="L31" s="121"/>
      <c r="M31" s="121"/>
      <c r="N31" s="146"/>
      <c r="O31" s="121"/>
      <c r="P31" s="146"/>
      <c r="Q31" s="127"/>
      <c r="R31" s="128"/>
      <c r="S31" s="129"/>
    </row>
    <row r="32" spans="1:19" s="37" customFormat="1" ht="9.6" customHeight="1" x14ac:dyDescent="0.25">
      <c r="A32" s="131"/>
      <c r="B32" s="606" t="str">
        <f>IF($E32="","",VLOOKUP($E32,'1Q ELO (5)'!$A$7:$M$32,12))</f>
        <v/>
      </c>
      <c r="C32" s="132"/>
      <c r="D32" s="386"/>
      <c r="E32" s="142"/>
      <c r="F32" s="413"/>
      <c r="G32" s="413"/>
      <c r="H32" s="414"/>
      <c r="I32" s="610" t="s">
        <v>0</v>
      </c>
      <c r="J32" s="136"/>
      <c r="K32" s="137" t="str">
        <f>UPPER(IF(OR(J32="a",J32="as"),F31,IF(OR(J32="b",J32="bs"),F33,)))</f>
        <v/>
      </c>
      <c r="L32" s="137"/>
      <c r="M32" s="121"/>
      <c r="N32" s="146"/>
      <c r="O32" s="146"/>
      <c r="P32" s="146"/>
      <c r="Q32" s="127"/>
      <c r="R32" s="128"/>
      <c r="S32" s="129"/>
    </row>
    <row r="33" spans="1:19" s="37" customFormat="1" ht="9.6" customHeight="1" x14ac:dyDescent="0.25">
      <c r="A33" s="131">
        <v>14</v>
      </c>
      <c r="B33" s="346" t="str">
        <f>IF($E33="","",VLOOKUP($E33,'1Q ELO (5)'!$A$7:$M$32,12))</f>
        <v/>
      </c>
      <c r="C33" s="346" t="str">
        <f>IF($E33="","",VLOOKUP($E33,'1Q ELO (5)'!$A$7:$M$32,13))</f>
        <v/>
      </c>
      <c r="D33" s="376" t="str">
        <f>IF($E33="","",VLOOKUP($E33,'1Q ELO (5)'!$A$7:$M$32,5))</f>
        <v/>
      </c>
      <c r="E33" s="119"/>
      <c r="F33" s="412" t="str">
        <f>UPPER(IF($E33="","",VLOOKUP($E33,'1Q ELO (5)'!$A$7:$M$32,2)))</f>
        <v/>
      </c>
      <c r="G33" s="412" t="str">
        <f>IF($E33="","",VLOOKUP($E33,'1Q ELO (5)'!$A$7:$M$32,3))</f>
        <v/>
      </c>
      <c r="H33" s="412"/>
      <c r="I33" s="412" t="str">
        <f>IF($E33="","",VLOOKUP($E33,'1Q ELO (5)'!$A$7:$M$32,4))</f>
        <v/>
      </c>
      <c r="J33" s="140"/>
      <c r="K33" s="121"/>
      <c r="L33" s="141"/>
      <c r="M33" s="121"/>
      <c r="N33" s="146"/>
      <c r="O33" s="146"/>
      <c r="P33" s="146"/>
      <c r="Q33" s="127"/>
      <c r="R33" s="128"/>
      <c r="S33" s="129"/>
    </row>
    <row r="34" spans="1:19" s="37" customFormat="1" ht="9.6" customHeight="1" x14ac:dyDescent="0.25">
      <c r="A34" s="131"/>
      <c r="B34" s="606" t="str">
        <f>IF($E34="","",VLOOKUP($E34,'1Q ELO (5)'!$A$7:$M$32,12))</f>
        <v/>
      </c>
      <c r="C34" s="132"/>
      <c r="D34" s="386"/>
      <c r="E34" s="142"/>
      <c r="F34" s="413"/>
      <c r="G34" s="413"/>
      <c r="H34" s="414"/>
      <c r="I34" s="413"/>
      <c r="J34" s="143"/>
      <c r="K34" s="610" t="s">
        <v>0</v>
      </c>
      <c r="L34" s="144"/>
      <c r="M34" s="137" t="str">
        <f>UPPER(IF(OR(L34="a",L34="as"),K32,IF(OR(L34="b",L34="bs"),K36,)))</f>
        <v/>
      </c>
      <c r="N34" s="145"/>
      <c r="O34" s="146"/>
      <c r="P34" s="146"/>
      <c r="Q34" s="127"/>
      <c r="R34" s="128"/>
      <c r="S34" s="129"/>
    </row>
    <row r="35" spans="1:19" s="37" customFormat="1" ht="9.6" customHeight="1" x14ac:dyDescent="0.25">
      <c r="A35" s="131">
        <v>15</v>
      </c>
      <c r="B35" s="346" t="str">
        <f>IF($E35="","",VLOOKUP($E35,'1Q ELO (5)'!$A$7:$M$32,12))</f>
        <v/>
      </c>
      <c r="C35" s="346" t="str">
        <f>IF($E35="","",VLOOKUP($E35,'1Q ELO (5)'!$A$7:$M$32,13))</f>
        <v/>
      </c>
      <c r="D35" s="376" t="str">
        <f>IF($E35="","",VLOOKUP($E35,'1Q ELO (5)'!$A$7:$M$32,5))</f>
        <v/>
      </c>
      <c r="E35" s="119"/>
      <c r="F35" s="412" t="str">
        <f>UPPER(IF($E35="","",VLOOKUP($E35,'1Q ELO (5)'!$A$7:$M$32,2)))</f>
        <v/>
      </c>
      <c r="G35" s="412" t="str">
        <f>IF($E35="","",VLOOKUP($E35,'1Q ELO (5)'!$A$7:$M$32,3))</f>
        <v/>
      </c>
      <c r="H35" s="412"/>
      <c r="I35" s="412" t="str">
        <f>IF($E35="","",VLOOKUP($E35,'1Q ELO (5)'!$A$7:$M$32,4))</f>
        <v/>
      </c>
      <c r="J35" s="122"/>
      <c r="K35" s="121"/>
      <c r="L35" s="147"/>
      <c r="M35" s="121"/>
      <c r="N35" s="146"/>
      <c r="O35" s="146"/>
      <c r="P35" s="146"/>
      <c r="Q35" s="127"/>
      <c r="R35" s="128"/>
      <c r="S35" s="129"/>
    </row>
    <row r="36" spans="1:19" s="37" customFormat="1" ht="9.6" customHeight="1" x14ac:dyDescent="0.25">
      <c r="A36" s="131"/>
      <c r="B36" s="606" t="str">
        <f>IF($E36="","",VLOOKUP($E36,'1Q ELO (5)'!$A$7:$M$32,12))</f>
        <v/>
      </c>
      <c r="C36" s="132"/>
      <c r="D36" s="386"/>
      <c r="E36" s="132"/>
      <c r="F36" s="133"/>
      <c r="G36" s="133"/>
      <c r="H36" s="134"/>
      <c r="I36" s="610" t="s">
        <v>0</v>
      </c>
      <c r="J36" s="136"/>
      <c r="K36" s="137" t="str">
        <f>UPPER(IF(OR(J36="a",J36="as"),F35,IF(OR(J36="b",J36="bs"),F37,)))</f>
        <v/>
      </c>
      <c r="L36" s="149"/>
      <c r="M36" s="121"/>
      <c r="N36" s="146"/>
      <c r="O36" s="146"/>
      <c r="P36" s="146"/>
      <c r="Q36" s="127"/>
      <c r="R36" s="128"/>
      <c r="S36" s="129"/>
    </row>
    <row r="37" spans="1:19" s="37" customFormat="1" ht="9.6" customHeight="1" x14ac:dyDescent="0.25">
      <c r="A37" s="501">
        <v>16</v>
      </c>
      <c r="B37" s="346" t="str">
        <f>IF($E37="","",VLOOKUP($E37,'1Q ELO (5)'!$A$7:$M$32,12))</f>
        <v/>
      </c>
      <c r="C37" s="346" t="str">
        <f>IF($E37="","",VLOOKUP($E37,'1Q ELO (5)'!$A$7:$M$32,13))</f>
        <v/>
      </c>
      <c r="D37" s="376" t="str">
        <f>IF($E37="","",VLOOKUP($E37,'1Q ELO (5)'!$A$7:$M$32,5))</f>
        <v/>
      </c>
      <c r="E37" s="119"/>
      <c r="F37" s="412" t="str">
        <f>UPPER(IF($E37="","",VLOOKUP($E37,'1Q ELO (5)'!$A$7:$M$32,2)))</f>
        <v/>
      </c>
      <c r="G37" s="412" t="str">
        <f>IF($E37="","",VLOOKUP($E37,'1Q ELO (5)'!$A$7:$M$32,3))</f>
        <v/>
      </c>
      <c r="H37" s="412"/>
      <c r="I37" s="412" t="str">
        <f>IF($E37="","",VLOOKUP($E37,'1Q ELO (5)'!$A$7:$M$32,4))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5">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5">
      <c r="A40" s="382" t="s">
        <v>103</v>
      </c>
      <c r="B40" s="383"/>
      <c r="C40" s="384"/>
      <c r="D40" s="385"/>
      <c r="E40" s="184">
        <v>1</v>
      </c>
      <c r="F40" s="55" t="str">
        <f>IF(E40&gt;$R$47,,UPPER(VLOOKUP(E40,'1Q ELO (5)'!$A$7:$O$134,2)))</f>
        <v/>
      </c>
      <c r="G40" s="185"/>
      <c r="H40" s="55"/>
      <c r="I40" s="54"/>
      <c r="J40" s="186" t="s">
        <v>7</v>
      </c>
      <c r="K40" s="181"/>
      <c r="L40" s="187"/>
      <c r="M40" s="181"/>
      <c r="N40" s="188"/>
      <c r="O40" s="189" t="s">
        <v>108</v>
      </c>
      <c r="P40" s="190"/>
      <c r="Q40" s="190"/>
      <c r="R40" s="191"/>
    </row>
    <row r="41" spans="1:19" s="18" customFormat="1" ht="9" customHeight="1" x14ac:dyDescent="0.25">
      <c r="A41" s="196" t="s">
        <v>116</v>
      </c>
      <c r="B41" s="194"/>
      <c r="C41" s="378"/>
      <c r="D41" s="197"/>
      <c r="E41" s="184">
        <v>2</v>
      </c>
      <c r="F41" s="55" t="str">
        <f>IF(E41&gt;$R$47,,UPPER(VLOOKUP(E41,'1Q ELO (5)'!$A$7:$O$134,2)))</f>
        <v/>
      </c>
      <c r="G41" s="185"/>
      <c r="H41" s="55"/>
      <c r="I41" s="54"/>
      <c r="J41" s="186" t="s">
        <v>8</v>
      </c>
      <c r="K41" s="181"/>
      <c r="L41" s="187"/>
      <c r="M41" s="181"/>
      <c r="N41" s="188"/>
      <c r="O41" s="192"/>
      <c r="P41" s="193"/>
      <c r="Q41" s="194"/>
      <c r="R41" s="195"/>
    </row>
    <row r="42" spans="1:19" s="18" customFormat="1" ht="9" customHeight="1" x14ac:dyDescent="0.25">
      <c r="A42" s="336"/>
      <c r="B42" s="337"/>
      <c r="C42" s="379"/>
      <c r="D42" s="338"/>
      <c r="E42" s="184">
        <v>3</v>
      </c>
      <c r="F42" s="55" t="str">
        <f>IF(E42&gt;$R$47,,UPPER(VLOOKUP(E42,'1Q ELO (5)'!$A$7:$O$134,2)))</f>
        <v/>
      </c>
      <c r="G42" s="185"/>
      <c r="H42" s="55"/>
      <c r="I42" s="54"/>
      <c r="J42" s="186" t="s">
        <v>9</v>
      </c>
      <c r="K42" s="181"/>
      <c r="L42" s="187"/>
      <c r="M42" s="181"/>
      <c r="N42" s="188"/>
      <c r="O42" s="189" t="s">
        <v>109</v>
      </c>
      <c r="P42" s="190"/>
      <c r="Q42" s="190"/>
      <c r="R42" s="191"/>
    </row>
    <row r="43" spans="1:19" s="18" customFormat="1" ht="9" customHeight="1" x14ac:dyDescent="0.25">
      <c r="A43" s="198"/>
      <c r="B43" s="110"/>
      <c r="C43" s="110"/>
      <c r="D43" s="199"/>
      <c r="E43" s="184">
        <v>4</v>
      </c>
      <c r="F43" s="55" t="str">
        <f>IF(E43&gt;$R$47,,UPPER(VLOOKUP(E43,'1Q ELO (5)'!$A$7:$O$134,2)))</f>
        <v/>
      </c>
      <c r="G43" s="185"/>
      <c r="H43" s="55"/>
      <c r="I43" s="54"/>
      <c r="J43" s="186" t="s">
        <v>10</v>
      </c>
      <c r="K43" s="181"/>
      <c r="L43" s="187"/>
      <c r="M43" s="181"/>
      <c r="N43" s="188"/>
      <c r="O43" s="181"/>
      <c r="P43" s="187"/>
      <c r="Q43" s="181"/>
      <c r="R43" s="188"/>
    </row>
    <row r="44" spans="1:19" s="18" customFormat="1" ht="9" customHeight="1" x14ac:dyDescent="0.25">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5">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5">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5">
      <c r="A47" s="327"/>
      <c r="B47" s="324"/>
      <c r="C47" s="375"/>
      <c r="D47" s="335"/>
      <c r="E47" s="200"/>
      <c r="F47" s="201"/>
      <c r="G47" s="202"/>
      <c r="H47" s="201"/>
      <c r="I47" s="203"/>
      <c r="J47" s="204" t="s">
        <v>14</v>
      </c>
      <c r="K47" s="194"/>
      <c r="L47" s="193"/>
      <c r="M47" s="194"/>
      <c r="N47" s="195"/>
      <c r="O47" s="194" t="str">
        <f>R4</f>
        <v>Csávás István</v>
      </c>
      <c r="P47" s="193"/>
      <c r="Q47" s="194"/>
      <c r="R47" s="205">
        <f>MIN(4,'1Q ELO (5)'!O5)</f>
        <v>4</v>
      </c>
    </row>
  </sheetData>
  <mergeCells count="1">
    <mergeCell ref="A4:C4"/>
  </mergeCells>
  <conditionalFormatting sqref="E7 E15 E17 E19 E21 E23">
    <cfRule type="expression" dxfId="142" priority="1" stopIfTrue="1">
      <formula>$E7&lt;5</formula>
    </cfRule>
  </conditionalFormatting>
  <conditionalFormatting sqref="F7 F9 F11 F13 F15 F17 F19 F21 F23 F25 F27 F29 F31 F33 F35 F37">
    <cfRule type="cellIs" dxfId="141" priority="2" stopIfTrue="1" operator="equal">
      <formula>"Bye"</formula>
    </cfRule>
  </conditionalFormatting>
  <conditionalFormatting sqref="H7 H9 H11 H13 H15 H17 H19 H21 H23 H25 H27 H29 H31 H33 H35 H37">
    <cfRule type="expression" dxfId="140" priority="9" stopIfTrue="1">
      <formula>AND($E7&lt;9,$C7&gt;0)</formula>
    </cfRule>
  </conditionalFormatting>
  <conditionalFormatting sqref="I8 K10 I12 M14 I16 K18 I20 I24 K26 I28 M30 I32 K34 I36">
    <cfRule type="expression" dxfId="139" priority="6" stopIfTrue="1">
      <formula>AND($O$1="CU",I8="Umpire")</formula>
    </cfRule>
    <cfRule type="expression" dxfId="138" priority="7" stopIfTrue="1">
      <formula>AND($O$1="CU",I8&lt;&gt;"Umpire",J8&lt;&gt;"")</formula>
    </cfRule>
    <cfRule type="expression" dxfId="137" priority="8" stopIfTrue="1">
      <formula>AND($O$1="CU",I8&lt;&gt;"Umpire")</formula>
    </cfRule>
  </conditionalFormatting>
  <conditionalFormatting sqref="J8 L10 J12 N14 J16 L18 J20 J24 L26 J28 N30 J32 L34 J36 R47">
    <cfRule type="expression" dxfId="136" priority="3" stopIfTrue="1">
      <formula>$O$1="CU"</formula>
    </cfRule>
  </conditionalFormatting>
  <conditionalFormatting sqref="K8 M10 K12 O14 K16 M18 K20 K24 M26 K28 O30 K32 M34 K36">
    <cfRule type="expression" dxfId="135" priority="4" stopIfTrue="1">
      <formula>J8="as"</formula>
    </cfRule>
    <cfRule type="expression" dxfId="134" priority="5" stopIfTrue="1">
      <formula>J8="bs"</formula>
    </cfRule>
  </conditionalFormatting>
  <dataValidations count="1">
    <dataValidation type="list" allowBlank="1" showInputMessage="1" sqref="I32 I20 I24 I28 I16 I8 I12 M14 M30 I36 K34 K26 K18 K10" xr:uid="{00000000-0002-0000-51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372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3730"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6EE6-E0CE-41B6-A5BE-B7157F9C27C6}">
  <dimension ref="A1:B2"/>
  <sheetViews>
    <sheetView workbookViewId="0">
      <selection activeCell="B2" sqref="B2"/>
    </sheetView>
  </sheetViews>
  <sheetFormatPr defaultColWidth="8.88671875" defaultRowHeight="13.2" x14ac:dyDescent="0.25"/>
  <cols>
    <col min="1" max="1" width="46.44140625" customWidth="1"/>
    <col min="2" max="2" width="34.44140625" customWidth="1"/>
  </cols>
  <sheetData>
    <row r="1" spans="1:2" x14ac:dyDescent="0.25">
      <c r="A1" s="705" t="s">
        <v>264</v>
      </c>
      <c r="B1" s="70" t="s">
        <v>496</v>
      </c>
    </row>
    <row r="2" spans="1:2" x14ac:dyDescent="0.25">
      <c r="A2" s="705" t="s">
        <v>265</v>
      </c>
      <c r="B2" s="70" t="s">
        <v>611</v>
      </c>
    </row>
  </sheetData>
  <pageMargins left="0.7" right="0.7" top="0.75" bottom="0.75" header="0.3" footer="0.3"/>
  <pageSetup paperSize="9" orientation="portrait" horizontalDpi="0" verticalDpi="0"/>
</worksheet>
</file>

<file path=xl/worksheets/sheet1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Sheet19">
    <tabColor indexed="42"/>
  </sheetPr>
  <dimension ref="A1:Q156"/>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3.88671875" customWidth="1"/>
    <col min="2" max="2" width="14.33203125" customWidth="1"/>
    <col min="3" max="3" width="12" customWidth="1"/>
    <col min="4" max="4" width="11.109375" style="41" customWidth="1"/>
    <col min="5" max="5" width="9.33203125" style="617" customWidth="1"/>
    <col min="6" max="6" width="6.109375" style="64" hidden="1" customWidth="1"/>
    <col min="7" max="7" width="33.88671875" style="64"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349" t="str">
        <f>Altalanos!$A$6</f>
        <v>Bács-Kiskun megyei Tenisz Diákolimpia</v>
      </c>
      <c r="B1" s="56"/>
      <c r="C1" s="56"/>
      <c r="D1" s="341"/>
      <c r="E1" s="370" t="s">
        <v>120</v>
      </c>
      <c r="F1" s="82"/>
      <c r="G1" s="361"/>
      <c r="H1" s="57"/>
      <c r="I1" s="57"/>
      <c r="J1" s="362"/>
      <c r="K1" s="362"/>
      <c r="L1" s="362"/>
      <c r="M1" s="362"/>
      <c r="N1" s="362"/>
      <c r="O1" s="362"/>
      <c r="P1" s="362"/>
      <c r="Q1" s="363"/>
    </row>
    <row r="2" spans="1:17" ht="13.8" thickBot="1" x14ac:dyDescent="0.3">
      <c r="B2" s="59" t="s">
        <v>119</v>
      </c>
      <c r="C2" s="393">
        <f>Altalanos!$E$8</f>
        <v>0</v>
      </c>
      <c r="D2" s="82"/>
      <c r="E2" s="370" t="s">
        <v>91</v>
      </c>
      <c r="F2" s="65"/>
      <c r="G2" s="65"/>
      <c r="H2" s="594"/>
      <c r="I2" s="594"/>
      <c r="J2" s="57"/>
      <c r="K2" s="57"/>
      <c r="L2" s="57"/>
      <c r="M2" s="57"/>
      <c r="N2" s="73"/>
      <c r="O2" s="49"/>
      <c r="P2" s="49"/>
      <c r="Q2" s="73"/>
    </row>
    <row r="3" spans="1:17" s="2" customFormat="1" ht="13.8" thickBot="1" x14ac:dyDescent="0.3">
      <c r="A3" s="581" t="s">
        <v>118</v>
      </c>
      <c r="B3" s="592"/>
      <c r="C3" s="592"/>
      <c r="D3" s="592"/>
      <c r="E3" s="592"/>
      <c r="F3" s="592"/>
      <c r="G3" s="592"/>
      <c r="H3" s="592"/>
      <c r="I3" s="593"/>
      <c r="J3" s="74"/>
      <c r="K3" s="84"/>
      <c r="L3" s="84"/>
      <c r="M3" s="84"/>
      <c r="N3" s="410" t="s">
        <v>89</v>
      </c>
      <c r="O3" s="75"/>
      <c r="P3" s="85"/>
      <c r="Q3" s="371"/>
    </row>
    <row r="4" spans="1:17" s="2" customFormat="1" x14ac:dyDescent="0.25">
      <c r="A4" s="44" t="s">
        <v>81</v>
      </c>
      <c r="B4" s="44"/>
      <c r="C4" s="42" t="s">
        <v>79</v>
      </c>
      <c r="D4" s="44" t="s">
        <v>84</v>
      </c>
      <c r="E4" s="51"/>
      <c r="G4" s="86"/>
      <c r="H4" s="627" t="s">
        <v>85</v>
      </c>
      <c r="I4" s="602"/>
      <c r="J4" s="87"/>
      <c r="K4" s="88"/>
      <c r="L4" s="88"/>
      <c r="M4" s="88"/>
      <c r="N4" s="87"/>
      <c r="O4" s="372"/>
      <c r="P4" s="372"/>
      <c r="Q4" s="89"/>
    </row>
    <row r="5" spans="1:17" s="2" customFormat="1" ht="13.8" thickBot="1" x14ac:dyDescent="0.3">
      <c r="A5" s="364" t="str">
        <f>Altalanos!$A$10</f>
        <v>2025.05.08-09</v>
      </c>
      <c r="B5" s="364"/>
      <c r="C5" s="60" t="str">
        <f>Altalanos!$C$10</f>
        <v>Kecskemét</v>
      </c>
      <c r="D5" s="61" t="str">
        <f>Altalanos!$D$10</f>
        <v xml:space="preserve">  </v>
      </c>
      <c r="E5" s="61"/>
      <c r="F5" s="61"/>
      <c r="G5" s="61"/>
      <c r="H5" s="397" t="str">
        <f>Altalanos!$E$10</f>
        <v>Csávás István</v>
      </c>
      <c r="I5" s="628"/>
      <c r="J5" s="90"/>
      <c r="K5" s="52"/>
      <c r="L5" s="52"/>
      <c r="M5" s="52"/>
      <c r="N5" s="90"/>
      <c r="O5" s="61"/>
      <c r="P5" s="61"/>
      <c r="Q5" s="643"/>
    </row>
    <row r="6" spans="1:17" ht="30" customHeight="1" thickBot="1" x14ac:dyDescent="0.3">
      <c r="A6" s="348" t="s">
        <v>92</v>
      </c>
      <c r="B6" s="77" t="s">
        <v>82</v>
      </c>
      <c r="C6" s="77" t="s">
        <v>83</v>
      </c>
      <c r="D6" s="77" t="s">
        <v>87</v>
      </c>
      <c r="E6" s="78" t="s">
        <v>88</v>
      </c>
      <c r="F6" s="78" t="s">
        <v>93</v>
      </c>
      <c r="G6" s="78" t="s">
        <v>208</v>
      </c>
      <c r="H6" s="595" t="s">
        <v>94</v>
      </c>
      <c r="I6" s="596"/>
      <c r="J6" s="356" t="s">
        <v>74</v>
      </c>
      <c r="K6" s="79" t="s">
        <v>72</v>
      </c>
      <c r="L6" s="358" t="s">
        <v>1</v>
      </c>
      <c r="M6" s="254" t="s">
        <v>73</v>
      </c>
      <c r="N6" s="387" t="s">
        <v>114</v>
      </c>
      <c r="O6" s="368" t="s">
        <v>96</v>
      </c>
      <c r="P6" s="369" t="s">
        <v>2</v>
      </c>
      <c r="Q6" s="78" t="s">
        <v>97</v>
      </c>
    </row>
    <row r="7" spans="1:17" s="11" customFormat="1" ht="18.899999999999999" customHeight="1" x14ac:dyDescent="0.25">
      <c r="A7" s="360">
        <v>1</v>
      </c>
      <c r="B7" s="67"/>
      <c r="C7" s="67"/>
      <c r="D7" s="68"/>
      <c r="E7" s="373"/>
      <c r="F7" s="584"/>
      <c r="G7" s="585"/>
      <c r="H7" s="68"/>
      <c r="I7" s="68"/>
      <c r="J7" s="357"/>
      <c r="K7" s="355"/>
      <c r="L7" s="359"/>
      <c r="M7" s="355"/>
      <c r="N7" s="344"/>
      <c r="O7" s="68"/>
      <c r="P7" s="93"/>
      <c r="Q7" s="69"/>
    </row>
    <row r="8" spans="1:17" s="11" customFormat="1" ht="18.899999999999999" customHeight="1" x14ac:dyDescent="0.25">
      <c r="A8" s="360">
        <v>2</v>
      </c>
      <c r="B8" s="67"/>
      <c r="C8" s="67"/>
      <c r="D8" s="68"/>
      <c r="E8" s="373"/>
      <c r="F8" s="586"/>
      <c r="G8" s="395"/>
      <c r="H8" s="68"/>
      <c r="I8" s="68"/>
      <c r="J8" s="357"/>
      <c r="K8" s="355"/>
      <c r="L8" s="359"/>
      <c r="M8" s="355"/>
      <c r="N8" s="344"/>
      <c r="O8" s="68"/>
      <c r="P8" s="93"/>
      <c r="Q8" s="69"/>
    </row>
    <row r="9" spans="1:17" s="11" customFormat="1" ht="18.899999999999999" customHeight="1" x14ac:dyDescent="0.25">
      <c r="A9" s="360">
        <v>3</v>
      </c>
      <c r="B9" s="67"/>
      <c r="C9" s="67"/>
      <c r="D9" s="68"/>
      <c r="E9" s="373"/>
      <c r="F9" s="586"/>
      <c r="G9" s="395"/>
      <c r="H9" s="68"/>
      <c r="I9" s="68"/>
      <c r="J9" s="357"/>
      <c r="K9" s="355"/>
      <c r="L9" s="359"/>
      <c r="M9" s="355"/>
      <c r="N9" s="344"/>
      <c r="O9" s="68"/>
      <c r="P9" s="604"/>
      <c r="Q9" s="388"/>
    </row>
    <row r="10" spans="1:17" s="11" customFormat="1" ht="18.899999999999999" customHeight="1" x14ac:dyDescent="0.25">
      <c r="A10" s="360">
        <v>4</v>
      </c>
      <c r="B10" s="67"/>
      <c r="C10" s="67"/>
      <c r="D10" s="68"/>
      <c r="E10" s="373"/>
      <c r="F10" s="586"/>
      <c r="G10" s="395"/>
      <c r="H10" s="68"/>
      <c r="I10" s="68"/>
      <c r="J10" s="357"/>
      <c r="K10" s="355"/>
      <c r="L10" s="359"/>
      <c r="M10" s="355"/>
      <c r="N10" s="344"/>
      <c r="O10" s="68"/>
      <c r="P10" s="603"/>
      <c r="Q10" s="597"/>
    </row>
    <row r="11" spans="1:17" s="11" customFormat="1" ht="18.899999999999999" customHeight="1" x14ac:dyDescent="0.25">
      <c r="A11" s="360">
        <v>5</v>
      </c>
      <c r="B11" s="67"/>
      <c r="C11" s="67"/>
      <c r="D11" s="68"/>
      <c r="E11" s="373"/>
      <c r="F11" s="586"/>
      <c r="G11" s="395"/>
      <c r="H11" s="68"/>
      <c r="I11" s="68"/>
      <c r="J11" s="357"/>
      <c r="K11" s="355"/>
      <c r="L11" s="359"/>
      <c r="M11" s="355"/>
      <c r="N11" s="344"/>
      <c r="O11" s="68"/>
      <c r="P11" s="603"/>
      <c r="Q11" s="597"/>
    </row>
    <row r="12" spans="1:17" s="11" customFormat="1" ht="18.899999999999999" customHeight="1" x14ac:dyDescent="0.25">
      <c r="A12" s="360">
        <v>6</v>
      </c>
      <c r="B12" s="67"/>
      <c r="C12" s="67"/>
      <c r="D12" s="68"/>
      <c r="E12" s="373"/>
      <c r="F12" s="586"/>
      <c r="G12" s="395"/>
      <c r="H12" s="68"/>
      <c r="I12" s="68"/>
      <c r="J12" s="357"/>
      <c r="K12" s="355"/>
      <c r="L12" s="359"/>
      <c r="M12" s="355"/>
      <c r="N12" s="344"/>
      <c r="O12" s="68"/>
      <c r="P12" s="603"/>
      <c r="Q12" s="597"/>
    </row>
    <row r="13" spans="1:17" s="11" customFormat="1" ht="18.899999999999999" customHeight="1" x14ac:dyDescent="0.25">
      <c r="A13" s="360">
        <v>7</v>
      </c>
      <c r="B13" s="67"/>
      <c r="C13" s="67"/>
      <c r="D13" s="68"/>
      <c r="E13" s="373"/>
      <c r="F13" s="586"/>
      <c r="G13" s="395"/>
      <c r="H13" s="68"/>
      <c r="I13" s="68"/>
      <c r="J13" s="357"/>
      <c r="K13" s="355"/>
      <c r="L13" s="359"/>
      <c r="M13" s="355"/>
      <c r="N13" s="344"/>
      <c r="O13" s="68"/>
      <c r="P13" s="603"/>
      <c r="Q13" s="597"/>
    </row>
    <row r="14" spans="1:17" s="11" customFormat="1" ht="18.899999999999999" customHeight="1" x14ac:dyDescent="0.25">
      <c r="A14" s="360">
        <v>8</v>
      </c>
      <c r="B14" s="67"/>
      <c r="C14" s="67"/>
      <c r="D14" s="68"/>
      <c r="E14" s="373"/>
      <c r="F14" s="586"/>
      <c r="G14" s="395"/>
      <c r="H14" s="68"/>
      <c r="I14" s="68"/>
      <c r="J14" s="357"/>
      <c r="K14" s="355"/>
      <c r="L14" s="359"/>
      <c r="M14" s="355"/>
      <c r="N14" s="344"/>
      <c r="O14" s="68"/>
      <c r="P14" s="603"/>
      <c r="Q14" s="597"/>
    </row>
    <row r="15" spans="1:17" s="11" customFormat="1" ht="18.899999999999999" customHeight="1" x14ac:dyDescent="0.25">
      <c r="A15" s="360">
        <v>9</v>
      </c>
      <c r="B15" s="67"/>
      <c r="C15" s="67"/>
      <c r="D15" s="68"/>
      <c r="E15" s="373"/>
      <c r="F15" s="69"/>
      <c r="G15" s="69"/>
      <c r="H15" s="68"/>
      <c r="I15" s="68"/>
      <c r="J15" s="357"/>
      <c r="K15" s="355"/>
      <c r="L15" s="359"/>
      <c r="M15" s="394"/>
      <c r="N15" s="344"/>
      <c r="O15" s="68"/>
      <c r="P15" s="69"/>
      <c r="Q15" s="69"/>
    </row>
    <row r="16" spans="1:17" s="11" customFormat="1" ht="18.899999999999999" customHeight="1" x14ac:dyDescent="0.25">
      <c r="A16" s="360">
        <v>10</v>
      </c>
      <c r="B16" s="652"/>
      <c r="C16" s="67"/>
      <c r="D16" s="68"/>
      <c r="E16" s="373"/>
      <c r="F16" s="69"/>
      <c r="G16" s="69"/>
      <c r="H16" s="68"/>
      <c r="I16" s="68"/>
      <c r="J16" s="357"/>
      <c r="K16" s="355"/>
      <c r="L16" s="359"/>
      <c r="M16" s="394"/>
      <c r="N16" s="344"/>
      <c r="O16" s="68"/>
      <c r="P16" s="93"/>
      <c r="Q16" s="69"/>
    </row>
    <row r="17" spans="1:17" s="11" customFormat="1" ht="18.899999999999999" customHeight="1" x14ac:dyDescent="0.25">
      <c r="A17" s="360">
        <v>11</v>
      </c>
      <c r="B17" s="67"/>
      <c r="C17" s="67"/>
      <c r="D17" s="68"/>
      <c r="E17" s="373"/>
      <c r="F17" s="69"/>
      <c r="G17" s="69"/>
      <c r="H17" s="68"/>
      <c r="I17" s="68"/>
      <c r="J17" s="357"/>
      <c r="K17" s="355"/>
      <c r="L17" s="359"/>
      <c r="M17" s="394"/>
      <c r="N17" s="344"/>
      <c r="O17" s="68"/>
      <c r="P17" s="93"/>
      <c r="Q17" s="69"/>
    </row>
    <row r="18" spans="1:17" s="11" customFormat="1" ht="18.899999999999999" customHeight="1" x14ac:dyDescent="0.25">
      <c r="A18" s="360">
        <v>12</v>
      </c>
      <c r="B18" s="67"/>
      <c r="C18" s="67"/>
      <c r="D18" s="68"/>
      <c r="E18" s="373"/>
      <c r="F18" s="69"/>
      <c r="G18" s="69"/>
      <c r="H18" s="68"/>
      <c r="I18" s="68"/>
      <c r="J18" s="357"/>
      <c r="K18" s="355"/>
      <c r="L18" s="359"/>
      <c r="M18" s="394"/>
      <c r="N18" s="344"/>
      <c r="O18" s="68"/>
      <c r="P18" s="93"/>
      <c r="Q18" s="69"/>
    </row>
    <row r="19" spans="1:17" s="11" customFormat="1" ht="18.899999999999999" customHeight="1" x14ac:dyDescent="0.25">
      <c r="A19" s="360">
        <v>13</v>
      </c>
      <c r="B19" s="67"/>
      <c r="C19" s="67"/>
      <c r="D19" s="68"/>
      <c r="E19" s="373"/>
      <c r="F19" s="69"/>
      <c r="G19" s="69"/>
      <c r="H19" s="68"/>
      <c r="I19" s="68"/>
      <c r="J19" s="357"/>
      <c r="K19" s="355"/>
      <c r="L19" s="359"/>
      <c r="M19" s="394"/>
      <c r="N19" s="344"/>
      <c r="O19" s="68"/>
      <c r="P19" s="93"/>
      <c r="Q19" s="69"/>
    </row>
    <row r="20" spans="1:17" s="11" customFormat="1" ht="18.899999999999999" customHeight="1" x14ac:dyDescent="0.25">
      <c r="A20" s="360">
        <v>14</v>
      </c>
      <c r="B20" s="67"/>
      <c r="C20" s="67"/>
      <c r="D20" s="68"/>
      <c r="E20" s="373"/>
      <c r="F20" s="69"/>
      <c r="G20" s="69"/>
      <c r="H20" s="68"/>
      <c r="I20" s="68"/>
      <c r="J20" s="357"/>
      <c r="K20" s="355"/>
      <c r="L20" s="359"/>
      <c r="M20" s="394"/>
      <c r="N20" s="344"/>
      <c r="O20" s="68"/>
      <c r="P20" s="93"/>
      <c r="Q20" s="69"/>
    </row>
    <row r="21" spans="1:17" s="11" customFormat="1" ht="18.899999999999999" customHeight="1" x14ac:dyDescent="0.25">
      <c r="A21" s="360">
        <v>15</v>
      </c>
      <c r="B21" s="67"/>
      <c r="C21" s="67"/>
      <c r="D21" s="68"/>
      <c r="E21" s="373"/>
      <c r="F21" s="69"/>
      <c r="G21" s="69"/>
      <c r="H21" s="68"/>
      <c r="I21" s="68"/>
      <c r="J21" s="357"/>
      <c r="K21" s="355"/>
      <c r="L21" s="359"/>
      <c r="M21" s="394"/>
      <c r="N21" s="344"/>
      <c r="O21" s="68"/>
      <c r="P21" s="93"/>
      <c r="Q21" s="69"/>
    </row>
    <row r="22" spans="1:17" s="11" customFormat="1" ht="18.899999999999999" customHeight="1" x14ac:dyDescent="0.25">
      <c r="A22" s="360">
        <v>16</v>
      </c>
      <c r="B22" s="67"/>
      <c r="C22" s="67"/>
      <c r="D22" s="68"/>
      <c r="E22" s="373"/>
      <c r="F22" s="69"/>
      <c r="G22" s="69"/>
      <c r="H22" s="68"/>
      <c r="I22" s="68"/>
      <c r="J22" s="357"/>
      <c r="K22" s="355"/>
      <c r="L22" s="359"/>
      <c r="M22" s="394"/>
      <c r="N22" s="344"/>
      <c r="O22" s="68"/>
      <c r="P22" s="93"/>
      <c r="Q22" s="69"/>
    </row>
    <row r="23" spans="1:17" s="11" customFormat="1" ht="18.899999999999999" customHeight="1" x14ac:dyDescent="0.25">
      <c r="A23" s="360">
        <v>17</v>
      </c>
      <c r="B23" s="67"/>
      <c r="C23" s="67"/>
      <c r="D23" s="68"/>
      <c r="E23" s="373"/>
      <c r="F23" s="69"/>
      <c r="G23" s="69"/>
      <c r="H23" s="68"/>
      <c r="I23" s="68"/>
      <c r="J23" s="357"/>
      <c r="K23" s="355"/>
      <c r="L23" s="359"/>
      <c r="M23" s="394"/>
      <c r="N23" s="344"/>
      <c r="O23" s="68"/>
      <c r="P23" s="93"/>
      <c r="Q23" s="69"/>
    </row>
    <row r="24" spans="1:17" s="11" customFormat="1" ht="18.899999999999999" customHeight="1" x14ac:dyDescent="0.25">
      <c r="A24" s="360">
        <v>18</v>
      </c>
      <c r="B24" s="67"/>
      <c r="C24" s="67"/>
      <c r="D24" s="68"/>
      <c r="E24" s="373"/>
      <c r="F24" s="69"/>
      <c r="G24" s="69"/>
      <c r="H24" s="68"/>
      <c r="I24" s="68"/>
      <c r="J24" s="357"/>
      <c r="K24" s="355"/>
      <c r="L24" s="359"/>
      <c r="M24" s="394"/>
      <c r="N24" s="344"/>
      <c r="O24" s="68"/>
      <c r="P24" s="93"/>
      <c r="Q24" s="69"/>
    </row>
    <row r="25" spans="1:17" s="11" customFormat="1" ht="18.899999999999999" customHeight="1" x14ac:dyDescent="0.25">
      <c r="A25" s="360">
        <v>19</v>
      </c>
      <c r="B25" s="67"/>
      <c r="C25" s="67"/>
      <c r="D25" s="68"/>
      <c r="E25" s="373"/>
      <c r="F25" s="69"/>
      <c r="G25" s="69"/>
      <c r="H25" s="68"/>
      <c r="I25" s="68"/>
      <c r="J25" s="357"/>
      <c r="K25" s="355"/>
      <c r="L25" s="359"/>
      <c r="M25" s="394"/>
      <c r="N25" s="344"/>
      <c r="O25" s="68"/>
      <c r="P25" s="93"/>
      <c r="Q25" s="69"/>
    </row>
    <row r="26" spans="1:17" s="11" customFormat="1" ht="18.899999999999999" customHeight="1" x14ac:dyDescent="0.25">
      <c r="A26" s="360">
        <v>20</v>
      </c>
      <c r="B26" s="67"/>
      <c r="C26" s="67"/>
      <c r="D26" s="68"/>
      <c r="E26" s="373"/>
      <c r="F26" s="69"/>
      <c r="G26" s="69"/>
      <c r="H26" s="68"/>
      <c r="I26" s="68"/>
      <c r="J26" s="357"/>
      <c r="K26" s="355"/>
      <c r="L26" s="359"/>
      <c r="M26" s="394"/>
      <c r="N26" s="344"/>
      <c r="O26" s="68"/>
      <c r="P26" s="93"/>
      <c r="Q26" s="69"/>
    </row>
    <row r="27" spans="1:17" s="11" customFormat="1" ht="18.899999999999999" customHeight="1" x14ac:dyDescent="0.25">
      <c r="A27" s="360">
        <v>21</v>
      </c>
      <c r="B27" s="67"/>
      <c r="C27" s="67"/>
      <c r="D27" s="68"/>
      <c r="E27" s="373"/>
      <c r="F27" s="69"/>
      <c r="G27" s="69"/>
      <c r="H27" s="68"/>
      <c r="I27" s="68"/>
      <c r="J27" s="357"/>
      <c r="K27" s="355"/>
      <c r="L27" s="359"/>
      <c r="M27" s="394"/>
      <c r="N27" s="344"/>
      <c r="O27" s="68"/>
      <c r="P27" s="93"/>
      <c r="Q27" s="69"/>
    </row>
    <row r="28" spans="1:17" s="11" customFormat="1" ht="18.899999999999999" customHeight="1" x14ac:dyDescent="0.25">
      <c r="A28" s="360">
        <v>22</v>
      </c>
      <c r="B28" s="67"/>
      <c r="C28" s="67"/>
      <c r="D28" s="68"/>
      <c r="E28" s="659"/>
      <c r="F28" s="605"/>
      <c r="G28" s="388"/>
      <c r="H28" s="68"/>
      <c r="I28" s="68"/>
      <c r="J28" s="357"/>
      <c r="K28" s="355"/>
      <c r="L28" s="359"/>
      <c r="M28" s="394"/>
      <c r="N28" s="344"/>
      <c r="O28" s="68"/>
      <c r="P28" s="93"/>
      <c r="Q28" s="69"/>
    </row>
    <row r="29" spans="1:17" s="11" customFormat="1" ht="18.899999999999999" customHeight="1" x14ac:dyDescent="0.25">
      <c r="A29" s="360">
        <v>23</v>
      </c>
      <c r="B29" s="67"/>
      <c r="C29" s="67"/>
      <c r="D29" s="68"/>
      <c r="E29" s="660"/>
      <c r="F29" s="69"/>
      <c r="G29" s="69"/>
      <c r="H29" s="68"/>
      <c r="I29" s="68"/>
      <c r="J29" s="357"/>
      <c r="K29" s="355"/>
      <c r="L29" s="359"/>
      <c r="M29" s="394"/>
      <c r="N29" s="344"/>
      <c r="O29" s="68"/>
      <c r="P29" s="93"/>
      <c r="Q29" s="69"/>
    </row>
    <row r="30" spans="1:17" s="11" customFormat="1" ht="18.899999999999999" customHeight="1" x14ac:dyDescent="0.25">
      <c r="A30" s="360">
        <v>24</v>
      </c>
      <c r="B30" s="67"/>
      <c r="C30" s="67"/>
      <c r="D30" s="68"/>
      <c r="E30" s="373"/>
      <c r="F30" s="69"/>
      <c r="G30" s="69"/>
      <c r="H30" s="68"/>
      <c r="I30" s="68"/>
      <c r="J30" s="357"/>
      <c r="K30" s="355"/>
      <c r="L30" s="359"/>
      <c r="M30" s="394"/>
      <c r="N30" s="344"/>
      <c r="O30" s="68"/>
      <c r="P30" s="93"/>
      <c r="Q30" s="69"/>
    </row>
    <row r="31" spans="1:17" s="11" customFormat="1" ht="18.899999999999999" customHeight="1" x14ac:dyDescent="0.25">
      <c r="A31" s="360">
        <v>25</v>
      </c>
      <c r="B31" s="67"/>
      <c r="C31" s="67"/>
      <c r="D31" s="68"/>
      <c r="E31" s="373"/>
      <c r="F31" s="69"/>
      <c r="G31" s="69"/>
      <c r="H31" s="68"/>
      <c r="I31" s="68"/>
      <c r="J31" s="357"/>
      <c r="K31" s="355"/>
      <c r="L31" s="359"/>
      <c r="M31" s="394"/>
      <c r="N31" s="344"/>
      <c r="O31" s="68"/>
      <c r="P31" s="93"/>
      <c r="Q31" s="69"/>
    </row>
    <row r="32" spans="1:17" s="11" customFormat="1" ht="18.899999999999999" customHeight="1" x14ac:dyDescent="0.25">
      <c r="A32" s="360">
        <v>26</v>
      </c>
      <c r="B32" s="67"/>
      <c r="C32" s="67"/>
      <c r="D32" s="68"/>
      <c r="E32" s="626"/>
      <c r="F32" s="69"/>
      <c r="G32" s="69"/>
      <c r="H32" s="68"/>
      <c r="I32" s="68"/>
      <c r="J32" s="357"/>
      <c r="K32" s="355"/>
      <c r="L32" s="359"/>
      <c r="M32" s="394"/>
      <c r="N32" s="344"/>
      <c r="O32" s="68"/>
      <c r="P32" s="93"/>
      <c r="Q32" s="69"/>
    </row>
    <row r="33" spans="1:17" s="11" customFormat="1" ht="18.899999999999999" customHeight="1" x14ac:dyDescent="0.25">
      <c r="A33" s="360">
        <v>27</v>
      </c>
      <c r="B33" s="67"/>
      <c r="C33" s="67"/>
      <c r="D33" s="68"/>
      <c r="E33" s="373"/>
      <c r="F33" s="69"/>
      <c r="G33" s="69"/>
      <c r="H33" s="68"/>
      <c r="I33" s="68"/>
      <c r="J33" s="357"/>
      <c r="K33" s="355"/>
      <c r="L33" s="359"/>
      <c r="M33" s="394"/>
      <c r="N33" s="344"/>
      <c r="O33" s="68"/>
      <c r="P33" s="93"/>
      <c r="Q33" s="69"/>
    </row>
    <row r="34" spans="1:17" s="11" customFormat="1" ht="18.899999999999999" customHeight="1" x14ac:dyDescent="0.25">
      <c r="A34" s="360">
        <v>28</v>
      </c>
      <c r="B34" s="67"/>
      <c r="C34" s="67"/>
      <c r="D34" s="68"/>
      <c r="E34" s="373"/>
      <c r="F34" s="69"/>
      <c r="G34" s="69"/>
      <c r="H34" s="68"/>
      <c r="I34" s="68"/>
      <c r="J34" s="357"/>
      <c r="K34" s="355"/>
      <c r="L34" s="359"/>
      <c r="M34" s="394"/>
      <c r="N34" s="344"/>
      <c r="O34" s="68"/>
      <c r="P34" s="93"/>
      <c r="Q34" s="69"/>
    </row>
    <row r="35" spans="1:17" s="11" customFormat="1" ht="18.899999999999999" customHeight="1" x14ac:dyDescent="0.25">
      <c r="A35" s="360">
        <v>29</v>
      </c>
      <c r="B35" s="67"/>
      <c r="C35" s="67"/>
      <c r="D35" s="68"/>
      <c r="E35" s="373"/>
      <c r="F35" s="69"/>
      <c r="G35" s="69"/>
      <c r="H35" s="68"/>
      <c r="I35" s="68"/>
      <c r="J35" s="357"/>
      <c r="K35" s="355"/>
      <c r="L35" s="359"/>
      <c r="M35" s="394"/>
      <c r="N35" s="344"/>
      <c r="O35" s="68"/>
      <c r="P35" s="93"/>
      <c r="Q35" s="69"/>
    </row>
    <row r="36" spans="1:17" s="11" customFormat="1" ht="18.899999999999999" customHeight="1" x14ac:dyDescent="0.25">
      <c r="A36" s="360">
        <v>30</v>
      </c>
      <c r="B36" s="67"/>
      <c r="C36" s="67"/>
      <c r="D36" s="68"/>
      <c r="E36" s="373"/>
      <c r="F36" s="69"/>
      <c r="G36" s="69"/>
      <c r="H36" s="68"/>
      <c r="I36" s="68"/>
      <c r="J36" s="357"/>
      <c r="K36" s="355"/>
      <c r="L36" s="359"/>
      <c r="M36" s="394"/>
      <c r="N36" s="344"/>
      <c r="O36" s="68"/>
      <c r="P36" s="93"/>
      <c r="Q36" s="69"/>
    </row>
    <row r="37" spans="1:17" s="11" customFormat="1" ht="18.899999999999999" customHeight="1" x14ac:dyDescent="0.25">
      <c r="A37" s="360">
        <v>31</v>
      </c>
      <c r="B37" s="67"/>
      <c r="C37" s="67"/>
      <c r="D37" s="68"/>
      <c r="E37" s="373"/>
      <c r="F37" s="69"/>
      <c r="G37" s="69"/>
      <c r="H37" s="68"/>
      <c r="I37" s="68"/>
      <c r="J37" s="357"/>
      <c r="K37" s="355"/>
      <c r="L37" s="359"/>
      <c r="M37" s="394"/>
      <c r="N37" s="344"/>
      <c r="O37" s="68"/>
      <c r="P37" s="93"/>
      <c r="Q37" s="69"/>
    </row>
    <row r="38" spans="1:17" s="11" customFormat="1" ht="18.899999999999999" customHeight="1" x14ac:dyDescent="0.25">
      <c r="A38" s="360">
        <v>32</v>
      </c>
      <c r="B38" s="67"/>
      <c r="C38" s="67"/>
      <c r="D38" s="68"/>
      <c r="E38" s="373"/>
      <c r="F38" s="69"/>
      <c r="G38" s="69"/>
      <c r="H38" s="586"/>
      <c r="I38" s="395"/>
      <c r="J38" s="357"/>
      <c r="K38" s="355"/>
      <c r="L38" s="359"/>
      <c r="M38" s="394"/>
      <c r="N38" s="344"/>
      <c r="O38" s="69"/>
      <c r="P38" s="93"/>
      <c r="Q38" s="69"/>
    </row>
    <row r="39" spans="1:17" s="11" customFormat="1" ht="18.899999999999999" customHeight="1" x14ac:dyDescent="0.25">
      <c r="A39" s="360">
        <v>33</v>
      </c>
      <c r="B39" s="67"/>
      <c r="C39" s="67"/>
      <c r="D39" s="68"/>
      <c r="E39" s="373"/>
      <c r="F39" s="69"/>
      <c r="G39" s="69"/>
      <c r="H39" s="586"/>
      <c r="I39" s="395"/>
      <c r="J39" s="357"/>
      <c r="K39" s="355"/>
      <c r="L39" s="359"/>
      <c r="M39" s="394"/>
      <c r="N39" s="388"/>
      <c r="O39" s="69"/>
      <c r="P39" s="93"/>
      <c r="Q39" s="69"/>
    </row>
    <row r="40" spans="1:17" s="11" customFormat="1" ht="18.899999999999999" customHeight="1" x14ac:dyDescent="0.25">
      <c r="A40" s="360">
        <v>34</v>
      </c>
      <c r="B40" s="67"/>
      <c r="C40" s="67"/>
      <c r="D40" s="68"/>
      <c r="E40" s="373"/>
      <c r="F40" s="69"/>
      <c r="G40" s="69"/>
      <c r="H40" s="586"/>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899999999999999" customHeight="1" x14ac:dyDescent="0.25">
      <c r="A41" s="360">
        <v>35</v>
      </c>
      <c r="B41" s="67"/>
      <c r="C41" s="67"/>
      <c r="D41" s="68"/>
      <c r="E41" s="373"/>
      <c r="F41" s="69"/>
      <c r="G41" s="69"/>
      <c r="H41" s="586"/>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899999999999999" customHeight="1" x14ac:dyDescent="0.25">
      <c r="A42" s="360">
        <v>36</v>
      </c>
      <c r="B42" s="67"/>
      <c r="C42" s="67"/>
      <c r="D42" s="68"/>
      <c r="E42" s="373"/>
      <c r="F42" s="69"/>
      <c r="G42" s="69"/>
      <c r="H42" s="586"/>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899999999999999" customHeight="1" x14ac:dyDescent="0.25">
      <c r="A43" s="360">
        <v>37</v>
      </c>
      <c r="B43" s="67"/>
      <c r="C43" s="67"/>
      <c r="D43" s="68"/>
      <c r="E43" s="373"/>
      <c r="F43" s="69"/>
      <c r="G43" s="69"/>
      <c r="H43" s="586"/>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899999999999999" customHeight="1" x14ac:dyDescent="0.25">
      <c r="A44" s="360">
        <v>38</v>
      </c>
      <c r="B44" s="67"/>
      <c r="C44" s="67"/>
      <c r="D44" s="68"/>
      <c r="E44" s="373"/>
      <c r="F44" s="69"/>
      <c r="G44" s="69"/>
      <c r="H44" s="586"/>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899999999999999" customHeight="1" x14ac:dyDescent="0.25">
      <c r="A45" s="360">
        <v>39</v>
      </c>
      <c r="B45" s="67"/>
      <c r="C45" s="67"/>
      <c r="D45" s="68"/>
      <c r="E45" s="373"/>
      <c r="F45" s="69"/>
      <c r="G45" s="69"/>
      <c r="H45" s="586"/>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899999999999999" customHeight="1" x14ac:dyDescent="0.25">
      <c r="A46" s="360">
        <v>40</v>
      </c>
      <c r="B46" s="67"/>
      <c r="C46" s="67"/>
      <c r="D46" s="68"/>
      <c r="E46" s="373"/>
      <c r="F46" s="69"/>
      <c r="G46" s="69"/>
      <c r="H46" s="586"/>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899999999999999" customHeight="1" x14ac:dyDescent="0.25">
      <c r="A47" s="360">
        <v>41</v>
      </c>
      <c r="B47" s="67"/>
      <c r="C47" s="67"/>
      <c r="D47" s="68"/>
      <c r="E47" s="373"/>
      <c r="F47" s="69"/>
      <c r="G47" s="69"/>
      <c r="H47" s="586"/>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899999999999999" customHeight="1" x14ac:dyDescent="0.25">
      <c r="A48" s="360">
        <v>42</v>
      </c>
      <c r="B48" s="67"/>
      <c r="C48" s="67"/>
      <c r="D48" s="68"/>
      <c r="E48" s="373"/>
      <c r="F48" s="69"/>
      <c r="G48" s="69"/>
      <c r="H48" s="586"/>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899999999999999" customHeight="1" x14ac:dyDescent="0.25">
      <c r="A49" s="360">
        <v>43</v>
      </c>
      <c r="B49" s="67"/>
      <c r="C49" s="67"/>
      <c r="D49" s="68"/>
      <c r="E49" s="373"/>
      <c r="F49" s="69"/>
      <c r="G49" s="69"/>
      <c r="H49" s="586"/>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899999999999999" customHeight="1" x14ac:dyDescent="0.25">
      <c r="A50" s="360">
        <v>44</v>
      </c>
      <c r="B50" s="67"/>
      <c r="C50" s="67"/>
      <c r="D50" s="68"/>
      <c r="E50" s="373"/>
      <c r="F50" s="69"/>
      <c r="G50" s="69"/>
      <c r="H50" s="586"/>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899999999999999" customHeight="1" x14ac:dyDescent="0.25">
      <c r="A51" s="360">
        <v>45</v>
      </c>
      <c r="B51" s="67"/>
      <c r="C51" s="67"/>
      <c r="D51" s="68"/>
      <c r="E51" s="373"/>
      <c r="F51" s="69"/>
      <c r="G51" s="69"/>
      <c r="H51" s="586"/>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899999999999999" customHeight="1" x14ac:dyDescent="0.25">
      <c r="A52" s="360">
        <v>46</v>
      </c>
      <c r="B52" s="67"/>
      <c r="C52" s="67"/>
      <c r="D52" s="68"/>
      <c r="E52" s="373"/>
      <c r="F52" s="69"/>
      <c r="G52" s="69"/>
      <c r="H52" s="586"/>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899999999999999" customHeight="1" x14ac:dyDescent="0.25">
      <c r="A53" s="360">
        <v>47</v>
      </c>
      <c r="B53" s="67"/>
      <c r="C53" s="67"/>
      <c r="D53" s="68"/>
      <c r="E53" s="373"/>
      <c r="F53" s="69"/>
      <c r="G53" s="69"/>
      <c r="H53" s="586"/>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899999999999999" customHeight="1" x14ac:dyDescent="0.25">
      <c r="A54" s="360">
        <v>48</v>
      </c>
      <c r="B54" s="67"/>
      <c r="C54" s="67"/>
      <c r="D54" s="68"/>
      <c r="E54" s="373"/>
      <c r="F54" s="69"/>
      <c r="G54" s="69"/>
      <c r="H54" s="586"/>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899999999999999" customHeight="1" x14ac:dyDescent="0.25">
      <c r="A55" s="360">
        <v>49</v>
      </c>
      <c r="B55" s="67"/>
      <c r="C55" s="67"/>
      <c r="D55" s="68"/>
      <c r="E55" s="373"/>
      <c r="F55" s="69"/>
      <c r="G55" s="69"/>
      <c r="H55" s="586"/>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899999999999999" customHeight="1" x14ac:dyDescent="0.25">
      <c r="A56" s="360">
        <v>50</v>
      </c>
      <c r="B56" s="67"/>
      <c r="C56" s="67"/>
      <c r="D56" s="68"/>
      <c r="E56" s="373"/>
      <c r="F56" s="69"/>
      <c r="G56" s="69"/>
      <c r="H56" s="586"/>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899999999999999" customHeight="1" x14ac:dyDescent="0.25">
      <c r="A57" s="360">
        <v>51</v>
      </c>
      <c r="B57" s="67"/>
      <c r="C57" s="67"/>
      <c r="D57" s="68"/>
      <c r="E57" s="373"/>
      <c r="F57" s="69"/>
      <c r="G57" s="69"/>
      <c r="H57" s="586"/>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899999999999999" customHeight="1" x14ac:dyDescent="0.25">
      <c r="A58" s="360">
        <v>52</v>
      </c>
      <c r="B58" s="67"/>
      <c r="C58" s="67"/>
      <c r="D58" s="68"/>
      <c r="E58" s="373"/>
      <c r="F58" s="69"/>
      <c r="G58" s="69"/>
      <c r="H58" s="586"/>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899999999999999" customHeight="1" x14ac:dyDescent="0.25">
      <c r="A59" s="360">
        <v>53</v>
      </c>
      <c r="B59" s="67"/>
      <c r="C59" s="67"/>
      <c r="D59" s="68"/>
      <c r="E59" s="373"/>
      <c r="F59" s="69"/>
      <c r="G59" s="69"/>
      <c r="H59" s="586"/>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899999999999999" customHeight="1" x14ac:dyDescent="0.25">
      <c r="A60" s="360">
        <v>54</v>
      </c>
      <c r="B60" s="67"/>
      <c r="C60" s="67"/>
      <c r="D60" s="68"/>
      <c r="E60" s="373"/>
      <c r="F60" s="69"/>
      <c r="G60" s="69"/>
      <c r="H60" s="586"/>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899999999999999" customHeight="1" x14ac:dyDescent="0.25">
      <c r="A61" s="360">
        <v>55</v>
      </c>
      <c r="B61" s="67"/>
      <c r="C61" s="67"/>
      <c r="D61" s="68"/>
      <c r="E61" s="373"/>
      <c r="F61" s="69"/>
      <c r="G61" s="69"/>
      <c r="H61" s="586"/>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899999999999999" customHeight="1" x14ac:dyDescent="0.25">
      <c r="A62" s="360">
        <v>56</v>
      </c>
      <c r="B62" s="67"/>
      <c r="C62" s="67"/>
      <c r="D62" s="68"/>
      <c r="E62" s="373"/>
      <c r="F62" s="69"/>
      <c r="G62" s="69"/>
      <c r="H62" s="586"/>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899999999999999" customHeight="1" x14ac:dyDescent="0.25">
      <c r="A63" s="360">
        <v>57</v>
      </c>
      <c r="B63" s="67"/>
      <c r="C63" s="67"/>
      <c r="D63" s="68"/>
      <c r="E63" s="373"/>
      <c r="F63" s="69"/>
      <c r="G63" s="69"/>
      <c r="H63" s="586"/>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899999999999999" customHeight="1" x14ac:dyDescent="0.25">
      <c r="A64" s="360">
        <v>58</v>
      </c>
      <c r="B64" s="67"/>
      <c r="C64" s="67"/>
      <c r="D64" s="68"/>
      <c r="E64" s="373"/>
      <c r="F64" s="69"/>
      <c r="G64" s="69"/>
      <c r="H64" s="586"/>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899999999999999" customHeight="1" x14ac:dyDescent="0.25">
      <c r="A65" s="360">
        <v>59</v>
      </c>
      <c r="B65" s="67"/>
      <c r="C65" s="67"/>
      <c r="D65" s="68"/>
      <c r="E65" s="373"/>
      <c r="F65" s="69"/>
      <c r="G65" s="69"/>
      <c r="H65" s="586"/>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899999999999999" customHeight="1" x14ac:dyDescent="0.25">
      <c r="A66" s="360">
        <v>60</v>
      </c>
      <c r="B66" s="67"/>
      <c r="C66" s="67"/>
      <c r="D66" s="68"/>
      <c r="E66" s="373"/>
      <c r="F66" s="69"/>
      <c r="G66" s="69"/>
      <c r="H66" s="586"/>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899999999999999" customHeight="1" x14ac:dyDescent="0.25">
      <c r="A67" s="360">
        <v>61</v>
      </c>
      <c r="B67" s="67"/>
      <c r="C67" s="67"/>
      <c r="D67" s="68"/>
      <c r="E67" s="373"/>
      <c r="F67" s="69"/>
      <c r="G67" s="69"/>
      <c r="H67" s="586"/>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899999999999999" customHeight="1" x14ac:dyDescent="0.25">
      <c r="A68" s="360">
        <v>62</v>
      </c>
      <c r="B68" s="67"/>
      <c r="C68" s="67"/>
      <c r="D68" s="68"/>
      <c r="E68" s="373"/>
      <c r="F68" s="69"/>
      <c r="G68" s="69"/>
      <c r="H68" s="586"/>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899999999999999" customHeight="1" x14ac:dyDescent="0.25">
      <c r="A69" s="360">
        <v>63</v>
      </c>
      <c r="B69" s="67"/>
      <c r="C69" s="67"/>
      <c r="D69" s="68"/>
      <c r="E69" s="373"/>
      <c r="F69" s="69"/>
      <c r="G69" s="69"/>
      <c r="H69" s="586"/>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899999999999999" customHeight="1" x14ac:dyDescent="0.25">
      <c r="A70" s="360">
        <v>64</v>
      </c>
      <c r="B70" s="67"/>
      <c r="C70" s="67"/>
      <c r="D70" s="68"/>
      <c r="E70" s="373"/>
      <c r="F70" s="69"/>
      <c r="G70" s="69"/>
      <c r="H70" s="586"/>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899999999999999" customHeight="1" x14ac:dyDescent="0.25">
      <c r="A71" s="360">
        <v>65</v>
      </c>
      <c r="B71" s="67"/>
      <c r="C71" s="67"/>
      <c r="D71" s="68"/>
      <c r="E71" s="373"/>
      <c r="F71" s="69"/>
      <c r="G71" s="69"/>
      <c r="H71" s="586"/>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899999999999999" customHeight="1" x14ac:dyDescent="0.25">
      <c r="A72" s="360">
        <v>66</v>
      </c>
      <c r="B72" s="67"/>
      <c r="C72" s="67"/>
      <c r="D72" s="68"/>
      <c r="E72" s="373"/>
      <c r="F72" s="69"/>
      <c r="G72" s="69"/>
      <c r="H72" s="586"/>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899999999999999" customHeight="1" x14ac:dyDescent="0.25">
      <c r="A73" s="360">
        <v>67</v>
      </c>
      <c r="B73" s="67"/>
      <c r="C73" s="67"/>
      <c r="D73" s="68"/>
      <c r="E73" s="373"/>
      <c r="F73" s="69"/>
      <c r="G73" s="69"/>
      <c r="H73" s="586"/>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899999999999999" customHeight="1" x14ac:dyDescent="0.25">
      <c r="A74" s="360">
        <v>68</v>
      </c>
      <c r="B74" s="67"/>
      <c r="C74" s="67"/>
      <c r="D74" s="68"/>
      <c r="E74" s="373"/>
      <c r="F74" s="69"/>
      <c r="G74" s="69"/>
      <c r="H74" s="586"/>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899999999999999" customHeight="1" x14ac:dyDescent="0.25">
      <c r="A75" s="360">
        <v>69</v>
      </c>
      <c r="B75" s="67"/>
      <c r="C75" s="67"/>
      <c r="D75" s="68"/>
      <c r="E75" s="373"/>
      <c r="F75" s="69"/>
      <c r="G75" s="69"/>
      <c r="H75" s="586"/>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899999999999999" customHeight="1" x14ac:dyDescent="0.25">
      <c r="A76" s="360">
        <v>70</v>
      </c>
      <c r="B76" s="67"/>
      <c r="C76" s="67"/>
      <c r="D76" s="68"/>
      <c r="E76" s="373"/>
      <c r="F76" s="69"/>
      <c r="G76" s="69"/>
      <c r="H76" s="586"/>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899999999999999" customHeight="1" x14ac:dyDescent="0.25">
      <c r="A77" s="360">
        <v>71</v>
      </c>
      <c r="B77" s="67"/>
      <c r="C77" s="67"/>
      <c r="D77" s="68"/>
      <c r="E77" s="373"/>
      <c r="F77" s="69"/>
      <c r="G77" s="69"/>
      <c r="H77" s="586"/>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899999999999999" customHeight="1" x14ac:dyDescent="0.25">
      <c r="A78" s="360">
        <v>72</v>
      </c>
      <c r="B78" s="67"/>
      <c r="C78" s="67"/>
      <c r="D78" s="68"/>
      <c r="E78" s="373"/>
      <c r="F78" s="69"/>
      <c r="G78" s="69"/>
      <c r="H78" s="586"/>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899999999999999" customHeight="1" x14ac:dyDescent="0.25">
      <c r="A79" s="360">
        <v>73</v>
      </c>
      <c r="B79" s="67"/>
      <c r="C79" s="67"/>
      <c r="D79" s="68"/>
      <c r="E79" s="373"/>
      <c r="F79" s="69"/>
      <c r="G79" s="69"/>
      <c r="H79" s="586"/>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899999999999999" customHeight="1" x14ac:dyDescent="0.25">
      <c r="A80" s="360">
        <v>74</v>
      </c>
      <c r="B80" s="67"/>
      <c r="C80" s="67"/>
      <c r="D80" s="68"/>
      <c r="E80" s="373"/>
      <c r="F80" s="69"/>
      <c r="G80" s="69"/>
      <c r="H80" s="586"/>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899999999999999" customHeight="1" x14ac:dyDescent="0.25">
      <c r="A81" s="360">
        <v>75</v>
      </c>
      <c r="B81" s="67"/>
      <c r="C81" s="67"/>
      <c r="D81" s="68"/>
      <c r="E81" s="373"/>
      <c r="F81" s="69"/>
      <c r="G81" s="69"/>
      <c r="H81" s="586"/>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899999999999999" customHeight="1" x14ac:dyDescent="0.25">
      <c r="A82" s="360">
        <v>76</v>
      </c>
      <c r="B82" s="67"/>
      <c r="C82" s="67"/>
      <c r="D82" s="68"/>
      <c r="E82" s="373"/>
      <c r="F82" s="69"/>
      <c r="G82" s="69"/>
      <c r="H82" s="586"/>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899999999999999" customHeight="1" x14ac:dyDescent="0.25">
      <c r="A83" s="360">
        <v>77</v>
      </c>
      <c r="B83" s="67"/>
      <c r="C83" s="67"/>
      <c r="D83" s="68"/>
      <c r="E83" s="373"/>
      <c r="F83" s="69"/>
      <c r="G83" s="69"/>
      <c r="H83" s="586"/>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899999999999999" customHeight="1" x14ac:dyDescent="0.25">
      <c r="A84" s="360">
        <v>78</v>
      </c>
      <c r="B84" s="67"/>
      <c r="C84" s="67"/>
      <c r="D84" s="68"/>
      <c r="E84" s="373"/>
      <c r="F84" s="69"/>
      <c r="G84" s="69"/>
      <c r="H84" s="586"/>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899999999999999" customHeight="1" x14ac:dyDescent="0.25">
      <c r="A85" s="360">
        <v>79</v>
      </c>
      <c r="B85" s="67"/>
      <c r="C85" s="67"/>
      <c r="D85" s="68"/>
      <c r="E85" s="373"/>
      <c r="F85" s="69"/>
      <c r="G85" s="69"/>
      <c r="H85" s="586"/>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899999999999999" customHeight="1" x14ac:dyDescent="0.25">
      <c r="A86" s="360">
        <v>80</v>
      </c>
      <c r="B86" s="67"/>
      <c r="C86" s="67"/>
      <c r="D86" s="68"/>
      <c r="E86" s="373"/>
      <c r="F86" s="69"/>
      <c r="G86" s="69"/>
      <c r="H86" s="586"/>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899999999999999" customHeight="1" x14ac:dyDescent="0.25">
      <c r="A87" s="360">
        <v>81</v>
      </c>
      <c r="B87" s="67"/>
      <c r="C87" s="67"/>
      <c r="D87" s="68"/>
      <c r="E87" s="373"/>
      <c r="F87" s="69"/>
      <c r="G87" s="69"/>
      <c r="H87" s="586"/>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899999999999999" customHeight="1" x14ac:dyDescent="0.25">
      <c r="A88" s="360">
        <v>82</v>
      </c>
      <c r="B88" s="67"/>
      <c r="C88" s="67"/>
      <c r="D88" s="68"/>
      <c r="E88" s="373"/>
      <c r="F88" s="69"/>
      <c r="G88" s="69"/>
      <c r="H88" s="586"/>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899999999999999" customHeight="1" x14ac:dyDescent="0.25">
      <c r="A89" s="360">
        <v>83</v>
      </c>
      <c r="B89" s="67"/>
      <c r="C89" s="67"/>
      <c r="D89" s="68"/>
      <c r="E89" s="373"/>
      <c r="F89" s="69"/>
      <c r="G89" s="69"/>
      <c r="H89" s="586"/>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899999999999999" customHeight="1" x14ac:dyDescent="0.25">
      <c r="A90" s="360">
        <v>84</v>
      </c>
      <c r="B90" s="67"/>
      <c r="C90" s="67"/>
      <c r="D90" s="68"/>
      <c r="E90" s="373"/>
      <c r="F90" s="69"/>
      <c r="G90" s="69"/>
      <c r="H90" s="586"/>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899999999999999" customHeight="1" x14ac:dyDescent="0.25">
      <c r="A91" s="360">
        <v>85</v>
      </c>
      <c r="B91" s="67"/>
      <c r="C91" s="67"/>
      <c r="D91" s="68"/>
      <c r="E91" s="373"/>
      <c r="F91" s="69"/>
      <c r="G91" s="69"/>
      <c r="H91" s="586"/>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899999999999999" customHeight="1" x14ac:dyDescent="0.25">
      <c r="A92" s="360">
        <v>86</v>
      </c>
      <c r="B92" s="67"/>
      <c r="C92" s="67"/>
      <c r="D92" s="68"/>
      <c r="E92" s="373"/>
      <c r="F92" s="69"/>
      <c r="G92" s="69"/>
      <c r="H92" s="586"/>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899999999999999" customHeight="1" x14ac:dyDescent="0.25">
      <c r="A93" s="360">
        <v>87</v>
      </c>
      <c r="B93" s="67"/>
      <c r="C93" s="67"/>
      <c r="D93" s="68"/>
      <c r="E93" s="373"/>
      <c r="F93" s="69"/>
      <c r="G93" s="69"/>
      <c r="H93" s="586"/>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899999999999999" customHeight="1" x14ac:dyDescent="0.25">
      <c r="A94" s="360">
        <v>88</v>
      </c>
      <c r="B94" s="67"/>
      <c r="C94" s="67"/>
      <c r="D94" s="68"/>
      <c r="E94" s="373"/>
      <c r="F94" s="69"/>
      <c r="G94" s="69"/>
      <c r="H94" s="586"/>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899999999999999" customHeight="1" x14ac:dyDescent="0.25">
      <c r="A95" s="360">
        <v>89</v>
      </c>
      <c r="B95" s="67"/>
      <c r="C95" s="67"/>
      <c r="D95" s="68"/>
      <c r="E95" s="373"/>
      <c r="F95" s="69"/>
      <c r="G95" s="69"/>
      <c r="H95" s="586"/>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899999999999999" customHeight="1" x14ac:dyDescent="0.25">
      <c r="A96" s="360">
        <v>90</v>
      </c>
      <c r="B96" s="67"/>
      <c r="C96" s="67"/>
      <c r="D96" s="68"/>
      <c r="E96" s="373"/>
      <c r="F96" s="69"/>
      <c r="G96" s="69"/>
      <c r="H96" s="586"/>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899999999999999" customHeight="1" x14ac:dyDescent="0.25">
      <c r="A97" s="360">
        <v>91</v>
      </c>
      <c r="B97" s="67"/>
      <c r="C97" s="67"/>
      <c r="D97" s="68"/>
      <c r="E97" s="373"/>
      <c r="F97" s="69"/>
      <c r="G97" s="69"/>
      <c r="H97" s="586"/>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899999999999999" customHeight="1" x14ac:dyDescent="0.25">
      <c r="A98" s="360">
        <v>92</v>
      </c>
      <c r="B98" s="67"/>
      <c r="C98" s="67"/>
      <c r="D98" s="68"/>
      <c r="E98" s="373"/>
      <c r="F98" s="69"/>
      <c r="G98" s="69"/>
      <c r="H98" s="586"/>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899999999999999" customHeight="1" x14ac:dyDescent="0.25">
      <c r="A99" s="360">
        <v>93</v>
      </c>
      <c r="B99" s="67"/>
      <c r="C99" s="67"/>
      <c r="D99" s="68"/>
      <c r="E99" s="373"/>
      <c r="F99" s="69"/>
      <c r="G99" s="69"/>
      <c r="H99" s="586"/>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899999999999999" customHeight="1" x14ac:dyDescent="0.25">
      <c r="A100" s="360">
        <v>94</v>
      </c>
      <c r="B100" s="67"/>
      <c r="C100" s="67"/>
      <c r="D100" s="68"/>
      <c r="E100" s="373"/>
      <c r="F100" s="69"/>
      <c r="G100" s="69"/>
      <c r="H100" s="586"/>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899999999999999" customHeight="1" x14ac:dyDescent="0.25">
      <c r="A101" s="360">
        <v>95</v>
      </c>
      <c r="B101" s="67"/>
      <c r="C101" s="67"/>
      <c r="D101" s="68"/>
      <c r="E101" s="373"/>
      <c r="F101" s="69"/>
      <c r="G101" s="69"/>
      <c r="H101" s="586"/>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899999999999999" customHeight="1" x14ac:dyDescent="0.25">
      <c r="A102" s="360">
        <v>96</v>
      </c>
      <c r="B102" s="67"/>
      <c r="C102" s="67"/>
      <c r="D102" s="68"/>
      <c r="E102" s="373"/>
      <c r="F102" s="69"/>
      <c r="G102" s="69"/>
      <c r="H102" s="586"/>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899999999999999" customHeight="1" x14ac:dyDescent="0.25">
      <c r="A103" s="360">
        <v>97</v>
      </c>
      <c r="B103" s="67"/>
      <c r="C103" s="67"/>
      <c r="D103" s="68"/>
      <c r="E103" s="373"/>
      <c r="F103" s="69"/>
      <c r="G103" s="69"/>
      <c r="H103" s="586"/>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899999999999999" customHeight="1" x14ac:dyDescent="0.25">
      <c r="A104" s="360">
        <v>98</v>
      </c>
      <c r="B104" s="67"/>
      <c r="C104" s="67"/>
      <c r="D104" s="68"/>
      <c r="E104" s="373"/>
      <c r="F104" s="69"/>
      <c r="G104" s="69"/>
      <c r="H104" s="586"/>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899999999999999" customHeight="1" x14ac:dyDescent="0.25">
      <c r="A105" s="360">
        <v>99</v>
      </c>
      <c r="B105" s="67"/>
      <c r="C105" s="67"/>
      <c r="D105" s="68"/>
      <c r="E105" s="373"/>
      <c r="F105" s="69"/>
      <c r="G105" s="69"/>
      <c r="H105" s="586"/>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899999999999999" customHeight="1" x14ac:dyDescent="0.25">
      <c r="A106" s="360">
        <v>100</v>
      </c>
      <c r="B106" s="67"/>
      <c r="C106" s="67"/>
      <c r="D106" s="68"/>
      <c r="E106" s="373"/>
      <c r="F106" s="69"/>
      <c r="G106" s="69"/>
      <c r="H106" s="586"/>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899999999999999" customHeight="1" x14ac:dyDescent="0.25">
      <c r="A107" s="360">
        <v>101</v>
      </c>
      <c r="B107" s="67"/>
      <c r="C107" s="67"/>
      <c r="D107" s="68"/>
      <c r="E107" s="373"/>
      <c r="F107" s="69"/>
      <c r="G107" s="69"/>
      <c r="H107" s="586"/>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899999999999999" customHeight="1" x14ac:dyDescent="0.25">
      <c r="A108" s="360">
        <v>102</v>
      </c>
      <c r="B108" s="67"/>
      <c r="C108" s="67"/>
      <c r="D108" s="68"/>
      <c r="E108" s="373"/>
      <c r="F108" s="69"/>
      <c r="G108" s="69"/>
      <c r="H108" s="586"/>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899999999999999" customHeight="1" x14ac:dyDescent="0.25">
      <c r="A109" s="360">
        <v>103</v>
      </c>
      <c r="B109" s="67"/>
      <c r="C109" s="67"/>
      <c r="D109" s="68"/>
      <c r="E109" s="373"/>
      <c r="F109" s="69"/>
      <c r="G109" s="69"/>
      <c r="H109" s="586"/>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899999999999999" customHeight="1" x14ac:dyDescent="0.25">
      <c r="A110" s="360">
        <v>104</v>
      </c>
      <c r="B110" s="67"/>
      <c r="C110" s="67"/>
      <c r="D110" s="68"/>
      <c r="E110" s="373"/>
      <c r="F110" s="69"/>
      <c r="G110" s="69"/>
      <c r="H110" s="586"/>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899999999999999" customHeight="1" x14ac:dyDescent="0.25">
      <c r="A111" s="360">
        <v>105</v>
      </c>
      <c r="B111" s="67"/>
      <c r="C111" s="67"/>
      <c r="D111" s="68"/>
      <c r="E111" s="373"/>
      <c r="F111" s="69"/>
      <c r="G111" s="69"/>
      <c r="H111" s="586"/>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899999999999999" customHeight="1" x14ac:dyDescent="0.25">
      <c r="A112" s="360">
        <v>106</v>
      </c>
      <c r="B112" s="67"/>
      <c r="C112" s="67"/>
      <c r="D112" s="68"/>
      <c r="E112" s="373"/>
      <c r="F112" s="69"/>
      <c r="G112" s="69"/>
      <c r="H112" s="586"/>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899999999999999" customHeight="1" x14ac:dyDescent="0.25">
      <c r="A113" s="360">
        <v>107</v>
      </c>
      <c r="B113" s="67"/>
      <c r="C113" s="67"/>
      <c r="D113" s="68"/>
      <c r="E113" s="373"/>
      <c r="F113" s="69"/>
      <c r="G113" s="69"/>
      <c r="H113" s="586"/>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899999999999999" customHeight="1" x14ac:dyDescent="0.25">
      <c r="A114" s="360">
        <v>108</v>
      </c>
      <c r="B114" s="67"/>
      <c r="C114" s="67"/>
      <c r="D114" s="68"/>
      <c r="E114" s="373"/>
      <c r="F114" s="69"/>
      <c r="G114" s="69"/>
      <c r="H114" s="586"/>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899999999999999" customHeight="1" x14ac:dyDescent="0.25">
      <c r="A115" s="360">
        <v>109</v>
      </c>
      <c r="B115" s="67"/>
      <c r="C115" s="67"/>
      <c r="D115" s="68"/>
      <c r="E115" s="373"/>
      <c r="F115" s="69"/>
      <c r="G115" s="69"/>
      <c r="H115" s="586"/>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899999999999999" customHeight="1" x14ac:dyDescent="0.25">
      <c r="A116" s="360">
        <v>110</v>
      </c>
      <c r="B116" s="67"/>
      <c r="C116" s="67"/>
      <c r="D116" s="68"/>
      <c r="E116" s="373"/>
      <c r="F116" s="69"/>
      <c r="G116" s="69"/>
      <c r="H116" s="586"/>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899999999999999" customHeight="1" x14ac:dyDescent="0.25">
      <c r="A117" s="360">
        <v>111</v>
      </c>
      <c r="B117" s="67"/>
      <c r="C117" s="67"/>
      <c r="D117" s="68"/>
      <c r="E117" s="373"/>
      <c r="F117" s="69"/>
      <c r="G117" s="69"/>
      <c r="H117" s="586"/>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899999999999999" customHeight="1" x14ac:dyDescent="0.25">
      <c r="A118" s="360">
        <v>112</v>
      </c>
      <c r="B118" s="67"/>
      <c r="C118" s="67"/>
      <c r="D118" s="68"/>
      <c r="E118" s="373"/>
      <c r="F118" s="69"/>
      <c r="G118" s="69"/>
      <c r="H118" s="586"/>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899999999999999" customHeight="1" x14ac:dyDescent="0.25">
      <c r="A119" s="360">
        <v>113</v>
      </c>
      <c r="B119" s="67"/>
      <c r="C119" s="67"/>
      <c r="D119" s="68"/>
      <c r="E119" s="373"/>
      <c r="F119" s="69"/>
      <c r="G119" s="69"/>
      <c r="H119" s="586"/>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899999999999999" customHeight="1" x14ac:dyDescent="0.25">
      <c r="A120" s="360">
        <v>114</v>
      </c>
      <c r="B120" s="67"/>
      <c r="C120" s="67"/>
      <c r="D120" s="68"/>
      <c r="E120" s="373"/>
      <c r="F120" s="69"/>
      <c r="G120" s="69"/>
      <c r="H120" s="586"/>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899999999999999" customHeight="1" x14ac:dyDescent="0.25">
      <c r="A121" s="360">
        <v>115</v>
      </c>
      <c r="B121" s="67"/>
      <c r="C121" s="67"/>
      <c r="D121" s="68"/>
      <c r="E121" s="373"/>
      <c r="F121" s="69"/>
      <c r="G121" s="69"/>
      <c r="H121" s="586"/>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899999999999999" customHeight="1" x14ac:dyDescent="0.25">
      <c r="A122" s="360">
        <v>116</v>
      </c>
      <c r="B122" s="67"/>
      <c r="C122" s="67"/>
      <c r="D122" s="68"/>
      <c r="E122" s="373"/>
      <c r="F122" s="69"/>
      <c r="G122" s="69"/>
      <c r="H122" s="586"/>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899999999999999" customHeight="1" x14ac:dyDescent="0.25">
      <c r="A123" s="360">
        <v>117</v>
      </c>
      <c r="B123" s="67"/>
      <c r="C123" s="67"/>
      <c r="D123" s="68"/>
      <c r="E123" s="373"/>
      <c r="F123" s="69"/>
      <c r="G123" s="69"/>
      <c r="H123" s="586"/>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899999999999999" customHeight="1" x14ac:dyDescent="0.25">
      <c r="A124" s="360">
        <v>118</v>
      </c>
      <c r="B124" s="67"/>
      <c r="C124" s="67"/>
      <c r="D124" s="68"/>
      <c r="E124" s="373"/>
      <c r="F124" s="69"/>
      <c r="G124" s="69"/>
      <c r="H124" s="586"/>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899999999999999" customHeight="1" x14ac:dyDescent="0.25">
      <c r="A125" s="360">
        <v>119</v>
      </c>
      <c r="B125" s="67"/>
      <c r="C125" s="67"/>
      <c r="D125" s="68"/>
      <c r="E125" s="373"/>
      <c r="F125" s="69"/>
      <c r="G125" s="69"/>
      <c r="H125" s="586"/>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899999999999999" customHeight="1" x14ac:dyDescent="0.25">
      <c r="A126" s="360">
        <v>120</v>
      </c>
      <c r="B126" s="67"/>
      <c r="C126" s="67"/>
      <c r="D126" s="68"/>
      <c r="E126" s="373"/>
      <c r="F126" s="69"/>
      <c r="G126" s="69"/>
      <c r="H126" s="586"/>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899999999999999" customHeight="1" x14ac:dyDescent="0.25">
      <c r="A127" s="360">
        <v>121</v>
      </c>
      <c r="B127" s="67"/>
      <c r="C127" s="67"/>
      <c r="D127" s="68"/>
      <c r="E127" s="373"/>
      <c r="F127" s="69"/>
      <c r="G127" s="69"/>
      <c r="H127" s="586"/>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899999999999999" customHeight="1" x14ac:dyDescent="0.25">
      <c r="A128" s="360">
        <v>122</v>
      </c>
      <c r="B128" s="67"/>
      <c r="C128" s="67"/>
      <c r="D128" s="68"/>
      <c r="E128" s="373"/>
      <c r="F128" s="69"/>
      <c r="G128" s="69"/>
      <c r="H128" s="586"/>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899999999999999" customHeight="1" x14ac:dyDescent="0.25">
      <c r="A129" s="360">
        <v>123</v>
      </c>
      <c r="B129" s="67"/>
      <c r="C129" s="67"/>
      <c r="D129" s="68"/>
      <c r="E129" s="373"/>
      <c r="F129" s="69"/>
      <c r="G129" s="69"/>
      <c r="H129" s="586"/>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899999999999999" customHeight="1" x14ac:dyDescent="0.25">
      <c r="A130" s="360">
        <v>124</v>
      </c>
      <c r="B130" s="67"/>
      <c r="C130" s="67"/>
      <c r="D130" s="68"/>
      <c r="E130" s="373"/>
      <c r="F130" s="69"/>
      <c r="G130" s="69"/>
      <c r="H130" s="586"/>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899999999999999" customHeight="1" x14ac:dyDescent="0.25">
      <c r="A131" s="360">
        <v>125</v>
      </c>
      <c r="B131" s="67"/>
      <c r="C131" s="67"/>
      <c r="D131" s="68"/>
      <c r="E131" s="373"/>
      <c r="F131" s="69"/>
      <c r="G131" s="69"/>
      <c r="H131" s="586"/>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899999999999999" customHeight="1" x14ac:dyDescent="0.25">
      <c r="A132" s="360">
        <v>126</v>
      </c>
      <c r="B132" s="67"/>
      <c r="C132" s="67"/>
      <c r="D132" s="68"/>
      <c r="E132" s="373"/>
      <c r="F132" s="69"/>
      <c r="G132" s="69"/>
      <c r="H132" s="586"/>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899999999999999" customHeight="1" x14ac:dyDescent="0.25">
      <c r="A133" s="360">
        <v>127</v>
      </c>
      <c r="B133" s="67"/>
      <c r="C133" s="67"/>
      <c r="D133" s="68"/>
      <c r="E133" s="373"/>
      <c r="F133" s="69"/>
      <c r="G133" s="69"/>
      <c r="H133" s="586"/>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899999999999999" customHeight="1" x14ac:dyDescent="0.25">
      <c r="A134" s="360">
        <v>128</v>
      </c>
      <c r="B134" s="67"/>
      <c r="C134" s="67"/>
      <c r="D134" s="68"/>
      <c r="E134" s="373"/>
      <c r="F134" s="69"/>
      <c r="G134" s="69"/>
      <c r="H134" s="586"/>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5">
      <c r="A135" s="360">
        <v>129</v>
      </c>
      <c r="B135" s="67"/>
      <c r="C135" s="67"/>
      <c r="D135" s="68"/>
      <c r="E135" s="373"/>
      <c r="F135" s="69"/>
      <c r="G135" s="69"/>
      <c r="H135" s="586"/>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5">
      <c r="A136" s="360">
        <v>130</v>
      </c>
      <c r="B136" s="67"/>
      <c r="C136" s="67"/>
      <c r="D136" s="68"/>
      <c r="E136" s="373"/>
      <c r="F136" s="69"/>
      <c r="G136" s="69"/>
      <c r="H136" s="586"/>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5">
      <c r="A137" s="360">
        <v>131</v>
      </c>
      <c r="B137" s="67"/>
      <c r="C137" s="67"/>
      <c r="D137" s="68"/>
      <c r="E137" s="373"/>
      <c r="F137" s="69"/>
      <c r="G137" s="69"/>
      <c r="H137" s="586"/>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5">
      <c r="A138" s="360">
        <v>132</v>
      </c>
      <c r="B138" s="67"/>
      <c r="C138" s="67"/>
      <c r="D138" s="68"/>
      <c r="E138" s="373"/>
      <c r="F138" s="69"/>
      <c r="G138" s="69"/>
      <c r="H138" s="586"/>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5">
      <c r="A139" s="360">
        <v>133</v>
      </c>
      <c r="B139" s="67"/>
      <c r="C139" s="67"/>
      <c r="D139" s="68"/>
      <c r="E139" s="373"/>
      <c r="F139" s="69"/>
      <c r="G139" s="69"/>
      <c r="H139" s="586"/>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5">
      <c r="A140" s="360">
        <v>134</v>
      </c>
      <c r="B140" s="67"/>
      <c r="C140" s="67"/>
      <c r="D140" s="68"/>
      <c r="E140" s="373"/>
      <c r="F140" s="69"/>
      <c r="G140" s="69"/>
      <c r="H140" s="586"/>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5">
      <c r="A141" s="360">
        <v>135</v>
      </c>
      <c r="B141" s="67"/>
      <c r="C141" s="67"/>
      <c r="D141" s="68"/>
      <c r="E141" s="373"/>
      <c r="F141" s="69"/>
      <c r="G141" s="69"/>
      <c r="H141" s="586"/>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5">
      <c r="A142" s="360">
        <v>136</v>
      </c>
      <c r="B142" s="67"/>
      <c r="C142" s="67"/>
      <c r="D142" s="68"/>
      <c r="E142" s="373"/>
      <c r="F142" s="69"/>
      <c r="G142" s="69"/>
      <c r="H142" s="586"/>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5">
      <c r="A143" s="360">
        <v>137</v>
      </c>
      <c r="B143" s="67"/>
      <c r="C143" s="67"/>
      <c r="D143" s="68"/>
      <c r="E143" s="373"/>
      <c r="F143" s="69"/>
      <c r="G143" s="69"/>
      <c r="H143" s="586"/>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5">
      <c r="A144" s="360">
        <v>138</v>
      </c>
      <c r="B144" s="67"/>
      <c r="C144" s="67"/>
      <c r="D144" s="68"/>
      <c r="E144" s="373"/>
      <c r="F144" s="69"/>
      <c r="G144" s="69"/>
      <c r="H144" s="586"/>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5">
      <c r="A145" s="360">
        <v>139</v>
      </c>
      <c r="B145" s="67"/>
      <c r="C145" s="67"/>
      <c r="D145" s="68"/>
      <c r="E145" s="373"/>
      <c r="F145" s="69"/>
      <c r="G145" s="69"/>
      <c r="H145" s="586"/>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5">
      <c r="A146" s="360">
        <v>140</v>
      </c>
      <c r="B146" s="67"/>
      <c r="C146" s="67"/>
      <c r="D146" s="68"/>
      <c r="E146" s="373"/>
      <c r="F146" s="69"/>
      <c r="G146" s="69"/>
      <c r="H146" s="586"/>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5">
      <c r="A147" s="360">
        <v>141</v>
      </c>
      <c r="B147" s="67"/>
      <c r="C147" s="67"/>
      <c r="D147" s="68"/>
      <c r="E147" s="373"/>
      <c r="F147" s="69"/>
      <c r="G147" s="69"/>
      <c r="H147" s="586"/>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5">
      <c r="A148" s="360">
        <v>142</v>
      </c>
      <c r="B148" s="67"/>
      <c r="C148" s="67"/>
      <c r="D148" s="68"/>
      <c r="E148" s="373"/>
      <c r="F148" s="69"/>
      <c r="G148" s="69"/>
      <c r="H148" s="586"/>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5">
      <c r="A149" s="360">
        <v>143</v>
      </c>
      <c r="B149" s="67"/>
      <c r="C149" s="67"/>
      <c r="D149" s="68"/>
      <c r="E149" s="373"/>
      <c r="F149" s="69"/>
      <c r="G149" s="69"/>
      <c r="H149" s="586"/>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5">
      <c r="A150" s="360">
        <v>144</v>
      </c>
      <c r="B150" s="67"/>
      <c r="C150" s="67"/>
      <c r="D150" s="68"/>
      <c r="E150" s="373"/>
      <c r="F150" s="69"/>
      <c r="G150" s="69"/>
      <c r="H150" s="586"/>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5">
      <c r="A151" s="360">
        <v>145</v>
      </c>
      <c r="B151" s="67"/>
      <c r="C151" s="67"/>
      <c r="D151" s="68"/>
      <c r="E151" s="373"/>
      <c r="F151" s="69"/>
      <c r="G151" s="69"/>
      <c r="H151" s="586"/>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5">
      <c r="A152" s="360">
        <v>146</v>
      </c>
      <c r="B152" s="67"/>
      <c r="C152" s="67"/>
      <c r="D152" s="68"/>
      <c r="E152" s="373"/>
      <c r="F152" s="69"/>
      <c r="G152" s="69"/>
      <c r="H152" s="586"/>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5">
      <c r="A153" s="360">
        <v>147</v>
      </c>
      <c r="B153" s="67"/>
      <c r="C153" s="67"/>
      <c r="D153" s="68"/>
      <c r="E153" s="373"/>
      <c r="F153" s="69"/>
      <c r="G153" s="69"/>
      <c r="H153" s="586"/>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5">
      <c r="A154" s="360">
        <v>148</v>
      </c>
      <c r="B154" s="67"/>
      <c r="C154" s="67"/>
      <c r="D154" s="68"/>
      <c r="E154" s="373"/>
      <c r="F154" s="69"/>
      <c r="G154" s="69"/>
      <c r="H154" s="586"/>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5">
      <c r="A155" s="360">
        <v>149</v>
      </c>
      <c r="B155" s="67"/>
      <c r="C155" s="67"/>
      <c r="D155" s="68"/>
      <c r="E155" s="373"/>
      <c r="F155" s="69"/>
      <c r="G155" s="69"/>
      <c r="H155" s="586"/>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5">
      <c r="A156" s="360">
        <v>150</v>
      </c>
      <c r="B156" s="67"/>
      <c r="C156" s="67"/>
      <c r="D156" s="68"/>
      <c r="E156" s="373"/>
      <c r="F156" s="69"/>
      <c r="G156" s="69"/>
      <c r="H156" s="586"/>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133" priority="14" stopIfTrue="1">
      <formula>$Q7&gt;=1</formula>
    </cfRule>
  </conditionalFormatting>
  <conditionalFormatting sqref="B7:D37">
    <cfRule type="expression" dxfId="132" priority="1" stopIfTrue="1">
      <formula>$Q7&gt;=1</formula>
    </cfRule>
  </conditionalFormatting>
  <conditionalFormatting sqref="E7:E14">
    <cfRule type="expression" dxfId="131" priority="6" stopIfTrue="1">
      <formula>AND(ROUNDDOWN(($A$4-E7)/365.25,0)&lt;=13,G7&lt;&gt;"OK")</formula>
    </cfRule>
    <cfRule type="expression" dxfId="130" priority="7" stopIfTrue="1">
      <formula>AND(ROUNDDOWN(($A$4-E7)/365.25,0)&lt;=14,G7&lt;&gt;"OK")</formula>
    </cfRule>
    <cfRule type="expression" dxfId="129" priority="8" stopIfTrue="1">
      <formula>AND(ROUNDDOWN(($A$4-E7)/365.25,0)&lt;=17,G7&lt;&gt;"OK")</formula>
    </cfRule>
    <cfRule type="expression" dxfId="128" priority="11" stopIfTrue="1">
      <formula>AND(ROUNDDOWN(($A$4-E7)/365.25,0)&lt;=13,G7&lt;&gt;"OK")</formula>
    </cfRule>
    <cfRule type="expression" dxfId="127" priority="12" stopIfTrue="1">
      <formula>AND(ROUNDDOWN(($A$4-E7)/365.25,0)&lt;=14,G7&lt;&gt;"OK")</formula>
    </cfRule>
    <cfRule type="expression" dxfId="126" priority="13" stopIfTrue="1">
      <formula>AND(ROUNDDOWN(($A$4-E7)/365.25,0)&lt;=17,G7&lt;&gt;"OK")</formula>
    </cfRule>
  </conditionalFormatting>
  <conditionalFormatting sqref="E7:E27 E29:E37">
    <cfRule type="expression" dxfId="125" priority="2" stopIfTrue="1">
      <formula>AND(ROUNDDOWN(($A$4-E7)/365.25,0)&lt;=13,G7&lt;&gt;"OK")</formula>
    </cfRule>
    <cfRule type="expression" dxfId="124" priority="3" stopIfTrue="1">
      <formula>AND(ROUNDDOWN(($A$4-E7)/365.25,0)&lt;=14,G7&lt;&gt;"OK")</formula>
    </cfRule>
    <cfRule type="expression" dxfId="123" priority="4" stopIfTrue="1">
      <formula>AND(ROUNDDOWN(($A$4-E7)/365.25,0)&lt;=17,G7&lt;&gt;"OK")</formula>
    </cfRule>
  </conditionalFormatting>
  <conditionalFormatting sqref="E7:E156">
    <cfRule type="expression" dxfId="122" priority="16" stopIfTrue="1">
      <formula>AND(ROUNDDOWN(($A$4-E7)/365.25,0)&lt;=13,G7&lt;&gt;"OK")</formula>
    </cfRule>
    <cfRule type="expression" dxfId="121" priority="17" stopIfTrue="1">
      <formula>AND(ROUNDDOWN(($A$4-E7)/365.25,0)&lt;=14,G7&lt;&gt;"OK")</formula>
    </cfRule>
    <cfRule type="expression" dxfId="120" priority="18" stopIfTrue="1">
      <formula>AND(ROUNDDOWN(($A$4-E7)/365.25,0)&lt;=17,G7&lt;&gt;"OK")</formula>
    </cfRule>
  </conditionalFormatting>
  <conditionalFormatting sqref="J7:J156">
    <cfRule type="cellIs" dxfId="11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14753" r:id="rId4" name="Button 1">
              <controlPr defaultSize="0" print="0" autoFill="0" autoPict="0" macro="[0]!egyeni_fotabla_sorsolasi_ranglista">
                <anchor moveWithCells="1" sizeWithCells="1">
                  <from>
                    <xdr:col>7</xdr:col>
                    <xdr:colOff>220980</xdr:colOff>
                    <xdr:row>0</xdr:row>
                    <xdr:rowOff>68580</xdr:rowOff>
                  </from>
                  <to>
                    <xdr:col>14</xdr:col>
                    <xdr:colOff>144780</xdr:colOff>
                    <xdr:row>1</xdr:row>
                    <xdr:rowOff>144780</xdr:rowOff>
                  </to>
                </anchor>
              </controlPr>
            </control>
          </mc:Choice>
        </mc:AlternateContent>
      </controls>
    </mc:Choice>
  </mc:AlternateContent>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Munka45">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IF($B7="","",VLOOKUP($B7,'1MD ELO (5)'!$A$7:$O$22,5))</f>
        <v/>
      </c>
      <c r="D7" s="507" t="str">
        <f>IF($B7="","",VLOOKUP($B7,'1MD ELO (5)'!$A$7:$O$22,15))</f>
        <v/>
      </c>
      <c r="E7" s="502" t="str">
        <f>UPPER(IF($B7="","",VLOOKUP($B7,'1MD ELO (5)'!$A$7:$O$22,2)))</f>
        <v/>
      </c>
      <c r="F7" s="508"/>
      <c r="G7" s="502" t="str">
        <f>IF($B7="","",VLOOKUP($B7,'1MD ELO (5)'!$A$7:$O$22,3))</f>
        <v/>
      </c>
      <c r="H7" s="508"/>
      <c r="I7" s="502" t="str">
        <f>IF($B7="","",VLOOKUP($B7,'1MD ELO (5)'!$A$7:$O$22,4))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118" priority="2" stopIfTrue="1" operator="equal">
      <formula>"Bye"</formula>
    </cfRule>
  </conditionalFormatting>
  <conditionalFormatting sqref="R41">
    <cfRule type="expression" dxfId="117"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Munka46">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(5)'!$A$7:$O$22,5))</f>
        <v/>
      </c>
      <c r="D7" s="541" t="str">
        <f>IF($B7="","",VLOOKUP($B7,'1MD ELO (5)'!$A$7:$O$22,15))</f>
        <v/>
      </c>
      <c r="E7" s="748" t="str">
        <f>UPPER(IF($B7="","",VLOOKUP($B7,'1MD ELO (5)'!$A$7:$O$22,2)))</f>
        <v/>
      </c>
      <c r="F7" s="748"/>
      <c r="G7" s="748" t="str">
        <f>IF($B7="","",VLOOKUP($B7,'1MD ELO (5)'!$A$7:$O$22,3))</f>
        <v/>
      </c>
      <c r="H7" s="748"/>
      <c r="I7" s="542" t="str">
        <f>IF($B7="","",VLOOKUP($B7,'1MD ELO (5)'!$A$7:$O$22,4))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(5)'!$A$7:$O$22,5))</f>
        <v/>
      </c>
      <c r="D9" s="541" t="str">
        <f>IF($B9="","",VLOOKUP($B9,'1MD ELO (5)'!$A$7:$O$22,15))</f>
        <v/>
      </c>
      <c r="E9" s="748" t="str">
        <f>UPPER(IF($B9="","",VLOOKUP($B9,'1MD ELO (5)'!$A$7:$O$22,2)))</f>
        <v/>
      </c>
      <c r="F9" s="748"/>
      <c r="G9" s="748" t="str">
        <f>IF($B9="","",VLOOKUP($B9,'1MD ELO (5)'!$A$7:$O$22,3))</f>
        <v/>
      </c>
      <c r="H9" s="748"/>
      <c r="I9" s="542" t="str">
        <f>IF($B9="","",VLOOKUP($B9,'1MD ELO (5)'!$A$7:$O$22,4))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(5)'!$A$7:$O$22,5))</f>
        <v/>
      </c>
      <c r="D11" s="541" t="str">
        <f>IF($B11="","",VLOOKUP($B11,'1MD ELO (5)'!$A$7:$O$22,15))</f>
        <v/>
      </c>
      <c r="E11" s="748" t="str">
        <f>UPPER(IF($B11="","",VLOOKUP($B11,'1MD ELO (5)'!$A$7:$O$22,2)))</f>
        <v/>
      </c>
      <c r="F11" s="748"/>
      <c r="G11" s="748" t="str">
        <f>IF($B11="","",VLOOKUP($B11,'1MD ELO (5)'!$A$7:$O$22,3))</f>
        <v/>
      </c>
      <c r="H11" s="748"/>
      <c r="I11" s="54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(5)'!$A$7:$O$22,5))</f>
        <v/>
      </c>
      <c r="D13" s="541" t="str">
        <f>IF($B13="","",VLOOKUP($B13,'1MD ELO (5)'!$A$7:$O$22,15))</f>
        <v/>
      </c>
      <c r="E13" s="748" t="str">
        <f>UPPER(IF($B13="","",VLOOKUP($B13,'1MD ELO (5)'!$A$7:$O$22,2)))</f>
        <v/>
      </c>
      <c r="F13" s="748"/>
      <c r="G13" s="748" t="str">
        <f>IF($B13="","",VLOOKUP($B13,'1MD ELO (5)'!$A$7:$O$22,3))</f>
        <v/>
      </c>
      <c r="H13" s="748"/>
      <c r="I13" s="542" t="str">
        <f>IF($B13="","",VLOOKUP($B13,'1MD ELO (5)'!$A$7:$O$22,4))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116" priority="2" stopIfTrue="1" operator="equal">
      <formula>"Bye"</formula>
    </cfRule>
  </conditionalFormatting>
  <conditionalFormatting sqref="R41">
    <cfRule type="expression" dxfId="11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Munka47">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(5)'!$A$7:$O$22,5))</f>
        <v/>
      </c>
      <c r="D7" s="541" t="str">
        <f>IF($B7="","",VLOOKUP($B7,'1MD ELO (5)'!$A$7:$O$22,15))</f>
        <v/>
      </c>
      <c r="E7" s="748" t="str">
        <f>UPPER(IF($B7="","",VLOOKUP($B7,'1MD ELO (5)'!$A$7:$O$22,2)))</f>
        <v/>
      </c>
      <c r="F7" s="748"/>
      <c r="G7" s="748" t="str">
        <f>IF($B7="","",VLOOKUP($B7,'1MD ELO (5)'!$A$7:$O$22,3))</f>
        <v/>
      </c>
      <c r="H7" s="748"/>
      <c r="I7" s="542" t="str">
        <f>IF($B7="","",VLOOKUP($B7,'1MD ELO (5)'!$A$7:$O$22,4))</f>
        <v/>
      </c>
      <c r="J7" s="483"/>
      <c r="K7" s="567"/>
      <c r="L7" s="563" t="str">
        <f>IF(K7="","",CONCATENATE(VLOOKUP($Y$3,$AB$1:$AK$1,K7)," pont"))</f>
        <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(5)'!$A$7:$O$22,5))</f>
        <v/>
      </c>
      <c r="D9" s="541" t="str">
        <f>IF($B9="","",VLOOKUP($B9,'1MD ELO (5)'!$A$7:$O$22,15))</f>
        <v/>
      </c>
      <c r="E9" s="748" t="str">
        <f>UPPER(IF($B9="","",VLOOKUP($B9,'1MD ELO (5)'!$A$7:$O$22,2)))</f>
        <v/>
      </c>
      <c r="F9" s="748"/>
      <c r="G9" s="748" t="str">
        <f>IF($B9="","",VLOOKUP($B9,'1MD ELO (5)'!$A$7:$O$22,3))</f>
        <v/>
      </c>
      <c r="H9" s="748"/>
      <c r="I9" s="542" t="str">
        <f>IF($B9="","",VLOOKUP($B9,'1MD ELO (5)'!$A$7:$O$22,4))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(5)'!$A$7:$O$22,5))</f>
        <v/>
      </c>
      <c r="D11" s="541" t="str">
        <f>IF($B11="","",VLOOKUP($B11,'1MD ELO (5)'!$A$7:$O$22,15))</f>
        <v/>
      </c>
      <c r="E11" s="748" t="str">
        <f>UPPER(IF($B11="","",VLOOKUP($B11,'1MD ELO (5)'!$A$7:$O$22,2)))</f>
        <v/>
      </c>
      <c r="F11" s="748"/>
      <c r="G11" s="748" t="str">
        <f>IF($B11="","",VLOOKUP($B11,'1MD ELO (5)'!$A$7:$O$22,3))</f>
        <v/>
      </c>
      <c r="H11" s="748"/>
      <c r="I11" s="54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(5)'!$A$7:$O$22,5))</f>
        <v/>
      </c>
      <c r="D13" s="541" t="str">
        <f>IF($B13="","",VLOOKUP($B13,'1MD ELO (5)'!$A$7:$O$22,15))</f>
        <v/>
      </c>
      <c r="E13" s="748" t="str">
        <f>UPPER(IF($B13="","",VLOOKUP($B13,'1MD ELO (5)'!$A$7:$O$22,2)))</f>
        <v/>
      </c>
      <c r="F13" s="748"/>
      <c r="G13" s="748" t="str">
        <f>IF($B13="","",VLOOKUP($B13,'1MD ELO (5)'!$A$7:$O$22,3))</f>
        <v/>
      </c>
      <c r="H13" s="748"/>
      <c r="I13" s="542" t="str">
        <f>IF($B13="","",VLOOKUP($B13,'1MD ELO (5)'!$A$7:$O$22,4))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IF($B15="","",VLOOKUP($B15,'1MD ELO (5)'!$A$7:$O$22,5))</f>
        <v/>
      </c>
      <c r="D15" s="541" t="str">
        <f>IF($B15="","",VLOOKUP($B15,'1MD ELO (5)'!$A$7:$O$22,15))</f>
        <v/>
      </c>
      <c r="E15" s="748" t="str">
        <f>UPPER(IF($B15="","",VLOOKUP($B15,'1MD ELO (5)'!$A$7:$O$22,2)))</f>
        <v/>
      </c>
      <c r="F15" s="748"/>
      <c r="G15" s="748" t="str">
        <f>IF($B15="","",VLOOKUP($B15,'1MD ELO (5)'!$A$7:$O$22,3))</f>
        <v/>
      </c>
      <c r="H15" s="748"/>
      <c r="I15" s="542" t="str">
        <f>IF($B15="","",VLOOKUP($B15,'1MD ELO (5)'!$A$7:$O$22,4))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743" t="str">
        <f>E15</f>
        <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743"/>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743"/>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741"/>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741"/>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
      </c>
      <c r="C23" s="739"/>
      <c r="D23" s="741"/>
      <c r="E23" s="741"/>
      <c r="F23" s="741"/>
      <c r="G23" s="741"/>
      <c r="H23" s="743"/>
      <c r="I23" s="743"/>
      <c r="J23" s="743"/>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114" priority="2" stopIfTrue="1" operator="equal">
      <formula>"Bye"</formula>
    </cfRule>
  </conditionalFormatting>
  <conditionalFormatting sqref="R41">
    <cfRule type="expression" dxfId="113"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sheetPr codeName="Munka48">
    <tabColor indexed="11"/>
  </sheetPr>
  <dimension ref="A1:AK47"/>
  <sheetViews>
    <sheetView workbookViewId="0">
      <selection activeCell="D27" sqref="D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7"/>
      <c r="L7" s="563" t="str">
        <f>IF(K7="","",CONCATENATE(VLOOKUP($Y$3,$AB$1:$AK$1,K7)," pont"))</f>
        <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(5)'!$A$7:$O$22,5))</f>
        <v/>
      </c>
      <c r="D13" s="507" t="str">
        <f>IF($B13="","",VLOOKUP($B13,'1MD ELO (5)'!$A$7:$O$22,15))</f>
        <v/>
      </c>
      <c r="E13" s="503" t="str">
        <f>UPPER(IF($B13="","",VLOOKUP($B13,'1MD ELO (5)'!$A$7:$O$22,2)))</f>
        <v/>
      </c>
      <c r="F13" s="506"/>
      <c r="G13" s="503" t="str">
        <f>IF($B13="","",VLOOKUP($B13,'1MD ELO (5)'!$A$7:$O$22,3))</f>
        <v/>
      </c>
      <c r="H13" s="506"/>
      <c r="I13" s="503" t="str">
        <f>IF($B13="","",VLOOKUP($B13,'1MD ELO (5)'!$A$7:$O$22,4))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(5)'!$A$7:$O$22,5))</f>
        <v/>
      </c>
      <c r="D15" s="507" t="str">
        <f>IF($B15="","",VLOOKUP($B15,'1MD ELO (5)'!$A$7:$O$22,15))</f>
        <v/>
      </c>
      <c r="E15" s="502" t="str">
        <f>UPPER(IF($B15="","",VLOOKUP($B15,'1MD ELO (5)'!$A$7:$O$22,2)))</f>
        <v/>
      </c>
      <c r="F15" s="508"/>
      <c r="G15" s="502" t="str">
        <f>IF($B15="","",VLOOKUP($B15,'1MD ELO (5)'!$A$7:$O$22,3))</f>
        <v/>
      </c>
      <c r="H15" s="508"/>
      <c r="I15" s="502" t="str">
        <f>IF($B15="","",VLOOKUP($B15,'1MD ELO (5)'!$A$7:$O$22,4))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483"/>
      <c r="K28" s="483"/>
      <c r="L28" s="483"/>
      <c r="M28" s="547"/>
    </row>
    <row r="29" spans="1:37" ht="18.75" customHeight="1" x14ac:dyDescent="0.25">
      <c r="A29" s="544" t="s">
        <v>167</v>
      </c>
      <c r="B29" s="739" t="str">
        <f>E15</f>
        <v/>
      </c>
      <c r="C29" s="739"/>
      <c r="D29" s="741"/>
      <c r="E29" s="741"/>
      <c r="F29" s="744"/>
      <c r="G29" s="744"/>
      <c r="H29" s="741"/>
      <c r="I29" s="741"/>
      <c r="J29" s="483"/>
      <c r="K29" s="483"/>
      <c r="L29" s="483"/>
      <c r="M29" s="547"/>
    </row>
    <row r="30" spans="1:37" ht="18.75" customHeight="1" x14ac:dyDescent="0.25">
      <c r="A30" s="544" t="s">
        <v>168</v>
      </c>
      <c r="B30" s="739" t="str">
        <f>E17</f>
        <v/>
      </c>
      <c r="C30" s="739"/>
      <c r="D30" s="741"/>
      <c r="E30" s="741"/>
      <c r="F30" s="741"/>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IF(D40&gt;$R$47,,UPPER(VLOOKUP(D40,'1MD ELO (5)'!$A$7:$Q$134,2)))</f>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IF(D41&gt;$R$47,,UPPER(VLOOKUP(D41,'1MD ELO (5)'!$A$7:$Q$134,2)))</f>
        <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MIN(4,'1MD ELO (5)'!Q5)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112" priority="1" stopIfTrue="1" operator="equal">
      <formula>"Bye"</formula>
    </cfRule>
  </conditionalFormatting>
  <conditionalFormatting sqref="R47">
    <cfRule type="expression" dxfId="11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sheetPr codeName="Munka49">
    <tabColor indexed="11"/>
  </sheetPr>
  <dimension ref="A1:AK49"/>
  <sheetViews>
    <sheetView workbookViewId="0">
      <selection activeCell="D27" sqref="D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7"/>
      <c r="L7" s="563" t="str">
        <f>IF(K7="","",CONCATENATE(VLOOKUP($Y$3,$AB$1:$AK$1,K7)," pont"))</f>
        <v/>
      </c>
      <c r="M7" s="568"/>
      <c r="Q7" s="551" t="s">
        <v>173</v>
      </c>
      <c r="R7" s="646" t="s">
        <v>213</v>
      </c>
      <c r="S7" s="646" t="s">
        <v>215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214</v>
      </c>
      <c r="S8" s="647" t="s">
        <v>216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7"/>
      <c r="L9" s="563" t="str">
        <f>IF(K9="","",CONCATENATE(VLOOKUP($Y$3,$AB$1:$AK$1,K9)," pont"))</f>
        <v/>
      </c>
      <c r="M9" s="568"/>
      <c r="Q9" s="555" t="s">
        <v>181</v>
      </c>
      <c r="R9" s="648" t="s">
        <v>185</v>
      </c>
      <c r="S9" s="648" t="s">
        <v>217</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(5)'!$A$7:$O$22,5))</f>
        <v/>
      </c>
      <c r="D13" s="507" t="str">
        <f>IF($B13="","",VLOOKUP($B13,'1MD ELO (5)'!$A$7:$O$22,15))</f>
        <v/>
      </c>
      <c r="E13" s="503" t="str">
        <f>UPPER(IF($B13="","",VLOOKUP($B13,'1MD ELO (5)'!$A$7:$O$22,2)))</f>
        <v/>
      </c>
      <c r="F13" s="506"/>
      <c r="G13" s="503" t="str">
        <f>IF($B13="","",VLOOKUP($B13,'1MD ELO (5)'!$A$7:$O$22,3))</f>
        <v/>
      </c>
      <c r="H13" s="506"/>
      <c r="I13" s="503" t="str">
        <f>IF($B13="","",VLOOKUP($B13,'1MD ELO (5)'!$A$7:$O$22,4))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(5)'!$A$7:$O$22,5))</f>
        <v/>
      </c>
      <c r="D15" s="507" t="str">
        <f>IF($B15="","",VLOOKUP($B15,'1MD ELO (5)'!$A$7:$O$22,15))</f>
        <v/>
      </c>
      <c r="E15" s="502" t="str">
        <f>UPPER(IF($B15="","",VLOOKUP($B15,'1MD ELO (5)'!$A$7:$O$22,2)))</f>
        <v/>
      </c>
      <c r="F15" s="508"/>
      <c r="G15" s="502" t="str">
        <f>IF($B15="","",VLOOKUP($B15,'1MD ELO (5)'!$A$7:$O$22,3))</f>
        <v/>
      </c>
      <c r="H15" s="508"/>
      <c r="I15" s="502" t="str">
        <f>IF($B15="","",VLOOKUP($B15,'1MD ELO (5)'!$A$7:$O$22,4))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514" t="s">
        <v>168</v>
      </c>
      <c r="B19" s="559"/>
      <c r="C19" s="507" t="str">
        <f>IF($B19="","",VLOOKUP($B19,'1MD ELO (5)'!$A$7:$O$22,5))</f>
        <v/>
      </c>
      <c r="D19" s="507" t="str">
        <f>IF($B19="","",VLOOKUP($B19,'1MD ELO (5)'!$A$7:$O$22,15))</f>
        <v/>
      </c>
      <c r="E19" s="502" t="str">
        <f>UPPER(IF($B19="","",VLOOKUP($B19,'1MD ELO (5)'!$A$7:$O$22,2)))</f>
        <v/>
      </c>
      <c r="F19" s="508"/>
      <c r="G19" s="502" t="str">
        <f>IF($B19="","",VLOOKUP($B19,'1MD ELO (5)'!$A$7:$O$22,3))</f>
        <v/>
      </c>
      <c r="H19" s="508"/>
      <c r="I19" s="502" t="str">
        <f>IF($B19="","",VLOOKUP($B19,'1MD ELO (5)'!$A$7:$O$22,4))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743" t="str">
        <f>E19</f>
        <v/>
      </c>
      <c r="K27" s="74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743"/>
      <c r="K28" s="743"/>
      <c r="L28" s="483"/>
      <c r="M28" s="547"/>
    </row>
    <row r="29" spans="1:37" ht="18.75" customHeight="1" x14ac:dyDescent="0.25">
      <c r="A29" s="544" t="s">
        <v>167</v>
      </c>
      <c r="B29" s="739" t="str">
        <f>E15</f>
        <v/>
      </c>
      <c r="C29" s="739"/>
      <c r="D29" s="741"/>
      <c r="E29" s="741"/>
      <c r="F29" s="744"/>
      <c r="G29" s="744"/>
      <c r="H29" s="741"/>
      <c r="I29" s="741"/>
      <c r="J29" s="741"/>
      <c r="K29" s="741"/>
      <c r="L29" s="483"/>
      <c r="M29" s="547"/>
    </row>
    <row r="30" spans="1:37" ht="18.75" customHeight="1" x14ac:dyDescent="0.25">
      <c r="A30" s="544" t="s">
        <v>168</v>
      </c>
      <c r="B30" s="739" t="str">
        <f>E17</f>
        <v/>
      </c>
      <c r="C30" s="739"/>
      <c r="D30" s="741"/>
      <c r="E30" s="741"/>
      <c r="F30" s="741"/>
      <c r="G30" s="741"/>
      <c r="H30" s="744"/>
      <c r="I30" s="744"/>
      <c r="J30" s="741"/>
      <c r="K30" s="741"/>
      <c r="L30" s="483"/>
      <c r="M30" s="547"/>
    </row>
    <row r="31" spans="1:37" ht="18.75" customHeight="1" x14ac:dyDescent="0.25">
      <c r="A31" s="544" t="s">
        <v>172</v>
      </c>
      <c r="B31" s="739" t="str">
        <f>E19</f>
        <v/>
      </c>
      <c r="C31" s="739"/>
      <c r="D31" s="741"/>
      <c r="E31" s="741"/>
      <c r="F31" s="741"/>
      <c r="G31" s="741"/>
      <c r="H31" s="743"/>
      <c r="I31" s="743"/>
      <c r="J31" s="744"/>
      <c r="K31" s="744"/>
      <c r="L31" s="483"/>
      <c r="M31" s="547"/>
    </row>
    <row r="32" spans="1:37" ht="18.75" customHeight="1" x14ac:dyDescent="0.25">
      <c r="A32" s="251"/>
      <c r="B32" s="549"/>
      <c r="C32" s="549"/>
      <c r="D32" s="251"/>
      <c r="E32" s="251"/>
      <c r="F32" s="251"/>
      <c r="G32" s="251"/>
      <c r="H32" s="251"/>
      <c r="I32" s="251"/>
      <c r="J32" s="483"/>
      <c r="K32" s="483"/>
      <c r="L32" s="483"/>
      <c r="M32" s="550"/>
    </row>
    <row r="33" spans="1:18" x14ac:dyDescent="0.25">
      <c r="A33" s="483"/>
      <c r="B33" s="483"/>
      <c r="C33" s="483"/>
      <c r="D33" s="483"/>
      <c r="E33" s="483"/>
      <c r="F33" s="483"/>
      <c r="G33" s="483"/>
      <c r="H33" s="483"/>
      <c r="I33" s="483"/>
      <c r="J33" s="483"/>
      <c r="K33" s="483"/>
      <c r="L33" s="483"/>
      <c r="M33" s="483"/>
    </row>
    <row r="34" spans="1:18" x14ac:dyDescent="0.25">
      <c r="A34" s="483" t="s">
        <v>126</v>
      </c>
      <c r="B34" s="483"/>
      <c r="C34" s="752" t="str">
        <f>IF(M23=1,B23,IF(M24=1,B24,IF(M25=1,B25,"")))</f>
        <v/>
      </c>
      <c r="D34" s="752"/>
      <c r="E34" s="514" t="s">
        <v>170</v>
      </c>
      <c r="F34" s="752" t="str">
        <f>IF(M28=1,B28,IF(M29=1,B29,IF(M30=1,B30,IF(M31=1,B31,""))))</f>
        <v/>
      </c>
      <c r="G34" s="752"/>
      <c r="H34" s="483"/>
      <c r="I34" s="461"/>
      <c r="J34" s="483"/>
      <c r="K34" s="483"/>
      <c r="L34" s="483"/>
      <c r="M34" s="483"/>
    </row>
    <row r="35" spans="1:18" x14ac:dyDescent="0.25">
      <c r="A35" s="483"/>
      <c r="B35" s="483"/>
      <c r="C35" s="483"/>
      <c r="D35" s="483"/>
      <c r="E35" s="483"/>
      <c r="F35" s="514"/>
      <c r="G35" s="514"/>
      <c r="H35" s="483"/>
      <c r="I35" s="483"/>
      <c r="J35" s="483"/>
      <c r="K35" s="483"/>
      <c r="L35" s="483"/>
      <c r="M35" s="483"/>
    </row>
    <row r="36" spans="1:18" x14ac:dyDescent="0.25">
      <c r="A36" s="483" t="s">
        <v>169</v>
      </c>
      <c r="B36" s="483"/>
      <c r="C36" s="752" t="str">
        <f>IF(M23=2,B23,IF(M24=2,B24,IF(M25=2,B25,"")))</f>
        <v/>
      </c>
      <c r="D36" s="752"/>
      <c r="E36" s="514" t="s">
        <v>170</v>
      </c>
      <c r="F36" s="752" t="str">
        <f>IF(M28=2,B28,IF(M29=2,B29,IF(M30=2,B30,IF(M31=2,B31,""))))</f>
        <v/>
      </c>
      <c r="G36" s="752"/>
      <c r="H36" s="483"/>
      <c r="I36" s="461"/>
      <c r="J36" s="483"/>
      <c r="K36" s="483"/>
      <c r="L36" s="483"/>
      <c r="M36" s="483"/>
    </row>
    <row r="37" spans="1:18" x14ac:dyDescent="0.25">
      <c r="A37" s="483"/>
      <c r="B37" s="483"/>
      <c r="C37" s="514"/>
      <c r="D37" s="514"/>
      <c r="E37" s="514"/>
      <c r="F37" s="514"/>
      <c r="G37" s="514"/>
      <c r="H37" s="483"/>
      <c r="I37" s="483"/>
      <c r="J37" s="483"/>
      <c r="K37" s="483"/>
      <c r="L37" s="483"/>
      <c r="M37" s="483"/>
    </row>
    <row r="38" spans="1:18" x14ac:dyDescent="0.25">
      <c r="A38" s="483" t="s">
        <v>171</v>
      </c>
      <c r="B38" s="483"/>
      <c r="C38" s="752" t="str">
        <f>IF(M23=3,B23,IF(M24=3,B24,IF(M25=3,B25,"")))</f>
        <v/>
      </c>
      <c r="D38" s="752"/>
      <c r="E38" s="514" t="s">
        <v>170</v>
      </c>
      <c r="F38" s="752" t="str">
        <f>IF(M28=3,B28,IF(M29=3,B29,IF(M30=3,B30,IF(M31=3,B31,""))))</f>
        <v/>
      </c>
      <c r="G38" s="752"/>
      <c r="H38" s="483"/>
      <c r="I38" s="461"/>
      <c r="J38" s="483"/>
      <c r="K38" s="483"/>
      <c r="L38" s="483"/>
      <c r="M38" s="483"/>
    </row>
    <row r="39" spans="1:18" x14ac:dyDescent="0.25">
      <c r="A39" s="483"/>
      <c r="B39" s="483"/>
      <c r="C39" s="483"/>
      <c r="D39" s="483"/>
      <c r="E39" s="483"/>
      <c r="F39" s="483"/>
      <c r="G39" s="483"/>
      <c r="H39" s="483"/>
      <c r="I39" s="483"/>
      <c r="J39" s="483"/>
      <c r="K39" s="483"/>
      <c r="L39" s="483"/>
      <c r="M39" s="483"/>
    </row>
    <row r="40" spans="1:18" x14ac:dyDescent="0.25">
      <c r="A40" s="483"/>
      <c r="B40" s="483"/>
      <c r="C40" s="483"/>
      <c r="D40" s="483"/>
      <c r="E40" s="483"/>
      <c r="F40" s="483"/>
      <c r="G40" s="483"/>
      <c r="H40" s="483"/>
      <c r="I40" s="483"/>
      <c r="J40" s="483"/>
      <c r="K40" s="483"/>
      <c r="L40" s="461"/>
      <c r="M40" s="483"/>
    </row>
    <row r="41" spans="1:18" x14ac:dyDescent="0.25">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5">
      <c r="A42" s="494" t="s">
        <v>103</v>
      </c>
      <c r="B42" s="495"/>
      <c r="C42" s="497"/>
      <c r="D42" s="522">
        <v>1</v>
      </c>
      <c r="E42" s="737" t="str">
        <f>IF(D42&gt;$R$44,,UPPER(VLOOKUP(D42,'1MD ELO (5)'!$A$7:$Q$134,2)))</f>
        <v/>
      </c>
      <c r="F42" s="737"/>
      <c r="G42" s="529" t="s">
        <v>7</v>
      </c>
      <c r="H42" s="495"/>
      <c r="I42" s="523"/>
      <c r="J42" s="530"/>
      <c r="K42" s="489" t="s">
        <v>108</v>
      </c>
      <c r="L42" s="536"/>
      <c r="M42" s="524"/>
      <c r="P42" s="518"/>
      <c r="Q42" s="518"/>
      <c r="R42" s="187"/>
    </row>
    <row r="43" spans="1:18" x14ac:dyDescent="0.25">
      <c r="A43" s="498" t="s">
        <v>121</v>
      </c>
      <c r="B43" s="294"/>
      <c r="C43" s="500"/>
      <c r="D43" s="525">
        <v>2</v>
      </c>
      <c r="E43" s="738" t="str">
        <f>IF(D43&gt;$R$44,,UPPER(VLOOKUP(D43,'1MD ELO (5)'!$A$7:$Q$134,2)))</f>
        <v/>
      </c>
      <c r="F43" s="738"/>
      <c r="G43" s="531" t="s">
        <v>8</v>
      </c>
      <c r="H43" s="53"/>
      <c r="I43" s="487"/>
      <c r="J43" s="54"/>
      <c r="K43" s="533"/>
      <c r="L43" s="461"/>
      <c r="M43" s="528"/>
      <c r="P43" s="187"/>
      <c r="Q43" s="181"/>
      <c r="R43" s="187"/>
    </row>
    <row r="44" spans="1:18" x14ac:dyDescent="0.25">
      <c r="A44" s="336"/>
      <c r="B44" s="337"/>
      <c r="C44" s="338"/>
      <c r="D44" s="525"/>
      <c r="E44" s="55"/>
      <c r="F44" s="483"/>
      <c r="G44" s="531" t="s">
        <v>9</v>
      </c>
      <c r="H44" s="53"/>
      <c r="I44" s="487"/>
      <c r="J44" s="54"/>
      <c r="K44" s="489" t="s">
        <v>109</v>
      </c>
      <c r="L44" s="536"/>
      <c r="M44" s="524"/>
      <c r="P44" s="518"/>
      <c r="Q44" s="518"/>
      <c r="R44" s="519">
        <f>MIN(4,'1MD ELO (5)'!Q2)</f>
        <v>4</v>
      </c>
    </row>
    <row r="45" spans="1:18" x14ac:dyDescent="0.25">
      <c r="A45" s="198"/>
      <c r="B45" s="110"/>
      <c r="C45" s="199"/>
      <c r="D45" s="525"/>
      <c r="E45" s="55"/>
      <c r="F45" s="483"/>
      <c r="G45" s="531" t="s">
        <v>10</v>
      </c>
      <c r="H45" s="53"/>
      <c r="I45" s="487"/>
      <c r="J45" s="54"/>
      <c r="K45" s="534"/>
      <c r="L45" s="483"/>
      <c r="M45" s="526"/>
      <c r="P45" s="187"/>
      <c r="Q45" s="181"/>
      <c r="R45" s="187"/>
    </row>
    <row r="46" spans="1:18" x14ac:dyDescent="0.25">
      <c r="A46" s="325"/>
      <c r="B46" s="339"/>
      <c r="C46" s="380"/>
      <c r="D46" s="525"/>
      <c r="E46" s="55"/>
      <c r="F46" s="483"/>
      <c r="G46" s="531" t="s">
        <v>11</v>
      </c>
      <c r="H46" s="53"/>
      <c r="I46" s="487"/>
      <c r="J46" s="54"/>
      <c r="K46" s="498"/>
      <c r="L46" s="461"/>
      <c r="M46" s="528"/>
      <c r="P46" s="187"/>
      <c r="Q46" s="181"/>
      <c r="R46" s="187"/>
    </row>
    <row r="47" spans="1:18" x14ac:dyDescent="0.25">
      <c r="A47" s="326"/>
      <c r="B47" s="24"/>
      <c r="C47" s="199"/>
      <c r="D47" s="525"/>
      <c r="E47" s="55"/>
      <c r="F47" s="483"/>
      <c r="G47" s="531" t="s">
        <v>12</v>
      </c>
      <c r="H47" s="53"/>
      <c r="I47" s="487"/>
      <c r="J47" s="54"/>
      <c r="K47" s="489" t="s">
        <v>89</v>
      </c>
      <c r="L47" s="536"/>
      <c r="M47" s="524"/>
      <c r="P47" s="518"/>
      <c r="Q47" s="518"/>
      <c r="R47" s="187"/>
    </row>
    <row r="48" spans="1:18" x14ac:dyDescent="0.25">
      <c r="A48" s="326"/>
      <c r="B48" s="24"/>
      <c r="C48" s="334"/>
      <c r="D48" s="525"/>
      <c r="E48" s="55"/>
      <c r="F48" s="483"/>
      <c r="G48" s="531" t="s">
        <v>13</v>
      </c>
      <c r="H48" s="53"/>
      <c r="I48" s="487"/>
      <c r="J48" s="54"/>
      <c r="K48" s="534"/>
      <c r="L48" s="483"/>
      <c r="M48" s="526"/>
      <c r="P48" s="187"/>
      <c r="Q48" s="181"/>
      <c r="R48" s="187"/>
    </row>
    <row r="49" spans="1:18" x14ac:dyDescent="0.25">
      <c r="A49" s="327"/>
      <c r="B49" s="324"/>
      <c r="C49" s="335"/>
      <c r="D49" s="527"/>
      <c r="E49" s="201"/>
      <c r="F49" s="461"/>
      <c r="G49" s="532" t="s">
        <v>14</v>
      </c>
      <c r="H49" s="294"/>
      <c r="I49" s="491"/>
      <c r="J49" s="203"/>
      <c r="K49" s="498" t="str">
        <f>L4</f>
        <v>Csávás István</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110" priority="1" stopIfTrue="1" operator="equal">
      <formula>"Bye"</formula>
    </cfRule>
  </conditionalFormatting>
  <conditionalFormatting sqref="R44 R49">
    <cfRule type="expression" dxfId="10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sheetPr codeName="Munka60">
    <tabColor indexed="11"/>
  </sheetPr>
  <dimension ref="A1:AK53"/>
  <sheetViews>
    <sheetView workbookViewId="0">
      <selection activeCell="D27" sqref="D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IF(Y5=1,CONCATENATE(VLOOKUP(Y3,AA16:AH30,2)),CONCATENATE(VLOOKUP(Y3,AA2:AK13,2)))</f>
        <v>#N/A</v>
      </c>
      <c r="AC1" s="566" t="e">
        <f>IF(Y5=1,CONCATENATE(VLOOKUP(Y3,AA16:AK30,3)),CONCATENATE(VLOOKUP(Y3,AA2:AK13,3)))</f>
        <v>#N/A</v>
      </c>
      <c r="AD1" s="566" t="e">
        <f>IF(Y5=1,CONCATENATE(VLOOKUP(Y3,AA16:AK30,4)),CONCATENATE(VLOOKUP(Y3,AA2:AK13,4)))</f>
        <v>#N/A</v>
      </c>
      <c r="AE1" s="566" t="e">
        <f>IF(Y5=1,CONCATENATE(VLOOKUP(Y3,AA16:AK30,5)),CONCATENATE(VLOOKUP(Y3,AA2:AK13,5)))</f>
        <v>#N/A</v>
      </c>
      <c r="AF1" s="566" t="e">
        <f>IF(Y5=1,CONCATENATE(VLOOKUP(Y3,AA16:AK30,6)),CONCATENATE(VLOOKUP(Y3,AA2:AK13,6)))</f>
        <v>#N/A</v>
      </c>
      <c r="AG1" s="566" t="e">
        <f>IF(Y5=1,CONCATENATE(VLOOKUP(Y3,AA16:AK30,7)),CONCATENATE(VLOOKUP(Y3,AA2:AK13,7)))</f>
        <v>#N/A</v>
      </c>
      <c r="AH1" s="566" t="e">
        <f>IF(Y5=1,CONCATENATE(VLOOKUP(Y3,AA16:AK30,8)),CONCATENATE(VLOOKUP(Y3,AA2:AK13,8)))</f>
        <v>#N/A</v>
      </c>
      <c r="AI1" s="566" t="e">
        <f>IF(Y5=1,CONCATENATE(VLOOKUP(Y3,AA16:AK30,9)),CONCATENATE(VLOOKUP(Y3,AA2:AK13,9)))</f>
        <v>#N/A</v>
      </c>
      <c r="AJ1" s="566" t="e">
        <f>IF(Y5=1,CONCATENATE(VLOOKUP(Y3,AA16:AK30,10)),CONCATENATE(VLOOKUP(Y3,AA2:AK13,10)))</f>
        <v>#N/A</v>
      </c>
      <c r="AK1" s="566" t="e">
        <f>IF(Y5=1,CONCATENATE(VLOOKUP(Y3,AA16:AK30,11)),CONCATENATE(VLOOKUP(Y3,AA2:AK13,11)))</f>
        <v>#N/A</v>
      </c>
    </row>
    <row r="2" spans="1:37" x14ac:dyDescent="0.25">
      <c r="A2" s="438" t="s">
        <v>119</v>
      </c>
      <c r="B2" s="439"/>
      <c r="C2" s="439"/>
      <c r="D2" s="439"/>
      <c r="E2" s="393">
        <f>Altalanos!$E$8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(5)'!$A$7:$O$22,5))</f>
        <v/>
      </c>
      <c r="D7" s="507" t="str">
        <f>IF($B7="","",VLOOKUP($B7,'1MD ELO (5)'!$A$7:$O$22,15))</f>
        <v/>
      </c>
      <c r="E7" s="503" t="str">
        <f>UPPER(IF($B7="","",VLOOKUP($B7,'1MD ELO (5)'!$A$7:$O$22,2)))</f>
        <v/>
      </c>
      <c r="F7" s="506"/>
      <c r="G7" s="503" t="str">
        <f>IF($B7="","",VLOOKUP($B7,'1MD ELO (5)'!$A$7:$O$22,3))</f>
        <v/>
      </c>
      <c r="H7" s="506"/>
      <c r="I7" s="503" t="str">
        <f>IF($B7="","",VLOOKUP($B7,'1MD ELO (5)'!$A$7:$O$22,4))</f>
        <v/>
      </c>
      <c r="J7" s="483"/>
      <c r="K7" s="567"/>
      <c r="L7" s="563" t="str">
        <f>IF(K7="","",CONCATENATE(VLOOKUP($Y$3,$AB$1:$AK$1,K7)," pont"))</f>
        <v/>
      </c>
      <c r="M7" s="568"/>
      <c r="Q7" s="551" t="s">
        <v>173</v>
      </c>
      <c r="R7" s="646" t="s">
        <v>218</v>
      </c>
      <c r="S7" s="646" t="s">
        <v>219</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216</v>
      </c>
      <c r="S8" s="647" t="s">
        <v>220</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(5)'!$A$7:$O$22,5))</f>
        <v/>
      </c>
      <c r="D9" s="507" t="str">
        <f>IF($B9="","",VLOOKUP($B9,'1MD ELO (5)'!$A$7:$O$22,15))</f>
        <v/>
      </c>
      <c r="E9" s="502" t="str">
        <f>UPPER(IF($B9="","",VLOOKUP($B9,'1MD ELO (5)'!$A$7:$O$22,2)))</f>
        <v/>
      </c>
      <c r="F9" s="508"/>
      <c r="G9" s="502" t="str">
        <f>IF($B9="","",VLOOKUP($B9,'1MD ELO (5)'!$A$7:$O$22,3))</f>
        <v/>
      </c>
      <c r="H9" s="508"/>
      <c r="I9" s="502" t="str">
        <f>IF($B9="","",VLOOKUP($B9,'1MD ELO (5)'!$A$7:$O$22,4))</f>
        <v/>
      </c>
      <c r="J9" s="483"/>
      <c r="K9" s="567"/>
      <c r="L9" s="563" t="str">
        <f>IF(K9="","",CONCATENATE(VLOOKUP($Y$3,$AB$1:$AK$1,K9)," pont"))</f>
        <v/>
      </c>
      <c r="M9" s="568"/>
      <c r="Q9" s="555" t="s">
        <v>181</v>
      </c>
      <c r="R9" s="648" t="s">
        <v>213</v>
      </c>
      <c r="S9" s="648" t="s">
        <v>221</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(5)'!$A$7:$O$22,5))</f>
        <v/>
      </c>
      <c r="D11" s="507" t="str">
        <f>IF($B11="","",VLOOKUP($B11,'1MD ELO (5)'!$A$7:$O$22,15))</f>
        <v/>
      </c>
      <c r="E11" s="502" t="str">
        <f>UPPER(IF($B11="","",VLOOKUP($B11,'1MD ELO (5)'!$A$7:$O$22,2)))</f>
        <v/>
      </c>
      <c r="F11" s="508"/>
      <c r="G11" s="502" t="str">
        <f>IF($B11="","",VLOOKUP($B11,'1MD ELO (5)'!$A$7:$O$22,3))</f>
        <v/>
      </c>
      <c r="H11" s="508"/>
      <c r="I11" s="502" t="str">
        <f>IF($B11="","",VLOOKUP($B11,'1MD ELO (5)'!$A$7:$O$22,4))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634" t="s">
        <v>166</v>
      </c>
      <c r="B13" s="637"/>
      <c r="C13" s="507" t="str">
        <f>IF($B13="","",VLOOKUP($B13,'1MD ELO (5)'!$A$7:$O$22,5))</f>
        <v/>
      </c>
      <c r="D13" s="507" t="str">
        <f>IF($B13="","",VLOOKUP($B13,'1MD ELO (5)'!$A$7:$O$22,15))</f>
        <v/>
      </c>
      <c r="E13" s="502" t="str">
        <f>UPPER(IF($B13="","",VLOOKUP($B13,'1MD ELO (5)'!$A$7:$O$22,2)))</f>
        <v/>
      </c>
      <c r="F13" s="508"/>
      <c r="G13" s="502" t="str">
        <f>IF($B13="","",VLOOKUP($B13,'1MD ELO (5)'!$A$7:$O$22,3))</f>
        <v/>
      </c>
      <c r="H13" s="508"/>
      <c r="I13" s="502" t="str">
        <f>IF($B13="","",VLOOKUP($B13,'1MD ELO (5)'!$A$7:$O$22,4))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45" t="s">
        <v>167</v>
      </c>
      <c r="B15" s="636"/>
      <c r="C15" s="507" t="str">
        <f>IF($B15="","",VLOOKUP($B15,'1MD ELO (5)'!$A$7:$O$22,5))</f>
        <v/>
      </c>
      <c r="D15" s="635" t="str">
        <f>IF($B15="","",VLOOKUP($B15,'1MD ELO (5)'!$A$7:$O$22,15))</f>
        <v/>
      </c>
      <c r="E15" s="503" t="str">
        <f>UPPER(IF($B15="","",VLOOKUP($B15,'1MD ELO (5)'!$A$7:$O$22,2)))</f>
        <v/>
      </c>
      <c r="F15" s="506"/>
      <c r="G15" s="503" t="str">
        <f>IF($B15="","",VLOOKUP($B15,'1MD ELO (5)'!$A$7:$O$22,3))</f>
        <v/>
      </c>
      <c r="H15" s="506"/>
      <c r="I15" s="503" t="str">
        <f>IF($B15="","",VLOOKUP($B15,'1MD ELO (5)'!$A$7:$O$22,4))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(5)'!$A$7:$O$22,5))</f>
        <v/>
      </c>
      <c r="D17" s="507" t="str">
        <f>IF($B17="","",VLOOKUP($B17,'1MD ELO (5)'!$A$7:$O$22,15))</f>
        <v/>
      </c>
      <c r="E17" s="502" t="str">
        <f>UPPER(IF($B17="","",VLOOKUP($B17,'1MD ELO (5)'!$A$7:$O$22,2)))</f>
        <v/>
      </c>
      <c r="F17" s="508"/>
      <c r="G17" s="502" t="str">
        <f>IF($B17="","",VLOOKUP($B17,'1MD ELO (5)'!$A$7:$O$22,3))</f>
        <v/>
      </c>
      <c r="H17" s="508"/>
      <c r="I17" s="502" t="str">
        <f>IF($B17="","",VLOOKUP($B17,'1MD ELO (5)'!$A$7:$O$22,4))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634" t="s">
        <v>172</v>
      </c>
      <c r="B19" s="559"/>
      <c r="C19" s="507" t="str">
        <f>IF($B19="","",VLOOKUP($B19,'1MD ELO (5)'!$A$7:$O$22,5))</f>
        <v/>
      </c>
      <c r="D19" s="507" t="str">
        <f>IF($B19="","",VLOOKUP($B19,'1MD ELO (5)'!$A$7:$O$22,15))</f>
        <v/>
      </c>
      <c r="E19" s="502" t="str">
        <f>UPPER(IF($B19="","",VLOOKUP($B19,'1MD ELO (5)'!$A$7:$O$22,2)))</f>
        <v/>
      </c>
      <c r="F19" s="508"/>
      <c r="G19" s="502" t="str">
        <f>IF($B19="","",VLOOKUP($B19,'1MD ELO (5)'!$A$7:$O$22,3))</f>
        <v/>
      </c>
      <c r="H19" s="508"/>
      <c r="I19" s="502" t="str">
        <f>IF($B19="","",VLOOKUP($B19,'1MD ELO (5)'!$A$7:$O$22,4))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514"/>
      <c r="B20" s="558"/>
      <c r="C20" s="515"/>
      <c r="D20" s="515"/>
      <c r="E20" s="515"/>
      <c r="F20" s="515"/>
      <c r="G20" s="515"/>
      <c r="H20" s="515"/>
      <c r="I20" s="515"/>
      <c r="J20" s="483"/>
      <c r="K20" s="514"/>
      <c r="L20" s="514"/>
      <c r="M20" s="569"/>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5">
      <c r="A21" s="634" t="s">
        <v>211</v>
      </c>
      <c r="B21" s="559"/>
      <c r="C21" s="507" t="str">
        <f>IF($B21="","",VLOOKUP($B21,'1MD ELO (5)'!$A$7:$O$22,5))</f>
        <v/>
      </c>
      <c r="D21" s="507" t="str">
        <f>IF($B21="","",VLOOKUP($B21,'1MD ELO (5)'!$A$7:$O$22,15))</f>
        <v/>
      </c>
      <c r="E21" s="502" t="str">
        <f>UPPER(IF($B21="","",VLOOKUP($B21,'1MD ELO (5)'!$A$7:$O$22,2)))</f>
        <v/>
      </c>
      <c r="F21" s="508"/>
      <c r="G21" s="502" t="str">
        <f>IF($B21="","",VLOOKUP($B21,'1MD ELO (5)'!$A$7:$O$22,3))</f>
        <v/>
      </c>
      <c r="H21" s="508"/>
      <c r="I21" s="502" t="str">
        <f>IF($B21="","",VLOOKUP($B21,'1MD ELO (5)'!$A$7:$O$22,4))</f>
        <v/>
      </c>
      <c r="J21" s="483"/>
      <c r="K21" s="567"/>
      <c r="L21" s="563" t="str">
        <f>IF(K21="","",CONCATENATE(VLOOKUP($Y$3,$AB$1:$AK$1,K21)," pont"))</f>
        <v/>
      </c>
      <c r="M21" s="568"/>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5">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5">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5">
      <c r="A24" s="483"/>
      <c r="B24" s="746"/>
      <c r="C24" s="746"/>
      <c r="D24" s="743" t="str">
        <f>E7</f>
        <v/>
      </c>
      <c r="E24" s="743"/>
      <c r="F24" s="743" t="str">
        <f>E9</f>
        <v/>
      </c>
      <c r="G24" s="743"/>
      <c r="H24" s="743" t="str">
        <f>E11</f>
        <v/>
      </c>
      <c r="I24" s="743"/>
      <c r="J24" s="743" t="str">
        <f>E13</f>
        <v/>
      </c>
      <c r="K24" s="743"/>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5">
      <c r="A25" s="544" t="s">
        <v>159</v>
      </c>
      <c r="B25" s="739" t="str">
        <f>E7</f>
        <v/>
      </c>
      <c r="C25" s="739"/>
      <c r="D25" s="744"/>
      <c r="E25" s="744"/>
      <c r="F25" s="741"/>
      <c r="G25" s="741"/>
      <c r="H25" s="741"/>
      <c r="I25" s="741"/>
      <c r="J25" s="743"/>
      <c r="K25" s="743"/>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5">
      <c r="A26" s="544" t="s">
        <v>160</v>
      </c>
      <c r="B26" s="739" t="str">
        <f>E9</f>
        <v/>
      </c>
      <c r="C26" s="739"/>
      <c r="D26" s="741"/>
      <c r="E26" s="741"/>
      <c r="F26" s="744"/>
      <c r="G26" s="744"/>
      <c r="H26" s="741"/>
      <c r="I26" s="741"/>
      <c r="J26" s="741"/>
      <c r="K26" s="741"/>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5">
      <c r="A27" s="544" t="s">
        <v>161</v>
      </c>
      <c r="B27" s="739" t="str">
        <f>E11</f>
        <v/>
      </c>
      <c r="C27" s="739"/>
      <c r="D27" s="741"/>
      <c r="E27" s="741"/>
      <c r="F27" s="741"/>
      <c r="G27" s="741"/>
      <c r="H27" s="744"/>
      <c r="I27" s="744"/>
      <c r="J27" s="741"/>
      <c r="K27" s="741"/>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5">
      <c r="A28" s="633" t="s">
        <v>166</v>
      </c>
      <c r="B28" s="739" t="str">
        <f>E13</f>
        <v/>
      </c>
      <c r="C28" s="739"/>
      <c r="D28" s="741"/>
      <c r="E28" s="741"/>
      <c r="F28" s="741"/>
      <c r="G28" s="741"/>
      <c r="H28" s="743"/>
      <c r="I28" s="743"/>
      <c r="J28" s="744"/>
      <c r="K28" s="744"/>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5">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5">
      <c r="A30" s="483"/>
      <c r="B30" s="746"/>
      <c r="C30" s="746"/>
      <c r="D30" s="743" t="str">
        <f>E15</f>
        <v/>
      </c>
      <c r="E30" s="743"/>
      <c r="F30" s="743" t="str">
        <f>E17</f>
        <v/>
      </c>
      <c r="G30" s="743"/>
      <c r="H30" s="761" t="str">
        <f>E19</f>
        <v/>
      </c>
      <c r="I30" s="762"/>
      <c r="J30" s="743" t="str">
        <f>E21</f>
        <v/>
      </c>
      <c r="K30" s="743"/>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5">
      <c r="A31" s="633" t="s">
        <v>167</v>
      </c>
      <c r="B31" s="763" t="str">
        <f>E15</f>
        <v/>
      </c>
      <c r="C31" s="764"/>
      <c r="D31" s="744"/>
      <c r="E31" s="744"/>
      <c r="F31" s="741"/>
      <c r="G31" s="741"/>
      <c r="H31" s="741"/>
      <c r="I31" s="741"/>
      <c r="J31" s="743"/>
      <c r="K31" s="743"/>
      <c r="L31" s="483"/>
      <c r="M31" s="547"/>
    </row>
    <row r="32" spans="1:37" ht="18.75" customHeight="1" x14ac:dyDescent="0.25">
      <c r="A32" s="633" t="s">
        <v>168</v>
      </c>
      <c r="B32" s="739" t="str">
        <f>E17</f>
        <v/>
      </c>
      <c r="C32" s="739"/>
      <c r="D32" s="741"/>
      <c r="E32" s="741"/>
      <c r="F32" s="744"/>
      <c r="G32" s="744"/>
      <c r="H32" s="741"/>
      <c r="I32" s="741"/>
      <c r="J32" s="741"/>
      <c r="K32" s="741"/>
      <c r="L32" s="483"/>
      <c r="M32" s="547"/>
    </row>
    <row r="33" spans="1:18" ht="18.75" customHeight="1" x14ac:dyDescent="0.25">
      <c r="A33" s="633" t="s">
        <v>172</v>
      </c>
      <c r="B33" s="739" t="str">
        <f>E19</f>
        <v/>
      </c>
      <c r="C33" s="739"/>
      <c r="D33" s="741"/>
      <c r="E33" s="741"/>
      <c r="F33" s="741"/>
      <c r="G33" s="741"/>
      <c r="H33" s="744"/>
      <c r="I33" s="744"/>
      <c r="J33" s="741"/>
      <c r="K33" s="741"/>
      <c r="L33" s="483"/>
      <c r="M33" s="547"/>
    </row>
    <row r="34" spans="1:18" ht="18.75" customHeight="1" x14ac:dyDescent="0.25">
      <c r="A34" s="633" t="s">
        <v>211</v>
      </c>
      <c r="B34" s="739" t="str">
        <f>E21</f>
        <v/>
      </c>
      <c r="C34" s="739"/>
      <c r="D34" s="741"/>
      <c r="E34" s="741"/>
      <c r="F34" s="741"/>
      <c r="G34" s="741"/>
      <c r="H34" s="743"/>
      <c r="I34" s="743"/>
      <c r="J34" s="744"/>
      <c r="K34" s="744"/>
      <c r="L34" s="483"/>
      <c r="M34" s="547"/>
    </row>
    <row r="35" spans="1:18" ht="18.75" customHeight="1" x14ac:dyDescent="0.25">
      <c r="A35" s="251"/>
      <c r="B35" s="549"/>
      <c r="C35" s="549"/>
      <c r="D35" s="251"/>
      <c r="E35" s="251"/>
      <c r="F35" s="251"/>
      <c r="G35" s="251"/>
      <c r="H35" s="251"/>
      <c r="I35" s="251"/>
      <c r="J35" s="483"/>
      <c r="K35" s="483"/>
      <c r="L35" s="483"/>
      <c r="M35" s="550"/>
    </row>
    <row r="36" spans="1:18" x14ac:dyDescent="0.25">
      <c r="A36" s="483"/>
      <c r="B36" s="483"/>
      <c r="C36" s="483"/>
      <c r="D36" s="483"/>
      <c r="E36" s="483"/>
      <c r="F36" s="483"/>
      <c r="G36" s="483"/>
      <c r="H36" s="483"/>
      <c r="I36" s="483"/>
      <c r="J36" s="483"/>
      <c r="K36" s="483"/>
      <c r="L36" s="483"/>
      <c r="M36" s="483"/>
    </row>
    <row r="37" spans="1:18" x14ac:dyDescent="0.25">
      <c r="A37" s="483" t="s">
        <v>126</v>
      </c>
      <c r="B37" s="483"/>
      <c r="C37" s="752" t="str">
        <f>IF(M25=1,B25,IF(M26=1,B26,IF(M27=1,B27,IF(M28=1,B28,""))))</f>
        <v/>
      </c>
      <c r="D37" s="752"/>
      <c r="E37" s="514" t="s">
        <v>170</v>
      </c>
      <c r="F37" s="752" t="str">
        <f>IF(M31=1,B31,IF(M32=1,B32,IF(M33=1,B33,IF(M34=1,B34,""))))</f>
        <v/>
      </c>
      <c r="G37" s="752"/>
      <c r="H37" s="483"/>
      <c r="I37" s="461"/>
      <c r="J37" s="483"/>
      <c r="K37" s="483"/>
      <c r="L37" s="483"/>
      <c r="M37" s="483"/>
    </row>
    <row r="38" spans="1:18" x14ac:dyDescent="0.25">
      <c r="A38" s="483"/>
      <c r="B38" s="483"/>
      <c r="C38" s="483"/>
      <c r="D38" s="483"/>
      <c r="E38" s="483"/>
      <c r="F38" s="514"/>
      <c r="G38" s="514"/>
      <c r="H38" s="483"/>
      <c r="I38" s="483"/>
      <c r="J38" s="483"/>
      <c r="K38" s="483"/>
      <c r="L38" s="483"/>
      <c r="M38" s="483"/>
    </row>
    <row r="39" spans="1:18" x14ac:dyDescent="0.25">
      <c r="A39" s="483" t="s">
        <v>169</v>
      </c>
      <c r="B39" s="483"/>
      <c r="C39" s="752" t="str">
        <f>IF(M25=2,B25,IF(M26=2,B26,IF(M27=2,B27,IF(M28=2,B28,""))))</f>
        <v/>
      </c>
      <c r="D39" s="752"/>
      <c r="E39" s="514" t="s">
        <v>170</v>
      </c>
      <c r="F39" s="752" t="str">
        <f>IF(M31=2,B31,IF(M32=2,B32,IF(M33=2,B33,IF(M34=2,B34,""))))</f>
        <v/>
      </c>
      <c r="G39" s="752"/>
      <c r="H39" s="483"/>
      <c r="I39" s="461"/>
      <c r="J39" s="483"/>
      <c r="K39" s="483"/>
      <c r="L39" s="483"/>
      <c r="M39" s="483"/>
    </row>
    <row r="40" spans="1:18" x14ac:dyDescent="0.25">
      <c r="A40" s="483"/>
      <c r="B40" s="483"/>
      <c r="C40" s="514"/>
      <c r="D40" s="514"/>
      <c r="E40" s="514"/>
      <c r="F40" s="514"/>
      <c r="G40" s="514"/>
      <c r="H40" s="483"/>
      <c r="I40" s="483"/>
      <c r="J40" s="483"/>
      <c r="K40" s="483"/>
      <c r="L40" s="483"/>
      <c r="M40" s="483"/>
    </row>
    <row r="41" spans="1:18" x14ac:dyDescent="0.25">
      <c r="A41" s="483" t="s">
        <v>171</v>
      </c>
      <c r="B41" s="483"/>
      <c r="C41" s="752" t="str">
        <f>IF(M25=3,B25,IF(M26=3,B26,IF(M27=3,B27,IF(M28=3,B28,""))))</f>
        <v/>
      </c>
      <c r="D41" s="752"/>
      <c r="E41" s="514" t="s">
        <v>170</v>
      </c>
      <c r="F41" s="752" t="str">
        <f>IF(M31=3,B31,IF(M32=3,B32,IF(M33=3,B33,IF(M34=3,B34,""))))</f>
        <v/>
      </c>
      <c r="G41" s="752"/>
      <c r="H41" s="483"/>
      <c r="I41" s="461"/>
      <c r="J41" s="483"/>
      <c r="K41" s="483"/>
      <c r="L41" s="483"/>
      <c r="M41" s="483"/>
    </row>
    <row r="42" spans="1:18" x14ac:dyDescent="0.25">
      <c r="A42" s="483"/>
      <c r="B42" s="483"/>
      <c r="C42" s="483"/>
      <c r="D42" s="483"/>
      <c r="E42" s="483"/>
      <c r="F42" s="483"/>
      <c r="G42" s="483"/>
      <c r="H42" s="483"/>
      <c r="I42" s="483"/>
      <c r="J42" s="483"/>
      <c r="K42" s="483"/>
      <c r="L42" s="483"/>
      <c r="M42" s="483"/>
    </row>
    <row r="43" spans="1:18" x14ac:dyDescent="0.25">
      <c r="A43" s="515" t="s">
        <v>212</v>
      </c>
      <c r="B43" s="483"/>
      <c r="C43" s="752">
        <f>IF(M25=4,B25,IF(M26=4,B26,IF(M27=4,B27,IF(M28=4,B28,))))</f>
        <v>0</v>
      </c>
      <c r="D43" s="752"/>
      <c r="E43" s="514" t="s">
        <v>170</v>
      </c>
      <c r="F43" s="752" t="str">
        <f>IF(M31=3,B31,IF(M32=3,B32,IF(M33=4,B33,IF(M34=4,B34,""))))</f>
        <v/>
      </c>
      <c r="G43" s="752"/>
      <c r="H43" s="483"/>
      <c r="I43" s="461"/>
      <c r="J43" s="483"/>
      <c r="K43" s="483"/>
      <c r="L43" s="483"/>
      <c r="M43" s="483"/>
    </row>
    <row r="44" spans="1:18" x14ac:dyDescent="0.25">
      <c r="A44" s="483"/>
      <c r="B44" s="483"/>
      <c r="C44" s="483"/>
      <c r="D44" s="483"/>
      <c r="E44" s="483"/>
      <c r="F44" s="483"/>
      <c r="G44" s="483"/>
      <c r="H44" s="483"/>
      <c r="I44" s="483"/>
      <c r="J44" s="483"/>
      <c r="K44" s="483"/>
      <c r="L44" s="461"/>
      <c r="M44" s="483"/>
      <c r="P44" s="516"/>
      <c r="Q44" s="516"/>
      <c r="R44" s="517"/>
    </row>
    <row r="45" spans="1:18" x14ac:dyDescent="0.25">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5">
      <c r="A46" s="494" t="s">
        <v>103</v>
      </c>
      <c r="B46" s="495"/>
      <c r="C46" s="497"/>
      <c r="D46" s="522">
        <v>1</v>
      </c>
      <c r="E46" s="737" t="str">
        <f>IF(D46&gt;$R$47,,UPPER(VLOOKUP(D46,'1MD ELO (5)'!$A$7:$Q$134,2)))</f>
        <v/>
      </c>
      <c r="F46" s="737"/>
      <c r="G46" s="529" t="s">
        <v>7</v>
      </c>
      <c r="H46" s="495"/>
      <c r="I46" s="523"/>
      <c r="J46" s="530"/>
      <c r="K46" s="489" t="s">
        <v>108</v>
      </c>
      <c r="L46" s="536"/>
      <c r="M46" s="524"/>
      <c r="P46" s="187"/>
      <c r="Q46" s="181"/>
      <c r="R46" s="187"/>
    </row>
    <row r="47" spans="1:18" x14ac:dyDescent="0.25">
      <c r="A47" s="498" t="s">
        <v>121</v>
      </c>
      <c r="B47" s="294"/>
      <c r="C47" s="500"/>
      <c r="D47" s="525">
        <v>2</v>
      </c>
      <c r="E47" s="738" t="str">
        <f>IF(D47&gt;$R$47,,UPPER(VLOOKUP(D47,'1MD ELO (5)'!$A$7:$Q$134,2)))</f>
        <v/>
      </c>
      <c r="F47" s="738"/>
      <c r="G47" s="531" t="s">
        <v>8</v>
      </c>
      <c r="H47" s="53"/>
      <c r="I47" s="487"/>
      <c r="J47" s="54"/>
      <c r="K47" s="533"/>
      <c r="L47" s="461"/>
      <c r="M47" s="528"/>
      <c r="P47" s="518"/>
      <c r="Q47" s="518"/>
      <c r="R47" s="519">
        <f>MIN(4,'1MD ELO (5)'!Q2)</f>
        <v>4</v>
      </c>
    </row>
    <row r="48" spans="1:18" x14ac:dyDescent="0.25">
      <c r="A48" s="336"/>
      <c r="B48" s="337"/>
      <c r="C48" s="338"/>
      <c r="D48" s="525"/>
      <c r="E48" s="55"/>
      <c r="F48" s="483"/>
      <c r="G48" s="531" t="s">
        <v>9</v>
      </c>
      <c r="H48" s="53"/>
      <c r="I48" s="487"/>
      <c r="J48" s="54"/>
      <c r="K48" s="489" t="s">
        <v>109</v>
      </c>
      <c r="L48" s="536"/>
      <c r="M48" s="524"/>
      <c r="P48" s="187"/>
      <c r="Q48" s="181"/>
      <c r="R48" s="187"/>
    </row>
    <row r="49" spans="1:18" x14ac:dyDescent="0.25">
      <c r="A49" s="198"/>
      <c r="B49" s="110"/>
      <c r="C49" s="199"/>
      <c r="D49" s="525"/>
      <c r="E49" s="55"/>
      <c r="F49" s="483"/>
      <c r="G49" s="531" t="s">
        <v>10</v>
      </c>
      <c r="H49" s="53"/>
      <c r="I49" s="487"/>
      <c r="J49" s="54"/>
      <c r="K49" s="534"/>
      <c r="L49" s="483"/>
      <c r="M49" s="526"/>
      <c r="P49" s="187"/>
      <c r="Q49" s="181"/>
      <c r="R49" s="187"/>
    </row>
    <row r="50" spans="1:18" x14ac:dyDescent="0.25">
      <c r="A50" s="325"/>
      <c r="B50" s="339"/>
      <c r="C50" s="380"/>
      <c r="D50" s="525"/>
      <c r="E50" s="55"/>
      <c r="F50" s="483"/>
      <c r="G50" s="531" t="s">
        <v>11</v>
      </c>
      <c r="H50" s="53"/>
      <c r="I50" s="487"/>
      <c r="J50" s="54"/>
      <c r="K50" s="498"/>
      <c r="L50" s="461"/>
      <c r="M50" s="528"/>
      <c r="P50" s="518"/>
      <c r="Q50" s="518"/>
      <c r="R50" s="187"/>
    </row>
    <row r="51" spans="1:18" x14ac:dyDescent="0.25">
      <c r="A51" s="326"/>
      <c r="B51" s="24"/>
      <c r="C51" s="199"/>
      <c r="D51" s="525"/>
      <c r="E51" s="55"/>
      <c r="F51" s="483"/>
      <c r="G51" s="531" t="s">
        <v>12</v>
      </c>
      <c r="H51" s="53"/>
      <c r="I51" s="487"/>
      <c r="J51" s="54"/>
      <c r="K51" s="489" t="s">
        <v>89</v>
      </c>
      <c r="L51" s="536"/>
      <c r="M51" s="524"/>
      <c r="P51" s="187"/>
      <c r="Q51" s="181"/>
      <c r="R51" s="187"/>
    </row>
    <row r="52" spans="1:18" x14ac:dyDescent="0.25">
      <c r="A52" s="326"/>
      <c r="B52" s="24"/>
      <c r="C52" s="334"/>
      <c r="D52" s="525"/>
      <c r="E52" s="55"/>
      <c r="F52" s="483"/>
      <c r="G52" s="531" t="s">
        <v>13</v>
      </c>
      <c r="H52" s="53"/>
      <c r="I52" s="487"/>
      <c r="J52" s="54"/>
      <c r="K52" s="534"/>
      <c r="L52" s="483"/>
      <c r="M52" s="526"/>
      <c r="P52" s="187"/>
      <c r="Q52" s="181"/>
      <c r="R52" s="519"/>
    </row>
    <row r="53" spans="1:18" x14ac:dyDescent="0.25">
      <c r="A53" s="327"/>
      <c r="B53" s="324"/>
      <c r="C53" s="335"/>
      <c r="D53" s="527"/>
      <c r="E53" s="201"/>
      <c r="F53" s="461"/>
      <c r="G53" s="532" t="s">
        <v>14</v>
      </c>
      <c r="H53" s="294"/>
      <c r="I53" s="491"/>
      <c r="J53" s="203"/>
      <c r="K53" s="498" t="str">
        <f>L4</f>
        <v>Csávás István</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108" priority="1" stopIfTrue="1" operator="equal">
      <formula>"Bye"</formula>
    </cfRule>
  </conditionalFormatting>
  <conditionalFormatting sqref="R47 R52">
    <cfRule type="expression" dxfId="10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1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sheetPr codeName="Munka50">
    <tabColor indexed="11"/>
  </sheetPr>
  <dimension ref="A1:AS140"/>
  <sheetViews>
    <sheetView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75" customWidth="1"/>
  </cols>
  <sheetData>
    <row r="1" spans="1:45" s="96" customFormat="1" ht="21.75" customHeight="1" x14ac:dyDescent="0.25">
      <c r="A1" s="431" t="str">
        <f>Altalanos!$A$6</f>
        <v>Bács-Kiskun megyei Tenisz Diákolimpia</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c r="AI1" s="572"/>
      <c r="AJ1" s="572"/>
      <c r="AK1" s="572"/>
    </row>
    <row r="2" spans="1:45" s="70" customFormat="1" x14ac:dyDescent="0.25">
      <c r="A2" s="438" t="s">
        <v>119</v>
      </c>
      <c r="B2" s="439"/>
      <c r="C2" s="439"/>
      <c r="D2" s="439"/>
      <c r="E2" s="393">
        <f>Altalanos!$E$8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5">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3">
      <c r="A4" s="750" t="str">
        <f>Altalanos!$A$10</f>
        <v>2025.05.08-09</v>
      </c>
      <c r="B4" s="750"/>
      <c r="C4" s="750"/>
      <c r="D4" s="443"/>
      <c r="E4" s="444"/>
      <c r="F4" s="444"/>
      <c r="G4" s="444" t="str">
        <f>Altalanos!$C$10</f>
        <v>Kecskemét</v>
      </c>
      <c r="H4" s="445"/>
      <c r="I4" s="444"/>
      <c r="J4" s="446"/>
      <c r="K4" s="447"/>
      <c r="L4" s="446"/>
      <c r="M4" s="448"/>
      <c r="N4" s="446"/>
      <c r="O4" s="444"/>
      <c r="P4" s="446"/>
      <c r="Q4" s="444"/>
      <c r="R4" s="449" t="str">
        <f>Altalanos!$E$10</f>
        <v>Csávás István</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5">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3" customFormat="1" ht="12.75" customHeight="1" thickBot="1" x14ac:dyDescent="0.3">
      <c r="A6" s="674"/>
      <c r="B6" s="675"/>
      <c r="C6" s="675"/>
      <c r="D6" s="675"/>
      <c r="E6" s="675"/>
      <c r="F6" s="674" t="str">
        <f>IF(Y3="","",CONCATENATE(VLOOKUP(Y3,AB1:AH1,4)," pont"))</f>
        <v/>
      </c>
      <c r="G6" s="676"/>
      <c r="H6" s="677"/>
      <c r="I6" s="676"/>
      <c r="J6" s="678"/>
      <c r="K6" s="675" t="str">
        <f>IF(Y3="","",CONCATENATE(VLOOKUP(Y3,AB1:AH1,3)," pont"))</f>
        <v/>
      </c>
      <c r="L6" s="678"/>
      <c r="M6" s="675" t="str">
        <f>IF(Y3="","",CONCATENATE(VLOOKUP(Y3,AB1:AH1,2)," pont"))</f>
        <v/>
      </c>
      <c r="N6" s="678"/>
      <c r="O6" s="675" t="str">
        <f>IF(Y3="","",CONCATENATE(VLOOKUP(Y3,AB1:AH1,1)," pont"))</f>
        <v/>
      </c>
      <c r="P6" s="678"/>
      <c r="Q6" s="675"/>
      <c r="R6" s="679"/>
      <c r="T6" s="680"/>
      <c r="U6" s="680"/>
      <c r="V6" s="680"/>
      <c r="W6" s="680"/>
      <c r="X6" s="680"/>
      <c r="Y6" s="681"/>
      <c r="Z6" s="681"/>
      <c r="AA6" s="681" t="s">
        <v>191</v>
      </c>
      <c r="AB6" s="682">
        <v>150</v>
      </c>
      <c r="AC6" s="682">
        <v>120</v>
      </c>
      <c r="AD6" s="682">
        <v>90</v>
      </c>
      <c r="AE6" s="682">
        <v>60</v>
      </c>
      <c r="AF6" s="682">
        <v>40</v>
      </c>
      <c r="AG6" s="682">
        <v>25</v>
      </c>
      <c r="AH6" s="682">
        <v>10</v>
      </c>
      <c r="AI6" s="683"/>
      <c r="AJ6" s="683"/>
      <c r="AK6" s="683"/>
      <c r="AL6" s="680"/>
      <c r="AM6" s="680"/>
      <c r="AN6" s="680"/>
      <c r="AO6" s="680"/>
      <c r="AP6" s="680"/>
      <c r="AQ6" s="680"/>
      <c r="AR6" s="680"/>
      <c r="AS6" s="680"/>
    </row>
    <row r="7" spans="1:45" s="37" customFormat="1" ht="12.9" customHeight="1" x14ac:dyDescent="0.25">
      <c r="A7" s="117">
        <v>1</v>
      </c>
      <c r="B7" s="450" t="str">
        <f>IF($E7="","",VLOOKUP($E7,'1MD ELO (5)'!$A$7:$O$22,14))</f>
        <v/>
      </c>
      <c r="C7" s="451" t="str">
        <f>IF($E7="","",VLOOKUP($E7,'1MD ELO (5)'!$A$7:$O$22,15))</f>
        <v/>
      </c>
      <c r="D7" s="451" t="str">
        <f>IF($E7="","",VLOOKUP($E7,'1MD ELO (5)'!$A$7:$O$22,5))</f>
        <v/>
      </c>
      <c r="E7" s="452"/>
      <c r="F7" s="453" t="str">
        <f>UPPER(IF($E7="","",VLOOKUP($E7,'1MD ELO (5)'!$A$7:$O$22,2)))</f>
        <v/>
      </c>
      <c r="G7" s="453" t="str">
        <f>IF($E7="","",VLOOKUP($E7,'1MD ELO (5)'!$A$7:$O$22,3))</f>
        <v/>
      </c>
      <c r="H7" s="453"/>
      <c r="I7" s="453" t="str">
        <f>IF($E7="","",VLOOKUP($E7,'1MD ELO (5)'!$A$7:$O$22,4))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 customHeight="1" x14ac:dyDescent="0.25">
      <c r="A8" s="131"/>
      <c r="B8" s="456"/>
      <c r="C8" s="457"/>
      <c r="D8" s="457"/>
      <c r="E8" s="288"/>
      <c r="F8" s="458"/>
      <c r="G8" s="458"/>
      <c r="H8" s="459"/>
      <c r="I8" s="629"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 customHeight="1" x14ac:dyDescent="0.25">
      <c r="A9" s="131">
        <v>2</v>
      </c>
      <c r="B9" s="450" t="str">
        <f>IF($E9="","",VLOOKUP($E9,'1MD ELO (5)'!$A$7:$O$22,14))</f>
        <v/>
      </c>
      <c r="C9" s="451" t="str">
        <f>IF($E9="","",VLOOKUP($E9,'1MD ELO (5)'!$A$7:$O$22,15))</f>
        <v/>
      </c>
      <c r="D9" s="451" t="str">
        <f>IF($E9="","",VLOOKUP($E9,'1MD ELO (5)'!$A$7:$O$22,5))</f>
        <v/>
      </c>
      <c r="E9" s="611"/>
      <c r="F9" s="502" t="str">
        <f>UPPER(IF($E9="","",VLOOKUP($E9,'1MD ELO (5)'!$A$7:$O$22,2)))</f>
        <v/>
      </c>
      <c r="G9" s="502" t="str">
        <f>IF($E9="","",VLOOKUP($E9,'1MD ELO (5)'!$A$7:$O$22,3))</f>
        <v/>
      </c>
      <c r="H9" s="502"/>
      <c r="I9" s="502" t="str">
        <f>IF($E9="","",VLOOKUP($E9,'1MD ELO (5)'!$A$7:$O$22,4))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 customHeight="1" x14ac:dyDescent="0.25">
      <c r="A10" s="131"/>
      <c r="B10" s="456"/>
      <c r="C10" s="457"/>
      <c r="D10" s="457"/>
      <c r="E10" s="612"/>
      <c r="F10" s="613"/>
      <c r="G10" s="613"/>
      <c r="H10" s="614"/>
      <c r="I10" s="613"/>
      <c r="J10" s="464"/>
      <c r="K10" s="629"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 customHeight="1" x14ac:dyDescent="0.25">
      <c r="A11" s="131">
        <v>3</v>
      </c>
      <c r="B11" s="450" t="str">
        <f>IF($E11="","",VLOOKUP($E11,'1MD ELO (5)'!$A$7:$O$22,14))</f>
        <v/>
      </c>
      <c r="C11" s="451" t="str">
        <f>IF($E11="","",VLOOKUP($E11,'1MD ELO (5)'!$A$7:$O$22,15))</f>
        <v/>
      </c>
      <c r="D11" s="451" t="str">
        <f>IF($E11="","",VLOOKUP($E11,'1MD ELO (5)'!$A$7:$O$22,5))</f>
        <v/>
      </c>
      <c r="E11" s="611"/>
      <c r="F11" s="502" t="str">
        <f>UPPER(IF($E11="","",VLOOKUP($E11,'1MD ELO (5)'!$A$7:$O$22,2)))</f>
        <v/>
      </c>
      <c r="G11" s="502" t="str">
        <f>IF($E11="","",VLOOKUP($E11,'1MD ELO (5)'!$A$7:$O$22,3))</f>
        <v/>
      </c>
      <c r="H11" s="502"/>
      <c r="I11" s="502" t="str">
        <f>IF($E11="","",VLOOKUP($E11,'1MD ELO (5)'!$A$7:$O$22,4))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 customHeight="1" x14ac:dyDescent="0.25">
      <c r="A12" s="131"/>
      <c r="B12" s="456"/>
      <c r="C12" s="457"/>
      <c r="D12" s="457"/>
      <c r="E12" s="612"/>
      <c r="F12" s="613"/>
      <c r="G12" s="613"/>
      <c r="H12" s="614"/>
      <c r="I12" s="629"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 customHeight="1" x14ac:dyDescent="0.25">
      <c r="A13" s="131">
        <v>4</v>
      </c>
      <c r="B13" s="450" t="str">
        <f>IF($E13="","",VLOOKUP($E13,'1MD ELO (5)'!$A$7:$O$22,14))</f>
        <v/>
      </c>
      <c r="C13" s="451" t="str">
        <f>IF($E13="","",VLOOKUP($E13,'1MD ELO (5)'!$A$7:$O$22,15))</f>
        <v/>
      </c>
      <c r="D13" s="451" t="str">
        <f>IF($E13="","",VLOOKUP($E13,'1MD ELO (5)'!$A$7:$O$22,5))</f>
        <v/>
      </c>
      <c r="E13" s="611"/>
      <c r="F13" s="502" t="str">
        <f>UPPER(IF($E13="","",VLOOKUP($E13,'1MD ELO (5)'!$A$7:$O$22,2)))</f>
        <v/>
      </c>
      <c r="G13" s="502" t="str">
        <f>IF($E13="","",VLOOKUP($E13,'1MD ELO (5)'!$A$7:$O$22,3))</f>
        <v/>
      </c>
      <c r="H13" s="502"/>
      <c r="I13" s="502" t="str">
        <f>IF($E13="","",VLOOKUP($E13,'1MD ELO (5)'!$A$7:$O$22,4))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 customHeight="1" x14ac:dyDescent="0.25">
      <c r="A14" s="131"/>
      <c r="B14" s="456"/>
      <c r="C14" s="457"/>
      <c r="D14" s="457"/>
      <c r="E14" s="612"/>
      <c r="F14" s="613"/>
      <c r="G14" s="613"/>
      <c r="H14" s="614"/>
      <c r="I14" s="613"/>
      <c r="J14" s="464"/>
      <c r="K14" s="455"/>
      <c r="L14" s="455"/>
      <c r="M14" s="629"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 customHeight="1" x14ac:dyDescent="0.25">
      <c r="A15" s="501">
        <v>5</v>
      </c>
      <c r="B15" s="450" t="str">
        <f>IF($E15="","",VLOOKUP($E15,'1MD ELO (5)'!$A$7:$O$22,14))</f>
        <v/>
      </c>
      <c r="C15" s="451" t="str">
        <f>IF($E15="","",VLOOKUP($E15,'1MD ELO (5)'!$A$7:$O$22,15))</f>
        <v/>
      </c>
      <c r="D15" s="451" t="str">
        <f>IF($E15="","",VLOOKUP($E15,'1MD ELO (5)'!$A$7:$O$22,5))</f>
        <v/>
      </c>
      <c r="E15" s="611"/>
      <c r="F15" s="502" t="str">
        <f>UPPER(IF($E15="","",VLOOKUP($E15,'1MD ELO (5)'!$A$7:$O$22,2)))</f>
        <v/>
      </c>
      <c r="G15" s="502" t="str">
        <f>IF($E15="","",VLOOKUP($E15,'1MD ELO (5)'!$A$7:$O$22,3))</f>
        <v/>
      </c>
      <c r="H15" s="502"/>
      <c r="I15" s="502" t="str">
        <f>IF($E15="","",VLOOKUP($E15,'1MD ELO (5)'!$A$7:$O$22,4))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 customHeight="1" thickBot="1" x14ac:dyDescent="0.3">
      <c r="A16" s="131"/>
      <c r="B16" s="456"/>
      <c r="C16" s="457"/>
      <c r="D16" s="457"/>
      <c r="E16" s="612"/>
      <c r="F16" s="613"/>
      <c r="G16" s="613"/>
      <c r="H16" s="614"/>
      <c r="I16" s="629" t="s">
        <v>0</v>
      </c>
      <c r="J16" s="136"/>
      <c r="K16" s="460" t="str">
        <f>UPPER(IF(OR(J16="a",J16="as"),F15,IF(OR(J16="b",J16="bs"),F17,)))</f>
        <v/>
      </c>
      <c r="L16" s="460"/>
      <c r="M16" s="455"/>
      <c r="N16" s="468"/>
      <c r="O16" s="629"/>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 customHeight="1" x14ac:dyDescent="0.25">
      <c r="A17" s="131">
        <v>6</v>
      </c>
      <c r="B17" s="450" t="str">
        <f>IF($E17="","",VLOOKUP($E17,'1MD ELO (5)'!$A$7:$O$22,14))</f>
        <v/>
      </c>
      <c r="C17" s="451" t="str">
        <f>IF($E17="","",VLOOKUP($E17,'1MD ELO (5)'!$A$7:$O$22,15))</f>
        <v/>
      </c>
      <c r="D17" s="451" t="str">
        <f>IF($E17="","",VLOOKUP($E17,'1MD ELO (5)'!$A$7:$O$22,5))</f>
        <v/>
      </c>
      <c r="E17" s="611"/>
      <c r="F17" s="502" t="str">
        <f>UPPER(IF($E17="","",VLOOKUP($E17,'1MD ELO (5)'!$A$7:$O$22,2)))</f>
        <v/>
      </c>
      <c r="G17" s="502" t="str">
        <f>IF($E17="","",VLOOKUP($E17,'1MD ELO (5)'!$A$7:$O$22,3))</f>
        <v/>
      </c>
      <c r="H17" s="502"/>
      <c r="I17" s="502" t="str">
        <f>IF($E17="","",VLOOKUP($E17,'1MD ELO (5)'!$A$7:$O$22,4))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 customHeight="1" x14ac:dyDescent="0.25">
      <c r="A18" s="131"/>
      <c r="B18" s="456"/>
      <c r="C18" s="457"/>
      <c r="D18" s="457"/>
      <c r="E18" s="612"/>
      <c r="F18" s="613"/>
      <c r="G18" s="613"/>
      <c r="H18" s="614"/>
      <c r="I18" s="613"/>
      <c r="J18" s="464"/>
      <c r="K18" s="629"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 customHeight="1" x14ac:dyDescent="0.25">
      <c r="A19" s="131">
        <v>7</v>
      </c>
      <c r="B19" s="450" t="str">
        <f>IF($E19="","",VLOOKUP($E19,'1MD ELO (5)'!$A$7:$O$22,14))</f>
        <v/>
      </c>
      <c r="C19" s="451" t="str">
        <f>IF($E19="","",VLOOKUP($E19,'1MD ELO (5)'!$A$7:$O$22,15))</f>
        <v/>
      </c>
      <c r="D19" s="451" t="str">
        <f>IF($E19="","",VLOOKUP($E19,'1MD ELO (5)'!$A$7:$O$22,5))</f>
        <v/>
      </c>
      <c r="E19" s="611"/>
      <c r="F19" s="502" t="str">
        <f>UPPER(IF($E19="","",VLOOKUP($E19,'1MD ELO (5)'!$A$7:$O$22,2)))</f>
        <v/>
      </c>
      <c r="G19" s="502" t="str">
        <f>IF($E19="","",VLOOKUP($E19,'1MD ELO (5)'!$A$7:$O$22,3))</f>
        <v/>
      </c>
      <c r="H19" s="502"/>
      <c r="I19" s="502" t="str">
        <f>IF($E19="","",VLOOKUP($E19,'1MD ELO (5)'!$A$7:$O$22,4))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 customHeight="1" x14ac:dyDescent="0.25">
      <c r="A20" s="131"/>
      <c r="B20" s="456"/>
      <c r="C20" s="457"/>
      <c r="D20" s="457"/>
      <c r="E20" s="288"/>
      <c r="F20" s="458"/>
      <c r="G20" s="458"/>
      <c r="H20" s="459"/>
      <c r="I20" s="629"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 customHeight="1" x14ac:dyDescent="0.25">
      <c r="A21" s="504">
        <v>8</v>
      </c>
      <c r="B21" s="450" t="str">
        <f>IF($E21="","",VLOOKUP($E21,'1MD ELO (5)'!$A$7:$O$22,14))</f>
        <v/>
      </c>
      <c r="C21" s="451" t="str">
        <f>IF($E21="","",VLOOKUP($E21,'1MD ELO (5)'!$A$7:$O$22,15))</f>
        <v/>
      </c>
      <c r="D21" s="451" t="str">
        <f>IF($E21="","",VLOOKUP($E21,'1MD ELO (5)'!$A$7:$O$22,5))</f>
        <v/>
      </c>
      <c r="E21" s="452"/>
      <c r="F21" s="503" t="str">
        <f>UPPER(IF($E21="","",VLOOKUP($E21,'1MD ELO (5)'!$A$7:$O$22,2)))</f>
        <v/>
      </c>
      <c r="G21" s="503" t="str">
        <f>IF($E21="","",VLOOKUP($E21,'1MD ELO (5)'!$A$7:$O$22,3))</f>
        <v/>
      </c>
      <c r="H21" s="503"/>
      <c r="I21" s="503" t="str">
        <f>IF($E21="","",VLOOKUP($E21,'1MD ELO (5)'!$A$7:$O$22,4))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5">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5">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5">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5">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5">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5">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5">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3"/>
      <c r="AJ28" s="573"/>
      <c r="AK28" s="573"/>
      <c r="AL28" s="129"/>
      <c r="AM28" s="129"/>
      <c r="AN28" s="129"/>
      <c r="AO28" s="129"/>
      <c r="AP28" s="129"/>
      <c r="AQ28" s="129"/>
      <c r="AR28" s="129"/>
      <c r="AS28" s="129"/>
    </row>
    <row r="29" spans="1:45" s="37" customFormat="1" ht="9.6" customHeight="1" x14ac:dyDescent="0.25">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3"/>
      <c r="AJ29" s="573"/>
      <c r="AK29" s="573"/>
      <c r="AL29" s="129"/>
      <c r="AM29" s="129"/>
      <c r="AN29" s="129"/>
      <c r="AO29" s="129"/>
      <c r="AP29" s="129"/>
      <c r="AQ29" s="129"/>
      <c r="AR29" s="129"/>
      <c r="AS29" s="129"/>
    </row>
    <row r="30" spans="1:45" s="37" customFormat="1" ht="9.6" customHeight="1" x14ac:dyDescent="0.25">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3"/>
      <c r="AJ30" s="573"/>
      <c r="AK30" s="573"/>
      <c r="AL30" s="129"/>
      <c r="AM30" s="129"/>
      <c r="AN30" s="129"/>
      <c r="AO30" s="129"/>
      <c r="AP30" s="129"/>
      <c r="AQ30" s="129"/>
      <c r="AR30" s="129"/>
      <c r="AS30" s="129"/>
    </row>
    <row r="31" spans="1:45" s="37" customFormat="1" ht="9.6" customHeight="1" x14ac:dyDescent="0.25">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3"/>
      <c r="AJ31" s="573"/>
      <c r="AK31" s="573"/>
      <c r="AL31" s="129"/>
      <c r="AM31" s="129"/>
      <c r="AN31" s="129"/>
      <c r="AO31" s="129"/>
      <c r="AP31" s="129"/>
      <c r="AQ31" s="129"/>
      <c r="AR31" s="129"/>
      <c r="AS31" s="129"/>
    </row>
    <row r="32" spans="1:45" s="37" customFormat="1" ht="9.6" customHeight="1" x14ac:dyDescent="0.25">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3"/>
      <c r="AJ32" s="573"/>
      <c r="AK32" s="573"/>
      <c r="AL32" s="129"/>
      <c r="AM32" s="129"/>
      <c r="AN32" s="129"/>
      <c r="AO32" s="129"/>
      <c r="AP32" s="129"/>
      <c r="AQ32" s="129"/>
      <c r="AR32" s="129"/>
      <c r="AS32" s="129"/>
    </row>
    <row r="33" spans="1:45" s="37" customFormat="1" ht="9.6" customHeight="1" x14ac:dyDescent="0.25">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3"/>
      <c r="AJ33" s="573"/>
      <c r="AK33" s="573"/>
      <c r="AL33" s="129"/>
      <c r="AM33" s="129"/>
      <c r="AN33" s="129"/>
      <c r="AO33" s="129"/>
      <c r="AP33" s="129"/>
      <c r="AQ33" s="129"/>
      <c r="AR33" s="129"/>
      <c r="AS33" s="129"/>
    </row>
    <row r="34" spans="1:45" s="37" customFormat="1" ht="9.6" customHeight="1" x14ac:dyDescent="0.25">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3"/>
      <c r="AJ34" s="573"/>
      <c r="AK34" s="573"/>
      <c r="AL34" s="129"/>
      <c r="AM34" s="129"/>
      <c r="AN34" s="129"/>
      <c r="AO34" s="129"/>
      <c r="AP34" s="129"/>
      <c r="AQ34" s="129"/>
      <c r="AR34" s="129"/>
      <c r="AS34" s="129"/>
    </row>
    <row r="35" spans="1:45" s="37" customFormat="1" ht="9.6" customHeight="1" x14ac:dyDescent="0.25">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3"/>
      <c r="AJ35" s="573"/>
      <c r="AK35" s="573"/>
      <c r="AL35" s="129"/>
      <c r="AM35" s="129"/>
      <c r="AN35" s="129"/>
      <c r="AO35" s="129"/>
      <c r="AP35" s="129"/>
      <c r="AQ35" s="129"/>
      <c r="AR35" s="129"/>
      <c r="AS35" s="129"/>
    </row>
    <row r="36" spans="1:45" s="37" customFormat="1" ht="9.6" customHeight="1" x14ac:dyDescent="0.25">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3"/>
      <c r="AJ36" s="573"/>
      <c r="AK36" s="573"/>
      <c r="AL36" s="129"/>
      <c r="AM36" s="129"/>
      <c r="AN36" s="129"/>
      <c r="AO36" s="129"/>
      <c r="AP36" s="129"/>
      <c r="AQ36" s="129"/>
      <c r="AR36" s="129"/>
      <c r="AS36" s="129"/>
    </row>
    <row r="37" spans="1:45" s="37" customFormat="1" ht="9.6" customHeight="1" x14ac:dyDescent="0.25">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3"/>
      <c r="AJ37" s="573"/>
      <c r="AK37" s="573"/>
      <c r="AL37" s="129"/>
      <c r="AM37" s="129"/>
      <c r="AN37" s="129"/>
      <c r="AO37" s="129"/>
      <c r="AP37" s="129"/>
      <c r="AQ37" s="129"/>
      <c r="AR37" s="129"/>
      <c r="AS37" s="129"/>
    </row>
    <row r="38" spans="1:45" s="37" customFormat="1" ht="9.6" customHeight="1" x14ac:dyDescent="0.25">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3"/>
      <c r="AJ38" s="573"/>
      <c r="AK38" s="573"/>
      <c r="AL38" s="129"/>
      <c r="AM38" s="129"/>
      <c r="AN38" s="129"/>
      <c r="AO38" s="129"/>
      <c r="AP38" s="129"/>
      <c r="AQ38" s="129"/>
      <c r="AR38" s="129"/>
      <c r="AS38" s="129"/>
    </row>
    <row r="39" spans="1:45" s="37" customFormat="1" ht="9.6" customHeight="1" x14ac:dyDescent="0.25">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3"/>
      <c r="AJ39" s="573"/>
      <c r="AK39" s="573"/>
      <c r="AL39" s="129"/>
      <c r="AM39" s="129"/>
      <c r="AN39" s="129"/>
      <c r="AO39" s="129"/>
      <c r="AP39" s="129"/>
      <c r="AQ39" s="129"/>
      <c r="AR39" s="129"/>
      <c r="AS39" s="129"/>
    </row>
    <row r="40" spans="1:45" s="37" customFormat="1" ht="9.6" customHeight="1" x14ac:dyDescent="0.25">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3"/>
      <c r="AJ40" s="573"/>
      <c r="AK40" s="573"/>
      <c r="AL40" s="129"/>
      <c r="AM40" s="129"/>
      <c r="AN40" s="129"/>
      <c r="AO40" s="129"/>
      <c r="AP40" s="129"/>
      <c r="AQ40" s="129"/>
      <c r="AR40" s="129"/>
      <c r="AS40" s="129"/>
    </row>
    <row r="41" spans="1:45" s="37" customFormat="1" ht="9.6" customHeight="1" x14ac:dyDescent="0.25">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3"/>
      <c r="AJ41" s="573"/>
      <c r="AK41" s="573"/>
      <c r="AL41" s="129"/>
      <c r="AM41" s="129"/>
      <c r="AN41" s="129"/>
      <c r="AO41" s="129"/>
      <c r="AP41" s="129"/>
      <c r="AQ41" s="129"/>
      <c r="AR41" s="129"/>
      <c r="AS41" s="129"/>
    </row>
    <row r="42" spans="1:45" s="37" customFormat="1" ht="9.6" customHeight="1" x14ac:dyDescent="0.25">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3"/>
      <c r="AJ42" s="573"/>
      <c r="AK42" s="573"/>
      <c r="AL42" s="129"/>
      <c r="AM42" s="129"/>
      <c r="AN42" s="129"/>
      <c r="AO42" s="129"/>
      <c r="AP42" s="129"/>
      <c r="AQ42" s="129"/>
      <c r="AR42" s="129"/>
      <c r="AS42" s="129"/>
    </row>
    <row r="43" spans="1:45" s="37" customFormat="1" ht="9.6" customHeight="1" x14ac:dyDescent="0.25">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3"/>
      <c r="AJ43" s="573"/>
      <c r="AK43" s="573"/>
      <c r="AL43" s="129"/>
      <c r="AM43" s="129"/>
      <c r="AN43" s="129"/>
      <c r="AO43" s="129"/>
      <c r="AP43" s="129"/>
      <c r="AQ43" s="129"/>
      <c r="AR43" s="129"/>
      <c r="AS43" s="129"/>
    </row>
    <row r="44" spans="1:45" s="37" customFormat="1" ht="9.6" customHeight="1" x14ac:dyDescent="0.25">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3"/>
      <c r="AJ44" s="573"/>
      <c r="AK44" s="573"/>
      <c r="AL44" s="129"/>
      <c r="AM44" s="129"/>
      <c r="AN44" s="129"/>
      <c r="AO44" s="129"/>
      <c r="AP44" s="129"/>
      <c r="AQ44" s="129"/>
      <c r="AR44" s="129"/>
      <c r="AS44" s="129"/>
    </row>
    <row r="45" spans="1:45" s="37" customFormat="1" ht="9.6" customHeight="1" x14ac:dyDescent="0.25">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3"/>
      <c r="AJ45" s="573"/>
      <c r="AK45" s="573"/>
      <c r="AL45" s="129"/>
      <c r="AM45" s="129"/>
      <c r="AN45" s="129"/>
      <c r="AO45" s="129"/>
      <c r="AP45" s="129"/>
      <c r="AQ45" s="129"/>
      <c r="AR45" s="129"/>
      <c r="AS45" s="129"/>
    </row>
    <row r="46" spans="1:45" s="37" customFormat="1" ht="9.6" customHeight="1" x14ac:dyDescent="0.25">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3"/>
      <c r="AJ46" s="573"/>
      <c r="AK46" s="573"/>
      <c r="AL46" s="129"/>
      <c r="AM46" s="129"/>
      <c r="AN46" s="129"/>
      <c r="AO46" s="129"/>
      <c r="AP46" s="129"/>
      <c r="AQ46" s="129"/>
      <c r="AR46" s="129"/>
      <c r="AS46" s="129"/>
    </row>
    <row r="47" spans="1:45" s="37" customFormat="1" ht="9.6" customHeight="1" x14ac:dyDescent="0.25">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3"/>
      <c r="AJ47" s="573"/>
      <c r="AK47" s="573"/>
      <c r="AL47" s="129"/>
      <c r="AM47" s="129"/>
      <c r="AN47" s="129"/>
      <c r="AO47" s="129"/>
      <c r="AP47" s="129"/>
      <c r="AQ47" s="129"/>
      <c r="AR47" s="129"/>
      <c r="AS47" s="129"/>
    </row>
    <row r="48" spans="1:45" s="37" customFormat="1" ht="9.6" customHeight="1" x14ac:dyDescent="0.25">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3"/>
      <c r="AJ48" s="573"/>
      <c r="AK48" s="573"/>
      <c r="AL48" s="129"/>
      <c r="AM48" s="129"/>
      <c r="AN48" s="129"/>
      <c r="AO48" s="129"/>
      <c r="AP48" s="129"/>
      <c r="AQ48" s="129"/>
      <c r="AR48" s="129"/>
      <c r="AS48" s="129"/>
    </row>
    <row r="49" spans="1:45" s="37" customFormat="1" ht="9.6" customHeight="1" x14ac:dyDescent="0.25">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3"/>
      <c r="AJ49" s="573"/>
      <c r="AK49" s="573"/>
      <c r="AL49" s="129"/>
      <c r="AM49" s="129"/>
      <c r="AN49" s="129"/>
      <c r="AO49" s="129"/>
      <c r="AP49" s="129"/>
      <c r="AQ49" s="129"/>
      <c r="AR49" s="129"/>
      <c r="AS49" s="129"/>
    </row>
    <row r="50" spans="1:45" s="37" customFormat="1" ht="9.6" customHeight="1" x14ac:dyDescent="0.25">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3"/>
      <c r="AJ50" s="573"/>
      <c r="AK50" s="573"/>
      <c r="AL50" s="129"/>
      <c r="AM50" s="129"/>
      <c r="AN50" s="129"/>
      <c r="AO50" s="129"/>
      <c r="AP50" s="129"/>
      <c r="AQ50" s="129"/>
      <c r="AR50" s="129"/>
      <c r="AS50" s="129"/>
    </row>
    <row r="51" spans="1:45" s="37" customFormat="1" ht="9.6" customHeight="1" x14ac:dyDescent="0.25">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3"/>
      <c r="AJ51" s="573"/>
      <c r="AK51" s="573"/>
      <c r="AL51" s="129"/>
      <c r="AM51" s="129"/>
      <c r="AN51" s="129"/>
      <c r="AO51" s="129"/>
      <c r="AP51" s="129"/>
      <c r="AQ51" s="129"/>
      <c r="AR51" s="129"/>
      <c r="AS51" s="129"/>
    </row>
    <row r="52" spans="1:45" s="37" customFormat="1" ht="9.6" customHeight="1" x14ac:dyDescent="0.25">
      <c r="A52" s="485"/>
      <c r="B52" s="124"/>
      <c r="C52" s="124"/>
      <c r="D52" s="124"/>
      <c r="E52" s="288"/>
      <c r="F52" s="649"/>
      <c r="G52" s="649"/>
      <c r="H52" s="649"/>
      <c r="I52" s="649"/>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3"/>
      <c r="AJ52" s="573"/>
      <c r="AK52" s="573"/>
      <c r="AL52" s="129"/>
      <c r="AM52" s="129"/>
      <c r="AN52" s="129"/>
      <c r="AO52" s="129"/>
      <c r="AP52" s="129"/>
      <c r="AQ52" s="129"/>
      <c r="AR52" s="129"/>
      <c r="AS52" s="129"/>
    </row>
    <row r="53" spans="1:45" s="2" customFormat="1" ht="6.75" customHeight="1" x14ac:dyDescent="0.25">
      <c r="A53" s="163"/>
      <c r="B53" s="163"/>
      <c r="C53" s="163"/>
      <c r="D53" s="163"/>
      <c r="E53" s="163"/>
      <c r="F53" s="650"/>
      <c r="G53" s="650"/>
      <c r="H53" s="650"/>
      <c r="I53" s="650"/>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3"/>
      <c r="AJ53" s="573"/>
      <c r="AK53" s="573"/>
      <c r="AL53" s="168"/>
      <c r="AM53" s="168"/>
      <c r="AN53" s="168"/>
      <c r="AO53" s="168"/>
      <c r="AP53" s="168"/>
      <c r="AQ53" s="168"/>
      <c r="AR53" s="168"/>
      <c r="AS53" s="168"/>
    </row>
    <row r="54" spans="1:45" s="18" customFormat="1" ht="10.5" customHeight="1" x14ac:dyDescent="0.25">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4"/>
      <c r="AJ54" s="574"/>
      <c r="AK54" s="574"/>
      <c r="AL54" s="55"/>
      <c r="AM54" s="55"/>
      <c r="AN54" s="55"/>
      <c r="AO54" s="55"/>
      <c r="AP54" s="55"/>
      <c r="AQ54" s="55"/>
      <c r="AR54" s="55"/>
      <c r="AS54" s="55"/>
    </row>
    <row r="55" spans="1:45" s="18" customFormat="1" ht="9" customHeight="1" x14ac:dyDescent="0.25">
      <c r="A55" s="494" t="s">
        <v>103</v>
      </c>
      <c r="B55" s="495"/>
      <c r="C55" s="496"/>
      <c r="D55" s="497"/>
      <c r="E55" s="185">
        <v>1</v>
      </c>
      <c r="F55" s="55" t="str">
        <f>IF(E55&gt;$R$62,,UPPER(VLOOKUP(E55,'1MD ELO (5)'!$A$7:$Q$134,2)))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4"/>
      <c r="AJ55" s="574"/>
      <c r="AK55" s="574"/>
      <c r="AL55" s="55"/>
      <c r="AM55" s="55"/>
      <c r="AN55" s="55"/>
      <c r="AO55" s="55"/>
      <c r="AP55" s="55"/>
      <c r="AQ55" s="55"/>
      <c r="AR55" s="55"/>
      <c r="AS55" s="55"/>
    </row>
    <row r="56" spans="1:45" s="18" customFormat="1" ht="9" customHeight="1" x14ac:dyDescent="0.25">
      <c r="A56" s="498" t="s">
        <v>121</v>
      </c>
      <c r="B56" s="294"/>
      <c r="C56" s="499"/>
      <c r="D56" s="500"/>
      <c r="E56" s="185">
        <v>2</v>
      </c>
      <c r="F56" s="55" t="str">
        <f>IF(E56&gt;$R$62,,UPPER(VLOOKUP(E56,'1MD ELO (5)'!$A$7:$Q$134,2)))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4"/>
      <c r="AJ56" s="574"/>
      <c r="AK56" s="574"/>
      <c r="AL56" s="55"/>
      <c r="AM56" s="55"/>
      <c r="AN56" s="55"/>
      <c r="AO56" s="55"/>
      <c r="AP56" s="55"/>
      <c r="AQ56" s="55"/>
      <c r="AR56" s="55"/>
      <c r="AS56" s="55"/>
    </row>
    <row r="57" spans="1:45" s="18" customFormat="1" ht="9" customHeight="1" x14ac:dyDescent="0.25">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4"/>
      <c r="AJ57" s="574"/>
      <c r="AK57" s="574"/>
      <c r="AL57" s="55"/>
      <c r="AM57" s="55"/>
      <c r="AN57" s="55"/>
      <c r="AO57" s="55"/>
      <c r="AP57" s="55"/>
      <c r="AQ57" s="55"/>
      <c r="AR57" s="55"/>
      <c r="AS57" s="55"/>
    </row>
    <row r="58" spans="1:45" s="18" customFormat="1" ht="9" customHeight="1" x14ac:dyDescent="0.25">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4"/>
      <c r="AJ58" s="574"/>
      <c r="AK58" s="574"/>
      <c r="AL58" s="55"/>
      <c r="AM58" s="55"/>
      <c r="AN58" s="55"/>
      <c r="AO58" s="55"/>
      <c r="AP58" s="55"/>
      <c r="AQ58" s="55"/>
      <c r="AR58" s="55"/>
      <c r="AS58" s="55"/>
    </row>
    <row r="59" spans="1:45" s="18" customFormat="1" ht="9" customHeight="1" x14ac:dyDescent="0.25">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4"/>
      <c r="AJ59" s="574"/>
      <c r="AK59" s="574"/>
      <c r="AL59" s="55"/>
      <c r="AM59" s="55"/>
      <c r="AN59" s="55"/>
      <c r="AO59" s="55"/>
      <c r="AP59" s="55"/>
      <c r="AQ59" s="55"/>
      <c r="AR59" s="55"/>
      <c r="AS59" s="55"/>
    </row>
    <row r="60" spans="1:45" s="18" customFormat="1" ht="9" customHeight="1" x14ac:dyDescent="0.25">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4"/>
      <c r="AJ60" s="574"/>
      <c r="AK60" s="574"/>
      <c r="AL60" s="55"/>
      <c r="AM60" s="55"/>
      <c r="AN60" s="55"/>
      <c r="AO60" s="55"/>
      <c r="AP60" s="55"/>
      <c r="AQ60" s="55"/>
      <c r="AR60" s="55"/>
      <c r="AS60" s="55"/>
    </row>
    <row r="61" spans="1:45" s="18" customFormat="1" ht="9" customHeight="1" x14ac:dyDescent="0.25">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4"/>
      <c r="AJ61" s="574"/>
      <c r="AK61" s="574"/>
      <c r="AL61" s="55"/>
      <c r="AM61" s="55"/>
      <c r="AN61" s="55"/>
      <c r="AO61" s="55"/>
      <c r="AP61" s="55"/>
      <c r="AQ61" s="55"/>
      <c r="AR61" s="55"/>
      <c r="AS61" s="55"/>
    </row>
    <row r="62" spans="1:45" s="18" customFormat="1" ht="9" customHeight="1" x14ac:dyDescent="0.25">
      <c r="A62" s="327"/>
      <c r="B62" s="324"/>
      <c r="C62" s="375"/>
      <c r="D62" s="335"/>
      <c r="E62" s="202"/>
      <c r="F62" s="201"/>
      <c r="G62" s="202"/>
      <c r="H62" s="201"/>
      <c r="I62" s="203"/>
      <c r="J62" s="493" t="s">
        <v>14</v>
      </c>
      <c r="K62" s="294"/>
      <c r="L62" s="491"/>
      <c r="M62" s="294"/>
      <c r="N62" s="492"/>
      <c r="O62" s="294" t="str">
        <f>R4</f>
        <v>Csávás István</v>
      </c>
      <c r="P62" s="491"/>
      <c r="Q62" s="294"/>
      <c r="R62" s="205">
        <f>MIN(4,'1MD ELO (5)'!Q5)</f>
        <v>4</v>
      </c>
      <c r="T62" s="55"/>
      <c r="U62" s="55"/>
      <c r="V62" s="55"/>
      <c r="W62" s="55"/>
      <c r="X62" s="55"/>
      <c r="Y62" s="55"/>
      <c r="Z62" s="55"/>
      <c r="AA62" s="55"/>
      <c r="AB62" s="55"/>
      <c r="AC62" s="55"/>
      <c r="AD62" s="55"/>
      <c r="AE62" s="55"/>
      <c r="AF62" s="55"/>
      <c r="AG62" s="55"/>
      <c r="AH62" s="55"/>
      <c r="AI62" s="574"/>
      <c r="AJ62" s="574"/>
      <c r="AK62" s="574"/>
      <c r="AL62" s="55"/>
      <c r="AM62" s="55"/>
      <c r="AN62" s="55"/>
      <c r="AO62" s="55"/>
      <c r="AP62" s="55"/>
      <c r="AQ62" s="55"/>
      <c r="AR62" s="55"/>
      <c r="AS62" s="55"/>
    </row>
    <row r="63" spans="1:45" x14ac:dyDescent="0.25">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5">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5">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5">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5">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5">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5">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5">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5">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5">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5">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5">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5">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5">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5">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5">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5">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5">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5">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5">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5">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5">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5">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5">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5">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5">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5">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5">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5">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5">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5">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5">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5">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5">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5">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5">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5">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5">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5">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5">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5">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5">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5">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5">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5">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5">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5">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5">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5">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5">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5">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5">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5">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5">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5">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5">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5">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5">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5">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5">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5">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5">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5">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5">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5">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5">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5">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5">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5">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5">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5">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5">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5">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5">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5">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5">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5">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5">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106" priority="7" stopIfTrue="1" operator="equal">
      <formula>"QA"</formula>
    </cfRule>
    <cfRule type="cellIs" dxfId="105" priority="8" stopIfTrue="1" operator="equal">
      <formula>"DA"</formula>
    </cfRule>
  </conditionalFormatting>
  <conditionalFormatting sqref="E7 E21">
    <cfRule type="expression" dxfId="104" priority="5" stopIfTrue="1">
      <formula>$E7&lt;5</formula>
    </cfRule>
  </conditionalFormatting>
  <conditionalFormatting sqref="E22 E24 E26 E28 E30 E32 E34 E36 E38 E40 E42 E44 E46 E48 E50 E52">
    <cfRule type="expression" dxfId="103" priority="13" stopIfTrue="1">
      <formula>AND($E22&lt;9,$C22&gt;0)</formula>
    </cfRule>
  </conditionalFormatting>
  <conditionalFormatting sqref="F7 F9 F11 F13 F15 F17 F19 F21:F22">
    <cfRule type="cellIs" dxfId="102" priority="4" stopIfTrue="1" operator="equal">
      <formula>"Bye"</formula>
    </cfRule>
  </conditionalFormatting>
  <conditionalFormatting sqref="F24 F26 F28 F30 F32 F34 F36 F38 F40 F42 F44 F46 F48 F50">
    <cfRule type="cellIs" dxfId="101" priority="11" stopIfTrue="1" operator="equal">
      <formula>"Bye"</formula>
    </cfRule>
  </conditionalFormatting>
  <conditionalFormatting sqref="F24:I24 F26:I26 F28:I28 F30:I30 F32:I32 F34:I34 F36:I36 F38:I38 F40:I40 F42:I42 F44:I44 F46:I46 F48:I48 F50:I50 F22:I22">
    <cfRule type="expression" dxfId="100" priority="12" stopIfTrue="1">
      <formula>AND($E22&lt;9,$C22&gt;0)</formula>
    </cfRule>
  </conditionalFormatting>
  <conditionalFormatting sqref="H7 H9 H11 H13 H15 H17 H19 H21">
    <cfRule type="expression" dxfId="99" priority="17" stopIfTrue="1">
      <formula>AND($E7&lt;9,$C7&gt;0)</formula>
    </cfRule>
  </conditionalFormatting>
  <conditionalFormatting sqref="I8 K10 I12 M14 I16 K18 I20 I23 K25 I27 M29 I31 K33 I35 I39 K41 I43 M45 I47 K49 I51">
    <cfRule type="expression" dxfId="98" priority="14" stopIfTrue="1">
      <formula>AND($O$1="CU",I8="Umpire")</formula>
    </cfRule>
    <cfRule type="expression" dxfId="97" priority="15" stopIfTrue="1">
      <formula>AND($O$1="CU",I8&lt;&gt;"Umpire",J8&lt;&gt;"")</formula>
    </cfRule>
    <cfRule type="expression" dxfId="96" priority="16" stopIfTrue="1">
      <formula>AND($O$1="CU",I8&lt;&gt;"Umpire")</formula>
    </cfRule>
  </conditionalFormatting>
  <conditionalFormatting sqref="J8 L10 J12 N14 J16 L18 J20 R62">
    <cfRule type="expression" dxfId="95" priority="6" stopIfTrue="1">
      <formula>$O$1="CU"</formula>
    </cfRule>
  </conditionalFormatting>
  <conditionalFormatting sqref="K8 M10 K12 O14 K16 M18 K20 K23 M25 K27 O29 K31 M33 K35 K39 M41 K43 O45 K47 M49 K51">
    <cfRule type="expression" dxfId="94" priority="9" stopIfTrue="1">
      <formula>J8="as"</formula>
    </cfRule>
    <cfRule type="expression" dxfId="93" priority="10" stopIfTrue="1">
      <formula>J8="bs"</formula>
    </cfRule>
  </conditionalFormatting>
  <conditionalFormatting sqref="O16">
    <cfRule type="expression" dxfId="92" priority="1" stopIfTrue="1">
      <formula>AND($O$1="CU",O16="Umpire")</formula>
    </cfRule>
    <cfRule type="expression" dxfId="91" priority="2" stopIfTrue="1">
      <formula>AND($O$1="CU",O16&lt;&gt;"Umpire",P16&lt;&gt;"")</formula>
    </cfRule>
    <cfRule type="expression" dxfId="90" priority="3" stopIfTrue="1">
      <formula>AND($O$1="CU",O16&lt;&gt;"Umpire")</formula>
    </cfRule>
  </conditionalFormatting>
  <dataValidations count="1">
    <dataValidation type="list" allowBlank="1" showInputMessage="1" sqref="I23 I39 I27 I35 I43 I31 I51 I47 K49 K41 M45 K33 K25 M29 I16 K18 K10 I20 I12 I8 M14 O16" xr:uid="{00000000-0002-0000-59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57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5778"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sheetPr codeName="Sheet154">
    <tabColor indexed="11"/>
    <pageSetUpPr fitToPage="1"/>
  </sheetPr>
  <dimension ref="A1:AK57"/>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3">
        <f>Altalanos!$E$8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1.1"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IF($E7="","",VLOOKUP($E7,'1MD ELO (5)'!$A$7:$O$22,14))</f>
        <v/>
      </c>
      <c r="C7" s="376" t="str">
        <f>IF($E7="","",VLOOKUP($E7,'1MD ELO (5)'!$A$7:$O$22,15))</f>
        <v/>
      </c>
      <c r="D7" s="376" t="str">
        <f>IF($E7="","",VLOOKUP($E7,'1MD ELO (5)'!$A$7:$O$22,5))</f>
        <v/>
      </c>
      <c r="E7" s="119"/>
      <c r="F7" s="120" t="str">
        <f>UPPER(IF($E7="","",VLOOKUP($E7,'1MD ELO (5)'!$A$7:$O$22,2)))</f>
        <v/>
      </c>
      <c r="G7" s="120" t="str">
        <f>IF($E7="","",VLOOKUP($E7,'1MD ELO (5)'!$A$7:$O$22,3))</f>
        <v/>
      </c>
      <c r="H7" s="120"/>
      <c r="I7" s="120" t="str">
        <f>IF($E7="","",VLOOKUP($E7,'1MD ELO (5)'!$A$7:$O$22,4))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137" t="str">
        <f>UPPER(IF(OR(J8="a",J8="as"),F7,IF(OR(J8="b",J8="bs"),F9,)))</f>
        <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IF($E9="","",VLOOKUP($E9,'1MD ELO (5)'!$A$7:$O$22,14))</f>
        <v/>
      </c>
      <c r="C9" s="376" t="str">
        <f>IF($E9="","",VLOOKUP($E9,'1MD ELO (5)'!$A$7:$O$22,15))</f>
        <v/>
      </c>
      <c r="D9" s="376" t="str">
        <f>IF($E9="","",VLOOKUP($E9,'1MD ELO (5)'!$A$7:$O$22,5))</f>
        <v/>
      </c>
      <c r="E9" s="119"/>
      <c r="F9" s="139" t="str">
        <f>UPPER(IF($E9="","",VLOOKUP($E9,'1MD ELO (5)'!$A$7:$O$22,2)))</f>
        <v/>
      </c>
      <c r="G9" s="139" t="str">
        <f>IF($E9="","",VLOOKUP($E9,'1MD ELO (5)'!$A$7:$O$22,3))</f>
        <v/>
      </c>
      <c r="H9" s="139"/>
      <c r="I9" s="120" t="str">
        <f>IF($E9="","",VLOOKUP($E9,'1MD ELO (5)'!$A$7:$O$22,4))</f>
        <v/>
      </c>
      <c r="J9" s="140"/>
      <c r="K9" s="121"/>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IF($E11="","",VLOOKUP($E11,'1MD ELO (5)'!$A$7:$O$22,14))</f>
        <v/>
      </c>
      <c r="C11" s="376" t="str">
        <f>IF($E11="","",VLOOKUP($E11,'1MD ELO (5)'!$A$7:$O$22,15))</f>
        <v/>
      </c>
      <c r="D11" s="376" t="str">
        <f>IF($E11="","",VLOOKUP($E11,'1MD ELO (5)'!$A$7:$O$22,5))</f>
        <v/>
      </c>
      <c r="E11" s="119"/>
      <c r="F11" s="139" t="str">
        <f>UPPER(IF($E11="","",VLOOKUP($E11,'1MD ELO (5)'!$A$7:$O$22,2)))</f>
        <v/>
      </c>
      <c r="G11" s="139" t="str">
        <f>IF($E11="","",VLOOKUP($E11,'1MD ELO (5)'!$A$7:$O$22,3))</f>
        <v/>
      </c>
      <c r="H11" s="139"/>
      <c r="I11" s="139" t="str">
        <f>IF($E11="","",VLOOKUP($E11,'1MD ELO (5)'!$A$7:$O$22,4))</f>
        <v/>
      </c>
      <c r="J11" s="122"/>
      <c r="K11" s="121"/>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137" t="str">
        <f>UPPER(IF(OR(J12="a",J12="as"),F11,IF(OR(J12="b",J12="bs"),F13,)))</f>
        <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IF($E13="","",VLOOKUP($E13,'1MD ELO (5)'!$A$7:$O$22,14))</f>
        <v/>
      </c>
      <c r="C13" s="376" t="str">
        <f>IF($E13="","",VLOOKUP($E13,'1MD ELO (5)'!$A$7:$O$22,15))</f>
        <v/>
      </c>
      <c r="D13" s="376" t="str">
        <f>IF($E13="","",VLOOKUP($E13,'1MD ELO (5)'!$A$7:$O$22,5))</f>
        <v/>
      </c>
      <c r="E13" s="119"/>
      <c r="F13" s="139" t="str">
        <f>UPPER(IF($E13="","",VLOOKUP($E13,'1MD ELO (5)'!$A$7:$O$22,2)))</f>
        <v/>
      </c>
      <c r="G13" s="139" t="str">
        <f>IF($E13="","",VLOOKUP($E13,'1MD ELO (5)'!$A$7:$O$22,3))</f>
        <v/>
      </c>
      <c r="H13" s="139"/>
      <c r="I13" s="139" t="str">
        <f>IF($E13="","",VLOOKUP($E13,'1MD ELO (5)'!$A$7:$O$22,4))</f>
        <v/>
      </c>
      <c r="J13" s="150"/>
      <c r="K13" s="121"/>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IF($E15="","",VLOOKUP($E15,'1MD ELO (5)'!$A$7:$O$22,14))</f>
        <v/>
      </c>
      <c r="C15" s="376" t="str">
        <f>IF($E15="","",VLOOKUP($E15,'1MD ELO (5)'!$A$7:$O$22,15))</f>
        <v/>
      </c>
      <c r="D15" s="376" t="str">
        <f>IF($E15="","",VLOOKUP($E15,'1MD ELO (5)'!$A$7:$O$22,5))</f>
        <v/>
      </c>
      <c r="E15" s="119"/>
      <c r="F15" s="120" t="str">
        <f>UPPER(IF($E15="","",VLOOKUP($E15,'1MD ELO (5)'!$A$7:$O$22,2)))</f>
        <v/>
      </c>
      <c r="G15" s="120" t="str">
        <f>IF($E15="","",VLOOKUP($E15,'1MD ELO (5)'!$A$7:$O$22,3))</f>
        <v/>
      </c>
      <c r="H15" s="120"/>
      <c r="I15" s="120" t="str">
        <f>IF($E15="","",VLOOKUP($E15,'1MD ELO (5)'!$A$7:$O$22,4))</f>
        <v/>
      </c>
      <c r="J15" s="152"/>
      <c r="K15" s="121"/>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137" t="str">
        <f>UPPER(IF(OR(J16="a",J16="as"),F15,IF(OR(J16="b",J16="bs"),F17,)))</f>
        <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IF($E17="","",VLOOKUP($E17,'1MD ELO (5)'!$A$7:$O$22,14))</f>
        <v/>
      </c>
      <c r="C17" s="376" t="str">
        <f>IF($E17="","",VLOOKUP($E17,'1MD ELO (5)'!$A$7:$O$22,15))</f>
        <v/>
      </c>
      <c r="D17" s="376" t="str">
        <f>IF($E17="","",VLOOKUP($E17,'1MD ELO (5)'!$A$7:$O$22,5))</f>
        <v/>
      </c>
      <c r="E17" s="119"/>
      <c r="F17" s="139" t="str">
        <f>UPPER(IF($E17="","",VLOOKUP($E17,'1MD ELO (5)'!$A$7:$O$22,2)))</f>
        <v/>
      </c>
      <c r="G17" s="139" t="str">
        <f>IF($E17="","",VLOOKUP($E17,'1MD ELO (5)'!$A$7:$O$22,3))</f>
        <v/>
      </c>
      <c r="H17" s="139"/>
      <c r="I17" s="139" t="str">
        <f>IF($E17="","",VLOOKUP($E17,'1MD ELO (5)'!$A$7:$O$22,4))</f>
        <v/>
      </c>
      <c r="J17" s="140"/>
      <c r="K17" s="121"/>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IF($E19="","",VLOOKUP($E19,'1MD ELO (5)'!$A$7:$O$22,14))</f>
        <v/>
      </c>
      <c r="C19" s="376" t="str">
        <f>IF($E19="","",VLOOKUP($E19,'1MD ELO (5)'!$A$7:$O$22,15))</f>
        <v/>
      </c>
      <c r="D19" s="376" t="str">
        <f>IF($E19="","",VLOOKUP($E19,'1MD ELO (5)'!$A$7:$O$22,5))</f>
        <v/>
      </c>
      <c r="E19" s="119"/>
      <c r="F19" s="139" t="str">
        <f>UPPER(IF($E19="","",VLOOKUP($E19,'1MD ELO (5)'!$A$7:$O$22,2)))</f>
        <v/>
      </c>
      <c r="G19" s="139" t="str">
        <f>IF($E19="","",VLOOKUP($E19,'1MD ELO (5)'!$A$7:$O$22,3))</f>
        <v/>
      </c>
      <c r="H19" s="139"/>
      <c r="I19" s="139" t="str">
        <f>IF($E19="","",VLOOKUP($E19,'1MD ELO (5)'!$A$7:$O$22,4))</f>
        <v/>
      </c>
      <c r="J19" s="122"/>
      <c r="K19" s="121"/>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137" t="str">
        <f>UPPER(IF(OR(J20="a",J20="as"),F19,IF(OR(J20="b",J20="bs"),F21,)))</f>
        <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IF($E21="","",VLOOKUP($E21,'1MD ELO (5)'!$A$7:$O$22,14))</f>
        <v/>
      </c>
      <c r="C21" s="376" t="str">
        <f>IF($E21="","",VLOOKUP($E21,'1MD ELO (5)'!$A$7:$O$22,15))</f>
        <v/>
      </c>
      <c r="D21" s="376" t="str">
        <f>IF($E21="","",VLOOKUP($E21,'1MD ELO (5)'!$A$7:$O$22,5))</f>
        <v/>
      </c>
      <c r="E21" s="119"/>
      <c r="F21" s="139" t="str">
        <f>UPPER(IF($E21="","",VLOOKUP($E21,'1MD ELO (5)'!$A$7:$O$22,2)))</f>
        <v/>
      </c>
      <c r="G21" s="139" t="str">
        <f>IF($E21="","",VLOOKUP($E21,'1MD ELO (5)'!$A$7:$O$22,3))</f>
        <v/>
      </c>
      <c r="H21" s="139"/>
      <c r="I21" s="139" t="str">
        <f>IF($E21="","",VLOOKUP($E21,'1MD ELO (5)'!$A$7:$O$22,4))</f>
        <v/>
      </c>
      <c r="J21" s="150"/>
      <c r="K21" s="121"/>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IF($E23="","",VLOOKUP($E23,'1MD ELO (5)'!$A$7:$O$22,14))</f>
        <v/>
      </c>
      <c r="C23" s="376" t="str">
        <f>IF($E23="","",VLOOKUP($E23,'1MD ELO (5)'!$A$7:$O$22,15))</f>
        <v/>
      </c>
      <c r="D23" s="376" t="str">
        <f>IF($E23="","",VLOOKUP($E23,'1MD ELO (5)'!$A$7:$O$22,5))</f>
        <v/>
      </c>
      <c r="E23" s="119"/>
      <c r="F23" s="139" t="str">
        <f>UPPER(IF($E23="","",VLOOKUP($E23,'1MD ELO (5)'!$A$7:$O$22,2)))</f>
        <v/>
      </c>
      <c r="G23" s="139" t="str">
        <f>IF($E23="","",VLOOKUP($E23,'1MD ELO (5)'!$A$7:$O$22,3))</f>
        <v/>
      </c>
      <c r="H23" s="139"/>
      <c r="I23" s="139" t="str">
        <f>IF($E23="","",VLOOKUP($E23,'1MD ELO (5)'!$A$7:$O$22,4))</f>
        <v/>
      </c>
      <c r="J23" s="122"/>
      <c r="K23" s="121"/>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137" t="str">
        <f>UPPER(IF(OR(J24="a",J24="as"),F23,IF(OR(J24="b",J24="bs"),F25,)))</f>
        <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IF($E25="","",VLOOKUP($E25,'1MD ELO (5)'!$A$7:$O$22,14))</f>
        <v/>
      </c>
      <c r="C25" s="376" t="str">
        <f>IF($E25="","",VLOOKUP($E25,'1MD ELO (5)'!$A$7:$O$22,15))</f>
        <v/>
      </c>
      <c r="D25" s="376" t="str">
        <f>IF($E25="","",VLOOKUP($E25,'1MD ELO (5)'!$A$7:$O$22,5))</f>
        <v/>
      </c>
      <c r="E25" s="119"/>
      <c r="F25" s="139" t="str">
        <f>UPPER(IF($E25="","",VLOOKUP($E25,'1MD ELO (5)'!$A$7:$O$22,2)))</f>
        <v/>
      </c>
      <c r="G25" s="139" t="str">
        <f>IF($E25="","",VLOOKUP($E25,'1MD ELO (5)'!$A$7:$O$22,3))</f>
        <v/>
      </c>
      <c r="H25" s="139"/>
      <c r="I25" s="139" t="str">
        <f>IF($E25="","",VLOOKUP($E25,'1MD ELO (5)'!$A$7:$O$22,4))</f>
        <v/>
      </c>
      <c r="J25" s="140"/>
      <c r="K25" s="121"/>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IF($E27="","",VLOOKUP($E27,'1MD ELO (5)'!$A$7:$O$22,14))</f>
        <v/>
      </c>
      <c r="C27" s="376" t="str">
        <f>IF($E27="","",VLOOKUP($E27,'1MD ELO (5)'!$A$7:$O$22,15))</f>
        <v/>
      </c>
      <c r="D27" s="376" t="str">
        <f>IF($E27="","",VLOOKUP($E27,'1MD ELO (5)'!$A$7:$O$22,5))</f>
        <v/>
      </c>
      <c r="E27" s="119"/>
      <c r="F27" s="139" t="str">
        <f>UPPER(IF($E27="","",VLOOKUP($E27,'1MD ELO (5)'!$A$7:$O$22,2)))</f>
        <v/>
      </c>
      <c r="G27" s="139" t="str">
        <f>IF($E27="","",VLOOKUP($E27,'1MD ELO (5)'!$A$7:$O$22,3))</f>
        <v/>
      </c>
      <c r="H27" s="139"/>
      <c r="I27" s="139" t="str">
        <f>IF($E27="","",VLOOKUP($E27,'1MD ELO (5)'!$A$7:$O$22,4))</f>
        <v/>
      </c>
      <c r="J27" s="122"/>
      <c r="K27" s="121"/>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137" t="str">
        <f>UPPER(IF(OR(J28="a",J28="as"),F27,IF(OR(J28="b",J28="bs"),F29,)))</f>
        <v/>
      </c>
      <c r="L28" s="149"/>
      <c r="M28" s="121"/>
      <c r="N28" s="148"/>
      <c r="O28" s="146"/>
      <c r="P28" s="148"/>
      <c r="Q28" s="127"/>
      <c r="R28" s="128"/>
      <c r="S28" s="129"/>
    </row>
    <row r="29" spans="1:37" s="37" customFormat="1" ht="12.9" customHeight="1" x14ac:dyDescent="0.25">
      <c r="A29" s="117">
        <v>12</v>
      </c>
      <c r="B29" s="346" t="str">
        <f>IF($E29="","",VLOOKUP($E29,'1MD ELO (5)'!$A$7:$O$22,14))</f>
        <v/>
      </c>
      <c r="C29" s="376" t="str">
        <f>IF($E29="","",VLOOKUP($E29,'1MD ELO (5)'!$A$7:$O$22,15))</f>
        <v/>
      </c>
      <c r="D29" s="376" t="str">
        <f>IF($E29="","",VLOOKUP($E29,'1MD ELO (5)'!$A$7:$O$22,5))</f>
        <v/>
      </c>
      <c r="E29" s="119"/>
      <c r="F29" s="120" t="str">
        <f>UPPER(IF($E29="","",VLOOKUP($E29,'1MD ELO (5)'!$A$7:$O$22,2)))</f>
        <v/>
      </c>
      <c r="G29" s="120" t="str">
        <f>IF($E29="","",VLOOKUP($E29,'1MD ELO (5)'!$A$7:$O$22,3))</f>
        <v/>
      </c>
      <c r="H29" s="120"/>
      <c r="I29" s="120" t="str">
        <f>IF($E29="","",VLOOKUP($E29,'1MD ELO (5)'!$A$7:$O$22,4))</f>
        <v/>
      </c>
      <c r="J29" s="150"/>
      <c r="K29" s="121"/>
      <c r="L29" s="121"/>
      <c r="M29" s="121"/>
      <c r="N29" s="148"/>
      <c r="O29" s="146"/>
      <c r="P29" s="148"/>
      <c r="Q29" s="127"/>
      <c r="R29" s="128"/>
      <c r="S29" s="129"/>
    </row>
    <row r="30" spans="1:37" s="37" customFormat="1" ht="12.9" customHeight="1" x14ac:dyDescent="0.25">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 customHeight="1" x14ac:dyDescent="0.25">
      <c r="A31" s="131">
        <v>13</v>
      </c>
      <c r="B31" s="346" t="str">
        <f>IF($E31="","",VLOOKUP($E31,'1MD ELO (5)'!$A$7:$O$22,14))</f>
        <v/>
      </c>
      <c r="C31" s="376" t="str">
        <f>IF($E31="","",VLOOKUP($E31,'1MD ELO (5)'!$A$7:$O$22,15))</f>
        <v/>
      </c>
      <c r="D31" s="376" t="str">
        <f>IF($E31="","",VLOOKUP($E31,'1MD ELO (5)'!$A$7:$O$22,5))</f>
        <v/>
      </c>
      <c r="E31" s="119"/>
      <c r="F31" s="139" t="str">
        <f>UPPER(IF($E31="","",VLOOKUP($E31,'1MD ELO (5)'!$A$7:$O$22,2)))</f>
        <v/>
      </c>
      <c r="G31" s="139" t="str">
        <f>IF($E31="","",VLOOKUP($E31,'1MD ELO (5)'!$A$7:$O$22,3))</f>
        <v/>
      </c>
      <c r="H31" s="139"/>
      <c r="I31" s="139" t="str">
        <f>IF($E31="","",VLOOKUP($E31,'1MD ELO (5)'!$A$7:$O$22,4))</f>
        <v/>
      </c>
      <c r="J31" s="152"/>
      <c r="K31" s="121"/>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 customHeight="1" x14ac:dyDescent="0.25">
      <c r="A33" s="131">
        <v>14</v>
      </c>
      <c r="B33" s="346" t="str">
        <f>IF($E33="","",VLOOKUP($E33,'1MD ELO (5)'!$A$7:$O$22,14))</f>
        <v/>
      </c>
      <c r="C33" s="376" t="str">
        <f>IF($E33="","",VLOOKUP($E33,'1MD ELO (5)'!$A$7:$O$22,15))</f>
        <v/>
      </c>
      <c r="D33" s="376" t="str">
        <f>IF($E33="","",VLOOKUP($E33,'1MD ELO (5)'!$A$7:$O$22,5))</f>
        <v/>
      </c>
      <c r="E33" s="119"/>
      <c r="F33" s="139" t="str">
        <f>UPPER(IF($E33="","",VLOOKUP($E33,'1MD ELO (5)'!$A$7:$O$22,2)))</f>
        <v/>
      </c>
      <c r="G33" s="139" t="str">
        <f>IF($E33="","",VLOOKUP($E33,'1MD ELO (5)'!$A$7:$O$22,3))</f>
        <v/>
      </c>
      <c r="H33" s="139"/>
      <c r="I33" s="139" t="str">
        <f>IF($E33="","",VLOOKUP($E33,'1MD ELO (5)'!$A$7:$O$22,4))</f>
        <v/>
      </c>
      <c r="J33" s="140"/>
      <c r="K33" s="121"/>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 customHeight="1" x14ac:dyDescent="0.25">
      <c r="A35" s="131">
        <v>15</v>
      </c>
      <c r="B35" s="346" t="str">
        <f>IF($E35="","",VLOOKUP($E35,'1MD ELO (5)'!$A$7:$O$22,14))</f>
        <v/>
      </c>
      <c r="C35" s="376" t="str">
        <f>IF($E35="","",VLOOKUP($E35,'1MD ELO (5)'!$A$7:$O$22,15))</f>
        <v/>
      </c>
      <c r="D35" s="376" t="str">
        <f>IF($E35="","",VLOOKUP($E35,'1MD ELO (5)'!$A$7:$O$22,5))</f>
        <v/>
      </c>
      <c r="E35" s="119"/>
      <c r="F35" s="139" t="str">
        <f>UPPER(IF($E35="","",VLOOKUP($E35,'1MD ELO (5)'!$A$7:$O$22,2)))</f>
        <v/>
      </c>
      <c r="G35" s="139" t="str">
        <f>IF($E35="","",VLOOKUP($E35,'1MD ELO (5)'!$A$7:$O$22,3))</f>
        <v/>
      </c>
      <c r="H35" s="139"/>
      <c r="I35" s="139" t="str">
        <f>IF($E35="","",VLOOKUP($E35,'1MD ELO (5)'!$A$7:$O$22,4))</f>
        <v/>
      </c>
      <c r="J35" s="122"/>
      <c r="K35" s="121"/>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 customHeight="1" x14ac:dyDescent="0.25">
      <c r="A37" s="117">
        <v>16</v>
      </c>
      <c r="B37" s="346" t="str">
        <f>IF($E37="","",VLOOKUP($E37,'1MD ELO (5)'!$A$7:$O$22,14))</f>
        <v/>
      </c>
      <c r="C37" s="376" t="str">
        <f>IF($E37="","",VLOOKUP($E37,'1MD ELO (5)'!$A$7:$O$22,15))</f>
        <v/>
      </c>
      <c r="D37" s="376" t="str">
        <f>IF($E37="","",VLOOKUP($E37,'1MD ELO (5)'!$A$7:$O$22,5))</f>
        <v/>
      </c>
      <c r="E37" s="119"/>
      <c r="F37" s="120" t="str">
        <f>UPPER(IF($E37="","",VLOOKUP($E37,'1MD ELO (5)'!$A$7:$O$22,2)))</f>
        <v/>
      </c>
      <c r="G37" s="120" t="str">
        <f>IF($E37="","",VLOOKUP($E37,'1MD ELO (5)'!$A$7:$O$22,3))</f>
        <v/>
      </c>
      <c r="H37" s="139"/>
      <c r="I37" s="120" t="str">
        <f>IF($E37="","",VLOOKUP($E37,'1MD ELO (5)'!$A$7:$O$22,4))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IF(E50&gt;$R$57,,UPPER(VLOOKUP(E50,'1MD ELO (5)'!$A$7:$Q$134,2)))</f>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IF(E51&gt;$R$57,,UPPER(VLOOKUP(E51,'1MD ELO (5)'!$A$7:$Q$134,2)))</f>
        <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IF(E52&gt;$R$57,,UPPER(VLOOKUP(E52,'1MD ELO (5)'!$A$7:$Q$134,2)))</f>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IF(E53&gt;$R$57,,UPPER(VLOOKUP(E53,'1MD ELO (5)'!$A$7:$Q$134,2)))</f>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MIN(4,'1MD ELO (5)'!Q5)</f>
        <v>4</v>
      </c>
    </row>
  </sheetData>
  <mergeCells count="1">
    <mergeCell ref="A4:C4"/>
  </mergeCells>
  <conditionalFormatting sqref="B39 B41 B43 B45 B47">
    <cfRule type="cellIs" dxfId="89" priority="4" stopIfTrue="1" operator="equal">
      <formula>"QA"</formula>
    </cfRule>
    <cfRule type="cellIs" dxfId="88" priority="5" stopIfTrue="1" operator="equal">
      <formula>"DA"</formula>
    </cfRule>
  </conditionalFormatting>
  <conditionalFormatting sqref="E7 E9 E11 E13 E15 E17 E19 E21 E23 E25 E27 E29 E31 E33 E35 E37">
    <cfRule type="expression" dxfId="87" priority="2" stopIfTrue="1">
      <formula>$E7&lt;5</formula>
    </cfRule>
  </conditionalFormatting>
  <conditionalFormatting sqref="E39 E41 E43 E45 E47">
    <cfRule type="expression" dxfId="86" priority="10" stopIfTrue="1">
      <formula>AND($E39&lt;9,$C39&gt;0)</formula>
    </cfRule>
  </conditionalFormatting>
  <conditionalFormatting sqref="F7 F9 F11 F13 F15 F17 F19 F21 F23 F25 F27 F29 F31 F33 F35 F37">
    <cfRule type="cellIs" dxfId="85" priority="1" stopIfTrue="1" operator="equal">
      <formula>"Bye"</formula>
    </cfRule>
  </conditionalFormatting>
  <conditionalFormatting sqref="F39 F41 F43 F45 F47">
    <cfRule type="cellIs" dxfId="84" priority="8" stopIfTrue="1" operator="equal">
      <formula>"Bye"</formula>
    </cfRule>
  </conditionalFormatting>
  <conditionalFormatting sqref="F39:I39 F41:I41 F43:I43 F45:I45 F47:I47">
    <cfRule type="expression" dxfId="83" priority="9" stopIfTrue="1">
      <formula>AND($E39&lt;9,$C39&gt;0)</formula>
    </cfRule>
  </conditionalFormatting>
  <conditionalFormatting sqref="H7 H9 H11 H13 H15 H17 H19 H21 H23 H25 H27 H29 H31 H33 H35 H37">
    <cfRule type="expression" dxfId="82" priority="14" stopIfTrue="1">
      <formula>AND($E7&lt;9,$C7&gt;0)</formula>
    </cfRule>
  </conditionalFormatting>
  <conditionalFormatting sqref="I8 K10 I12 M14 I16 K18 I20 O22 I24 K26 I28 M30 I32 K34 I36 M40 I42 K44 I46">
    <cfRule type="expression" dxfId="81" priority="11" stopIfTrue="1">
      <formula>AND($O$1="CU",I8="Umpire")</formula>
    </cfRule>
    <cfRule type="expression" dxfId="80" priority="12" stopIfTrue="1">
      <formula>AND($O$1="CU",I8&lt;&gt;"Umpire",J8&lt;&gt;"")</formula>
    </cfRule>
    <cfRule type="expression" dxfId="79" priority="13" stopIfTrue="1">
      <formula>AND($O$1="CU",I8&lt;&gt;"Umpire")</formula>
    </cfRule>
  </conditionalFormatting>
  <conditionalFormatting sqref="J8 L10 J12 N14 J16 L18 J20 P22 J24 L26 J28 N30 J32 L34 J36 R57">
    <cfRule type="expression" dxfId="78" priority="3" stopIfTrue="1">
      <formula>$O$1="CU"</formula>
    </cfRule>
  </conditionalFormatting>
  <conditionalFormatting sqref="K8 M10 K12 O14 K16 M18 K20 Q22 K24 M26 K28 O30 K32 M34 K36 O40 K42 M44 K46">
    <cfRule type="expression" dxfId="77" priority="6" stopIfTrue="1">
      <formula>J8="as"</formula>
    </cfRule>
    <cfRule type="expression" dxfId="76" priority="7" stopIfTrue="1">
      <formula>J8="bs"</formula>
    </cfRule>
  </conditionalFormatting>
  <dataValidations count="1">
    <dataValidation type="list" allowBlank="1" showInputMessage="1" sqref="I46 I42 K44 M40 I8 M14 K10 K18 K26 K34 M30 I12 I36 O22 I16 I32 I24 I20 I28" xr:uid="{00000000-0002-0000-5A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6802"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sheetPr codeName="Sheet155">
    <tabColor indexed="11"/>
    <pageSetUpPr fitToPage="1"/>
  </sheetPr>
  <dimension ref="A1:AK79"/>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99"/>
      <c r="I1" s="333"/>
      <c r="J1" s="100"/>
      <c r="K1" s="370"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E2" s="393">
        <f>Altalanos!$E$8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75"/>
      <c r="C6" s="675"/>
      <c r="D6" s="675"/>
      <c r="E6" s="675"/>
      <c r="F6" s="674" t="str">
        <f>IF(Y3="","",CONCATENATE(AH1," / ",AG1," pont"))</f>
        <v/>
      </c>
      <c r="G6" s="676"/>
      <c r="H6" s="677"/>
      <c r="I6" s="676"/>
      <c r="J6" s="678"/>
      <c r="K6" s="675" t="str">
        <f>IF(Y3="","",CONCATENATE(AF1," pont"))</f>
        <v/>
      </c>
      <c r="L6" s="678"/>
      <c r="M6" s="675" t="str">
        <f>IF(Y3="","",CONCATENATE(AE1," pont"))</f>
        <v/>
      </c>
      <c r="N6" s="678"/>
      <c r="O6" s="675" t="str">
        <f>IF(Y3="","",CONCATENATE(AD1," pont"))</f>
        <v/>
      </c>
      <c r="P6" s="678"/>
      <c r="Q6" s="675" t="str">
        <f>IF(Y3="","",CONCATENATE(AC1," pont"))</f>
        <v/>
      </c>
      <c r="R6" s="685"/>
      <c r="Y6" s="681"/>
      <c r="Z6" s="681"/>
      <c r="AA6" s="681" t="s">
        <v>191</v>
      </c>
      <c r="AB6" s="682">
        <v>150</v>
      </c>
      <c r="AC6" s="682">
        <v>120</v>
      </c>
      <c r="AD6" s="682">
        <v>90</v>
      </c>
      <c r="AE6" s="682">
        <v>60</v>
      </c>
      <c r="AF6" s="682">
        <v>40</v>
      </c>
      <c r="AG6" s="682">
        <v>25</v>
      </c>
      <c r="AH6" s="682">
        <v>10</v>
      </c>
      <c r="AI6" s="684"/>
      <c r="AJ6" s="684"/>
      <c r="AK6" s="684"/>
    </row>
    <row r="7" spans="1:37" s="37" customFormat="1" ht="10.5" customHeight="1" x14ac:dyDescent="0.25">
      <c r="A7" s="117">
        <v>1</v>
      </c>
      <c r="B7" s="346" t="str">
        <f>IF($E7="","",VLOOKUP($E7,'1MD ELO (5)'!$A$7:$O$48,14))</f>
        <v/>
      </c>
      <c r="C7" s="346" t="str">
        <f>IF($E7="","",VLOOKUP($E7,'1MD ELO (5)'!$A$7:$O$48,15))</f>
        <v/>
      </c>
      <c r="D7" s="376" t="str">
        <f>IF($E7="","",VLOOKUP($E7,'1MD ELO (5)'!$A$7:$O$48,5))</f>
        <v/>
      </c>
      <c r="E7" s="119"/>
      <c r="F7" s="120" t="str">
        <f>UPPER(IF($E7="","",VLOOKUP($E7,'1MD ELO (5)'!$A$7:$O$48,2)))</f>
        <v/>
      </c>
      <c r="G7" s="120" t="str">
        <f>IF($E7="","",VLOOKUP($E7,'1MD ELO (5)'!$A$7:$O$48,3))</f>
        <v/>
      </c>
      <c r="H7" s="120"/>
      <c r="I7" s="120" t="str">
        <f>IF($E7="","",VLOOKUP($E7,'1MD ELO (5)'!$A$7:$O$48,4))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5">
      <c r="A9" s="131">
        <v>2</v>
      </c>
      <c r="B9" s="346" t="str">
        <f>IF($E9="","",VLOOKUP($E9,'1MD ELO (5)'!$A$7:$O$48,14))</f>
        <v/>
      </c>
      <c r="C9" s="346" t="str">
        <f>IF($E9="","",VLOOKUP($E9,'1MD ELO (5)'!$A$7:$O$48,15))</f>
        <v/>
      </c>
      <c r="D9" s="376" t="str">
        <f>IF($E9="","",VLOOKUP($E9,'1MD ELO (5)'!$A$7:$O$48,5))</f>
        <v/>
      </c>
      <c r="E9" s="119"/>
      <c r="F9" s="412" t="str">
        <f>UPPER(IF($E9="","",VLOOKUP($E9,'1MD ELO (5)'!$A$7:$O$48,2)))</f>
        <v/>
      </c>
      <c r="G9" s="412" t="str">
        <f>IF($E9="","",VLOOKUP($E9,'1MD ELO (5)'!$A$7:$O$48,3))</f>
        <v/>
      </c>
      <c r="H9" s="412"/>
      <c r="I9" s="412" t="str">
        <f>IF($E9="","",VLOOKUP($E9,'1MD ELO (5)'!$A$7:$O$48,4))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5">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v>3</v>
      </c>
      <c r="B11" s="346" t="str">
        <f>IF($E11="","",VLOOKUP($E11,'1MD ELO (5)'!$A$7:$O$48,14))</f>
        <v/>
      </c>
      <c r="C11" s="346" t="str">
        <f>IF($E11="","",VLOOKUP($E11,'1MD ELO (5)'!$A$7:$O$48,15))</f>
        <v/>
      </c>
      <c r="D11" s="376" t="str">
        <f>IF($E11="","",VLOOKUP($E11,'1MD ELO (5)'!$A$7:$O$48,5))</f>
        <v/>
      </c>
      <c r="E11" s="119"/>
      <c r="F11" s="412" t="str">
        <f>UPPER(IF($E11="","",VLOOKUP($E11,'1MD ELO (5)'!$A$7:$O$48,2)))</f>
        <v/>
      </c>
      <c r="G11" s="412" t="str">
        <f>IF($E11="","",VLOOKUP($E11,'1MD ELO (5)'!$A$7:$O$48,3))</f>
        <v/>
      </c>
      <c r="H11" s="412"/>
      <c r="I11" s="412" t="str">
        <f>IF($E11="","",VLOOKUP($E11,'1MD ELO (5)'!$A$7:$O$48,4))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131">
        <v>4</v>
      </c>
      <c r="B13" s="346" t="str">
        <f>IF($E13="","",VLOOKUP($E13,'1MD ELO (5)'!$A$7:$O$48,14))</f>
        <v/>
      </c>
      <c r="C13" s="346" t="str">
        <f>IF($E13="","",VLOOKUP($E13,'1MD ELO (5)'!$A$7:$O$48,15))</f>
        <v/>
      </c>
      <c r="D13" s="376" t="str">
        <f>IF($E13="","",VLOOKUP($E13,'1MD ELO (5)'!$A$7:$O$48,5))</f>
        <v/>
      </c>
      <c r="E13" s="119"/>
      <c r="F13" s="412" t="str">
        <f>UPPER(IF($E13="","",VLOOKUP($E13,'1MD ELO (5)'!$A$7:$O$48,2)))</f>
        <v/>
      </c>
      <c r="G13" s="412" t="str">
        <f>IF($E13="","",VLOOKUP($E13,'1MD ELO (5)'!$A$7:$O$48,3))</f>
        <v/>
      </c>
      <c r="H13" s="412"/>
      <c r="I13" s="412" t="str">
        <f>IF($E13="","",VLOOKUP($E13,'1MD ELO (5)'!$A$7:$O$48,4))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31">
        <v>5</v>
      </c>
      <c r="B15" s="346" t="str">
        <f>IF($E15="","",VLOOKUP($E15,'1MD ELO (5)'!$A$7:$O$48,14))</f>
        <v/>
      </c>
      <c r="C15" s="346" t="str">
        <f>IF($E15="","",VLOOKUP($E15,'1MD ELO (5)'!$A$7:$O$48,15))</f>
        <v/>
      </c>
      <c r="D15" s="376" t="str">
        <f>IF($E15="","",VLOOKUP($E15,'1MD ELO (5)'!$A$7:$O$48,5))</f>
        <v/>
      </c>
      <c r="E15" s="119"/>
      <c r="F15" s="412" t="str">
        <f>UPPER(IF($E15="","",VLOOKUP($E15,'1MD ELO (5)'!$A$7:$O$48,2)))</f>
        <v/>
      </c>
      <c r="G15" s="412" t="str">
        <f>IF($E15="","",VLOOKUP($E15,'1MD ELO (5)'!$A$7:$O$48,3))</f>
        <v/>
      </c>
      <c r="H15" s="412"/>
      <c r="I15" s="412" t="str">
        <f>IF($E15="","",VLOOKUP($E15,'1MD ELO (5)'!$A$7:$O$48,4))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v>6</v>
      </c>
      <c r="B17" s="346" t="str">
        <f>IF($E17="","",VLOOKUP($E17,'1MD ELO (5)'!$A$7:$O$48,14))</f>
        <v/>
      </c>
      <c r="C17" s="346" t="str">
        <f>IF($E17="","",VLOOKUP($E17,'1MD ELO (5)'!$A$7:$O$48,15))</f>
        <v/>
      </c>
      <c r="D17" s="376" t="str">
        <f>IF($E17="","",VLOOKUP($E17,'1MD ELO (5)'!$A$7:$O$48,5))</f>
        <v/>
      </c>
      <c r="E17" s="119"/>
      <c r="F17" s="412" t="str">
        <f>UPPER(IF($E17="","",VLOOKUP($E17,'1MD ELO (5)'!$A$7:$O$48,2)))</f>
        <v/>
      </c>
      <c r="G17" s="412" t="str">
        <f>IF($E17="","",VLOOKUP($E17,'1MD ELO (5)'!$A$7:$O$48,3))</f>
        <v/>
      </c>
      <c r="H17" s="412"/>
      <c r="I17" s="412" t="str">
        <f>IF($E17="","",VLOOKUP($E17,'1MD ELO (5)'!$A$7:$O$48,4))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v>7</v>
      </c>
      <c r="B19" s="346" t="str">
        <f>IF($E19="","",VLOOKUP($E19,'1MD ELO (5)'!$A$7:$O$48,14))</f>
        <v/>
      </c>
      <c r="C19" s="346" t="str">
        <f>IF($E19="","",VLOOKUP($E19,'1MD ELO (5)'!$A$7:$O$48,15))</f>
        <v/>
      </c>
      <c r="D19" s="376" t="str">
        <f>IF($E19="","",VLOOKUP($E19,'1MD ELO (5)'!$A$7:$O$48,5))</f>
        <v/>
      </c>
      <c r="E19" s="119"/>
      <c r="F19" s="412" t="str">
        <f>UPPER(IF($E19="","",VLOOKUP($E19,'1MD ELO (5)'!$A$7:$O$48,2)))</f>
        <v/>
      </c>
      <c r="G19" s="412" t="str">
        <f>IF($E19="","",VLOOKUP($E19,'1MD ELO (5)'!$A$7:$O$48,3))</f>
        <v/>
      </c>
      <c r="H19" s="412"/>
      <c r="I19" s="412" t="str">
        <f>IF($E19="","",VLOOKUP($E19,'1MD ELO (5)'!$A$7:$O$48,4))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117">
        <v>8</v>
      </c>
      <c r="B21" s="346" t="str">
        <f>IF($E21="","",VLOOKUP($E21,'1MD ELO (5)'!$A$7:$O$48,14))</f>
        <v/>
      </c>
      <c r="C21" s="346" t="str">
        <f>IF($E21="","",VLOOKUP($E21,'1MD ELO (5)'!$A$7:$O$48,15))</f>
        <v/>
      </c>
      <c r="D21" s="376" t="str">
        <f>IF($E21="","",VLOOKUP($E21,'1MD ELO (5)'!$A$7:$O$48,5))</f>
        <v/>
      </c>
      <c r="E21" s="119"/>
      <c r="F21" s="120" t="str">
        <f>UPPER(IF($E21="","",VLOOKUP($E21,'1MD ELO (5)'!$A$7:$O$48,2)))</f>
        <v/>
      </c>
      <c r="G21" s="120" t="str">
        <f>IF($E21="","",VLOOKUP($E21,'1MD ELO (5)'!$A$7:$O$48,3))</f>
        <v/>
      </c>
      <c r="H21" s="120"/>
      <c r="I21" s="120" t="str">
        <f>IF($E21="","",VLOOKUP($E21,'1MD ELO (5)'!$A$7:$O$48,4))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v>9</v>
      </c>
      <c r="B23" s="346" t="str">
        <f>IF($E23="","",VLOOKUP($E23,'1MD ELO (5)'!$A$7:$O$48,14))</f>
        <v/>
      </c>
      <c r="C23" s="346" t="str">
        <f>IF($E23="","",VLOOKUP($E23,'1MD ELO (5)'!$A$7:$O$48,15))</f>
        <v/>
      </c>
      <c r="D23" s="376" t="str">
        <f>IF($E23="","",VLOOKUP($E23,'1MD ELO (5)'!$A$7:$O$48,5))</f>
        <v/>
      </c>
      <c r="E23" s="119"/>
      <c r="F23" s="120" t="str">
        <f>UPPER(IF($E23="","",VLOOKUP($E23,'1MD ELO (5)'!$A$7:$O$48,2)))</f>
        <v/>
      </c>
      <c r="G23" s="120" t="str">
        <f>IF($E23="","",VLOOKUP($E23,'1MD ELO (5)'!$A$7:$O$48,3))</f>
        <v/>
      </c>
      <c r="H23" s="120"/>
      <c r="I23" s="120" t="str">
        <f>IF($E23="","",VLOOKUP($E23,'1MD ELO (5)'!$A$7:$O$48,4))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v>10</v>
      </c>
      <c r="B25" s="346" t="str">
        <f>IF($E25="","",VLOOKUP($E25,'1MD ELO (5)'!$A$7:$O$48,14))</f>
        <v/>
      </c>
      <c r="C25" s="346" t="str">
        <f>IF($E25="","",VLOOKUP($E25,'1MD ELO (5)'!$A$7:$O$48,15))</f>
        <v/>
      </c>
      <c r="D25" s="376" t="str">
        <f>IF($E25="","",VLOOKUP($E25,'1MD ELO (5)'!$A$7:$O$48,5))</f>
        <v/>
      </c>
      <c r="E25" s="119"/>
      <c r="F25" s="412" t="str">
        <f>UPPER(IF($E25="","",VLOOKUP($E25,'1MD ELO (5)'!$A$7:$O$48,2)))</f>
        <v/>
      </c>
      <c r="G25" s="412" t="str">
        <f>IF($E25="","",VLOOKUP($E25,'1MD ELO (5)'!$A$7:$O$48,3))</f>
        <v/>
      </c>
      <c r="H25" s="412"/>
      <c r="I25" s="412" t="str">
        <f>IF($E25="","",VLOOKUP($E25,'1MD ELO (5)'!$A$7:$O$48,4))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5">
      <c r="A27" s="131">
        <v>11</v>
      </c>
      <c r="B27" s="346" t="str">
        <f>IF($E27="","",VLOOKUP($E27,'1MD ELO (5)'!$A$7:$O$48,14))</f>
        <v/>
      </c>
      <c r="C27" s="346" t="str">
        <f>IF($E27="","",VLOOKUP($E27,'1MD ELO (5)'!$A$7:$O$48,15))</f>
        <v/>
      </c>
      <c r="D27" s="376" t="str">
        <f>IF($E27="","",VLOOKUP($E27,'1MD ELO (5)'!$A$7:$O$48,5))</f>
        <v/>
      </c>
      <c r="E27" s="119"/>
      <c r="F27" s="412" t="str">
        <f>UPPER(IF($E27="","",VLOOKUP($E27,'1MD ELO (5)'!$A$7:$O$48,2)))</f>
        <v/>
      </c>
      <c r="G27" s="412" t="str">
        <f>IF($E27="","",VLOOKUP($E27,'1MD ELO (5)'!$A$7:$O$48,3))</f>
        <v/>
      </c>
      <c r="H27" s="412"/>
      <c r="I27" s="412" t="str">
        <f>IF($E27="","",VLOOKUP($E27,'1MD ELO (5)'!$A$7:$O$48,4))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5">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5">
      <c r="A29" s="131">
        <v>12</v>
      </c>
      <c r="B29" s="346" t="str">
        <f>IF($E29="","",VLOOKUP($E29,'1MD ELO (5)'!$A$7:$O$48,14))</f>
        <v/>
      </c>
      <c r="C29" s="346" t="str">
        <f>IF($E29="","",VLOOKUP($E29,'1MD ELO (5)'!$A$7:$O$48,15))</f>
        <v/>
      </c>
      <c r="D29" s="376" t="str">
        <f>IF($E29="","",VLOOKUP($E29,'1MD ELO (5)'!$A$7:$O$48,5))</f>
        <v/>
      </c>
      <c r="E29" s="119"/>
      <c r="F29" s="412" t="str">
        <f>UPPER(IF($E29="","",VLOOKUP($E29,'1MD ELO (5)'!$A$7:$O$48,2)))</f>
        <v/>
      </c>
      <c r="G29" s="412" t="str">
        <f>IF($E29="","",VLOOKUP($E29,'1MD ELO (5)'!$A$7:$O$48,3))</f>
        <v/>
      </c>
      <c r="H29" s="412"/>
      <c r="I29" s="412" t="str">
        <f>IF($E29="","",VLOOKUP($E29,'1MD ELO (5)'!$A$7:$O$48,4))</f>
        <v/>
      </c>
      <c r="J29" s="150"/>
      <c r="K29" s="121"/>
      <c r="L29" s="121"/>
      <c r="M29" s="121"/>
      <c r="N29" s="148"/>
      <c r="O29" s="124"/>
      <c r="P29" s="206"/>
      <c r="Q29" s="124"/>
      <c r="R29" s="206"/>
      <c r="S29" s="129"/>
    </row>
    <row r="30" spans="1:37" s="37" customFormat="1" ht="9.6" customHeight="1" x14ac:dyDescent="0.25">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5">
      <c r="A31" s="131">
        <v>13</v>
      </c>
      <c r="B31" s="346" t="str">
        <f>IF($E31="","",VLOOKUP($E31,'1MD ELO (5)'!$A$7:$O$48,14))</f>
        <v/>
      </c>
      <c r="C31" s="346" t="str">
        <f>IF($E31="","",VLOOKUP($E31,'1MD ELO (5)'!$A$7:$O$48,15))</f>
        <v/>
      </c>
      <c r="D31" s="376" t="str">
        <f>IF($E31="","",VLOOKUP($E31,'1MD ELO (5)'!$A$7:$O$48,5))</f>
        <v/>
      </c>
      <c r="E31" s="119"/>
      <c r="F31" s="412" t="str">
        <f>UPPER(IF($E31="","",VLOOKUP($E31,'1MD ELO (5)'!$A$7:$O$48,2)))</f>
        <v/>
      </c>
      <c r="G31" s="412" t="str">
        <f>IF($E31="","",VLOOKUP($E31,'1MD ELO (5)'!$A$7:$O$48,3))</f>
        <v/>
      </c>
      <c r="H31" s="412"/>
      <c r="I31" s="412" t="str">
        <f>IF($E31="","",VLOOKUP($E31,'1MD ELO (5)'!$A$7:$O$48,4))</f>
        <v/>
      </c>
      <c r="J31" s="152"/>
      <c r="K31" s="121"/>
      <c r="L31" s="121"/>
      <c r="M31" s="121"/>
      <c r="N31" s="148"/>
      <c r="O31" s="121"/>
      <c r="P31" s="126"/>
      <c r="Q31" s="124"/>
      <c r="R31" s="206"/>
      <c r="S31" s="129"/>
    </row>
    <row r="32" spans="1:37" s="37" customFormat="1" ht="9.6" customHeight="1" x14ac:dyDescent="0.25">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5">
      <c r="A33" s="131">
        <v>14</v>
      </c>
      <c r="B33" s="346" t="str">
        <f>IF($E33="","",VLOOKUP($E33,'1MD ELO (5)'!$A$7:$O$48,14))</f>
        <v/>
      </c>
      <c r="C33" s="346" t="str">
        <f>IF($E33="","",VLOOKUP($E33,'1MD ELO (5)'!$A$7:$O$48,15))</f>
        <v/>
      </c>
      <c r="D33" s="376" t="str">
        <f>IF($E33="","",VLOOKUP($E33,'1MD ELO (5)'!$A$7:$O$48,5))</f>
        <v/>
      </c>
      <c r="E33" s="119"/>
      <c r="F33" s="412" t="str">
        <f>UPPER(IF($E33="","",VLOOKUP($E33,'1MD ELO (5)'!$A$7:$O$48,2)))</f>
        <v/>
      </c>
      <c r="G33" s="412" t="str">
        <f>IF($E33="","",VLOOKUP($E33,'1MD ELO (5)'!$A$7:$O$48,3))</f>
        <v/>
      </c>
      <c r="H33" s="412"/>
      <c r="I33" s="412" t="str">
        <f>IF($E33="","",VLOOKUP($E33,'1MD ELO (5)'!$A$7:$O$48,4))</f>
        <v/>
      </c>
      <c r="J33" s="140"/>
      <c r="K33" s="121"/>
      <c r="L33" s="141"/>
      <c r="M33" s="121"/>
      <c r="N33" s="148"/>
      <c r="O33" s="124"/>
      <c r="P33" s="126"/>
      <c r="Q33" s="124"/>
      <c r="R33" s="206"/>
      <c r="S33" s="129"/>
    </row>
    <row r="34" spans="1:19" s="37" customFormat="1" ht="9.6" customHeight="1" x14ac:dyDescent="0.25">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5">
      <c r="A35" s="131">
        <v>15</v>
      </c>
      <c r="B35" s="346" t="str">
        <f>IF($E35="","",VLOOKUP($E35,'1MD ELO (5)'!$A$7:$O$48,14))</f>
        <v/>
      </c>
      <c r="C35" s="346" t="str">
        <f>IF($E35="","",VLOOKUP($E35,'1MD ELO (5)'!$A$7:$O$48,15))</f>
        <v/>
      </c>
      <c r="D35" s="376" t="str">
        <f>IF($E35="","",VLOOKUP($E35,'1MD ELO (5)'!$A$7:$O$48,5))</f>
        <v/>
      </c>
      <c r="E35" s="119"/>
      <c r="F35" s="412" t="str">
        <f>UPPER(IF($E35="","",VLOOKUP($E35,'1MD ELO (5)'!$A$7:$O$48,2)))</f>
        <v/>
      </c>
      <c r="G35" s="412" t="str">
        <f>IF($E35="","",VLOOKUP($E35,'1MD ELO (5)'!$A$7:$O$48,3))</f>
        <v/>
      </c>
      <c r="H35" s="412"/>
      <c r="I35" s="412" t="str">
        <f>IF($E35="","",VLOOKUP($E35,'1MD ELO (5)'!$A$7:$O$48,4))</f>
        <v/>
      </c>
      <c r="J35" s="122"/>
      <c r="K35" s="121"/>
      <c r="L35" s="147"/>
      <c r="M35" s="121"/>
      <c r="N35" s="146"/>
      <c r="O35" s="124"/>
      <c r="P35" s="126"/>
      <c r="Q35" s="124"/>
      <c r="R35" s="206"/>
      <c r="S35" s="129"/>
    </row>
    <row r="36" spans="1:19" s="37" customFormat="1" ht="9.6" customHeight="1" x14ac:dyDescent="0.25">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5">
      <c r="A37" s="117">
        <v>16</v>
      </c>
      <c r="B37" s="346" t="str">
        <f>IF($E37="","",VLOOKUP($E37,'1MD ELO (5)'!$A$7:$O$48,14))</f>
        <v/>
      </c>
      <c r="C37" s="346" t="str">
        <f>IF($E37="","",VLOOKUP($E37,'1MD ELO (5)'!$A$7:$O$48,15))</f>
        <v/>
      </c>
      <c r="D37" s="376" t="str">
        <f>IF($E37="","",VLOOKUP($E37,'1MD ELO (5)'!$A$7:$O$48,5))</f>
        <v/>
      </c>
      <c r="E37" s="119"/>
      <c r="F37" s="120" t="str">
        <f>UPPER(IF($E37="","",VLOOKUP($E37,'1MD ELO (5)'!$A$7:$O$48,2)))</f>
        <v/>
      </c>
      <c r="G37" s="120" t="str">
        <f>IF($E37="","",VLOOKUP($E37,'1MD ELO (5)'!$A$7:$O$48,3))</f>
        <v/>
      </c>
      <c r="H37" s="120"/>
      <c r="I37" s="120" t="str">
        <f>IF($E37="","",VLOOKUP($E37,'1MD ELO (5)'!$A$7:$O$48,4))</f>
        <v/>
      </c>
      <c r="J37" s="150"/>
      <c r="K37" s="121"/>
      <c r="L37" s="121"/>
      <c r="M37" s="121"/>
      <c r="N37" s="146"/>
      <c r="O37" s="126"/>
      <c r="P37" s="126"/>
      <c r="Q37" s="124"/>
      <c r="R37" s="206"/>
      <c r="S37" s="129"/>
    </row>
    <row r="38" spans="1:19" s="37" customFormat="1" ht="9.6" customHeight="1" x14ac:dyDescent="0.25">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5">
      <c r="A39" s="117">
        <v>17</v>
      </c>
      <c r="B39" s="346" t="str">
        <f>IF($E39="","",VLOOKUP($E39,'1MD ELO (5)'!$A$7:$O$48,14))</f>
        <v/>
      </c>
      <c r="C39" s="346" t="str">
        <f>IF($E39="","",VLOOKUP($E39,'1MD ELO (5)'!$A$7:$O$48,15))</f>
        <v/>
      </c>
      <c r="D39" s="376" t="str">
        <f>IF($E39="","",VLOOKUP($E39,'1MD ELO (5)'!$A$7:$O$48,5))</f>
        <v/>
      </c>
      <c r="E39" s="119"/>
      <c r="F39" s="120" t="str">
        <f>UPPER(IF($E39="","",VLOOKUP($E39,'1MD ELO (5)'!$A$7:$O$48,2)))</f>
        <v/>
      </c>
      <c r="G39" s="120" t="str">
        <f>IF($E39="","",VLOOKUP($E39,'1MD ELO (5)'!$A$7:$O$48,3))</f>
        <v/>
      </c>
      <c r="H39" s="120"/>
      <c r="I39" s="120" t="str">
        <f>IF($E39="","",VLOOKUP($E39,'1MD ELO (5)'!$A$7:$O$48,4))</f>
        <v/>
      </c>
      <c r="J39" s="122"/>
      <c r="K39" s="121"/>
      <c r="L39" s="121"/>
      <c r="M39" s="121"/>
      <c r="N39" s="146"/>
      <c r="O39" s="135" t="s">
        <v>0</v>
      </c>
      <c r="P39" s="212"/>
      <c r="Q39" s="121"/>
      <c r="R39" s="206"/>
      <c r="S39" s="129"/>
    </row>
    <row r="40" spans="1:19" s="37" customFormat="1" ht="9.6" customHeight="1" x14ac:dyDescent="0.25">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5">
      <c r="A41" s="131">
        <v>18</v>
      </c>
      <c r="B41" s="346" t="str">
        <f>IF($E41="","",VLOOKUP($E41,'1MD ELO (5)'!$A$7:$O$48,14))</f>
        <v/>
      </c>
      <c r="C41" s="346" t="str">
        <f>IF($E41="","",VLOOKUP($E41,'1MD ELO (5)'!$A$7:$O$48,15))</f>
        <v/>
      </c>
      <c r="D41" s="376" t="str">
        <f>IF($E41="","",VLOOKUP($E41,'1MD ELO (5)'!$A$7:$O$48,5))</f>
        <v/>
      </c>
      <c r="E41" s="119"/>
      <c r="F41" s="412" t="str">
        <f>UPPER(IF($E41="","",VLOOKUP($E41,'1MD ELO (5)'!$A$7:$O$48,2)))</f>
        <v/>
      </c>
      <c r="G41" s="412" t="str">
        <f>IF($E41="","",VLOOKUP($E41,'1MD ELO (5)'!$A$7:$O$48,3))</f>
        <v/>
      </c>
      <c r="H41" s="412"/>
      <c r="I41" s="412" t="str">
        <f>IF($E41="","",VLOOKUP($E41,'1MD ELO (5)'!$A$7:$O$48,4))</f>
        <v/>
      </c>
      <c r="J41" s="140"/>
      <c r="K41" s="121"/>
      <c r="L41" s="141"/>
      <c r="M41" s="121"/>
      <c r="N41" s="146"/>
      <c r="O41" s="124"/>
      <c r="P41" s="126"/>
      <c r="Q41" s="765" t="str">
        <f>IF(Y3="","",CONCATENATE(AB1," pont"))</f>
        <v/>
      </c>
      <c r="R41" s="766"/>
      <c r="S41" s="129"/>
    </row>
    <row r="42" spans="1:19" s="37" customFormat="1" ht="9.6" customHeight="1" x14ac:dyDescent="0.25">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5">
      <c r="A43" s="131">
        <v>19</v>
      </c>
      <c r="B43" s="346" t="str">
        <f>IF($E43="","",VLOOKUP($E43,'1MD ELO (5)'!$A$7:$O$48,14))</f>
        <v/>
      </c>
      <c r="C43" s="346" t="str">
        <f>IF($E43="","",VLOOKUP($E43,'1MD ELO (5)'!$A$7:$O$48,15))</f>
        <v/>
      </c>
      <c r="D43" s="376" t="str">
        <f>IF($E43="","",VLOOKUP($E43,'1MD ELO (5)'!$A$7:$O$48,5))</f>
        <v/>
      </c>
      <c r="E43" s="119"/>
      <c r="F43" s="412" t="str">
        <f>UPPER(IF($E43="","",VLOOKUP($E43,'1MD ELO (5)'!$A$7:$O$48,2)))</f>
        <v/>
      </c>
      <c r="G43" s="412" t="str">
        <f>IF($E43="","",VLOOKUP($E43,'1MD ELO (5)'!$A$7:$O$48,3))</f>
        <v/>
      </c>
      <c r="H43" s="412"/>
      <c r="I43" s="412" t="str">
        <f>IF($E43="","",VLOOKUP($E43,'1MD ELO (5)'!$A$7:$O$48,4))</f>
        <v/>
      </c>
      <c r="J43" s="122"/>
      <c r="K43" s="121"/>
      <c r="L43" s="147"/>
      <c r="M43" s="121"/>
      <c r="N43" s="148"/>
      <c r="O43" s="124"/>
      <c r="P43" s="126"/>
      <c r="Q43" s="124"/>
      <c r="R43" s="206"/>
      <c r="S43" s="129"/>
    </row>
    <row r="44" spans="1:19" s="37" customFormat="1" ht="9.6" customHeight="1" x14ac:dyDescent="0.25">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5">
      <c r="A45" s="131">
        <v>20</v>
      </c>
      <c r="B45" s="346" t="str">
        <f>IF($E45="","",VLOOKUP($E45,'1MD ELO (5)'!$A$7:$O$48,14))</f>
        <v/>
      </c>
      <c r="C45" s="346" t="str">
        <f>IF($E45="","",VLOOKUP($E45,'1MD ELO (5)'!$A$7:$O$48,15))</f>
        <v/>
      </c>
      <c r="D45" s="376" t="str">
        <f>IF($E45="","",VLOOKUP($E45,'1MD ELO (5)'!$A$7:$O$48,5))</f>
        <v/>
      </c>
      <c r="E45" s="119"/>
      <c r="F45" s="412" t="str">
        <f>UPPER(IF($E45="","",VLOOKUP($E45,'1MD ELO (5)'!$A$7:$O$48,2)))</f>
        <v/>
      </c>
      <c r="G45" s="412" t="str">
        <f>IF($E45="","",VLOOKUP($E45,'1MD ELO (5)'!$A$7:$O$48,3))</f>
        <v/>
      </c>
      <c r="H45" s="412"/>
      <c r="I45" s="412" t="str">
        <f>IF($E45="","",VLOOKUP($E45,'1MD ELO (5)'!$A$7:$O$48,4))</f>
        <v/>
      </c>
      <c r="J45" s="150"/>
      <c r="K45" s="121"/>
      <c r="L45" s="121"/>
      <c r="M45" s="121"/>
      <c r="N45" s="148"/>
      <c r="O45" s="124"/>
      <c r="P45" s="126"/>
      <c r="Q45" s="124"/>
      <c r="R45" s="206"/>
      <c r="S45" s="129"/>
    </row>
    <row r="46" spans="1:19" s="37" customFormat="1" ht="9.6" customHeight="1" x14ac:dyDescent="0.25">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5">
      <c r="A47" s="131">
        <v>21</v>
      </c>
      <c r="B47" s="346" t="str">
        <f>IF($E47="","",VLOOKUP($E47,'1MD ELO (5)'!$A$7:$O$48,14))</f>
        <v/>
      </c>
      <c r="C47" s="346" t="str">
        <f>IF($E47="","",VLOOKUP($E47,'1MD ELO (5)'!$A$7:$O$48,15))</f>
        <v/>
      </c>
      <c r="D47" s="376" t="str">
        <f>IF($E47="","",VLOOKUP($E47,'1MD ELO (5)'!$A$7:$O$48,5))</f>
        <v/>
      </c>
      <c r="E47" s="119"/>
      <c r="F47" s="412" t="str">
        <f>UPPER(IF($E47="","",VLOOKUP($E47,'1MD ELO (5)'!$A$7:$O$48,2)))</f>
        <v/>
      </c>
      <c r="G47" s="412" t="str">
        <f>IF($E47="","",VLOOKUP($E47,'1MD ELO (5)'!$A$7:$O$48,3))</f>
        <v/>
      </c>
      <c r="H47" s="412"/>
      <c r="I47" s="412" t="str">
        <f>IF($E47="","",VLOOKUP($E47,'1MD ELO (5)'!$A$7:$O$48,4))</f>
        <v/>
      </c>
      <c r="J47" s="152"/>
      <c r="K47" s="121"/>
      <c r="L47" s="121"/>
      <c r="M47" s="121"/>
      <c r="N47" s="148"/>
      <c r="O47" s="121"/>
      <c r="P47" s="206"/>
      <c r="Q47" s="124"/>
      <c r="R47" s="206"/>
      <c r="S47" s="129"/>
    </row>
    <row r="48" spans="1:19" s="37" customFormat="1" ht="9.6" customHeight="1" x14ac:dyDescent="0.25">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5">
      <c r="A49" s="131">
        <v>22</v>
      </c>
      <c r="B49" s="346" t="str">
        <f>IF($E49="","",VLOOKUP($E49,'1MD ELO (5)'!$A$7:$O$48,14))</f>
        <v/>
      </c>
      <c r="C49" s="346" t="str">
        <f>IF($E49="","",VLOOKUP($E49,'1MD ELO (5)'!$A$7:$O$48,15))</f>
        <v/>
      </c>
      <c r="D49" s="376" t="str">
        <f>IF($E49="","",VLOOKUP($E49,'1MD ELO (5)'!$A$7:$O$48,5))</f>
        <v/>
      </c>
      <c r="E49" s="119"/>
      <c r="F49" s="412" t="str">
        <f>UPPER(IF($E49="","",VLOOKUP($E49,'1MD ELO (5)'!$A$7:$O$48,2)))</f>
        <v/>
      </c>
      <c r="G49" s="412" t="str">
        <f>IF($E49="","",VLOOKUP($E49,'1MD ELO (5)'!$A$7:$O$48,3))</f>
        <v/>
      </c>
      <c r="H49" s="412"/>
      <c r="I49" s="412" t="str">
        <f>IF($E49="","",VLOOKUP($E49,'1MD ELO (5)'!$A$7:$O$48,4))</f>
        <v/>
      </c>
      <c r="J49" s="140"/>
      <c r="K49" s="121"/>
      <c r="L49" s="141"/>
      <c r="M49" s="121"/>
      <c r="N49" s="148"/>
      <c r="O49" s="124"/>
      <c r="P49" s="206"/>
      <c r="Q49" s="124"/>
      <c r="R49" s="206"/>
      <c r="S49" s="129"/>
    </row>
    <row r="50" spans="1:19" s="37" customFormat="1" ht="9.6" customHeight="1" x14ac:dyDescent="0.25">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5">
      <c r="A51" s="131">
        <v>23</v>
      </c>
      <c r="B51" s="346" t="str">
        <f>IF($E51="","",VLOOKUP($E51,'1MD ELO (5)'!$A$7:$O$48,14))</f>
        <v/>
      </c>
      <c r="C51" s="346" t="str">
        <f>IF($E51="","",VLOOKUP($E51,'1MD ELO (5)'!$A$7:$O$48,15))</f>
        <v/>
      </c>
      <c r="D51" s="376" t="str">
        <f>IF($E51="","",VLOOKUP($E51,'1MD ELO (5)'!$A$7:$O$48,5))</f>
        <v/>
      </c>
      <c r="E51" s="119"/>
      <c r="F51" s="412" t="str">
        <f>UPPER(IF($E51="","",VLOOKUP($E51,'1MD ELO (5)'!$A$7:$O$48,2)))</f>
        <v/>
      </c>
      <c r="G51" s="412" t="str">
        <f>IF($E51="","",VLOOKUP($E51,'1MD ELO (5)'!$A$7:$O$48,3))</f>
        <v/>
      </c>
      <c r="H51" s="412"/>
      <c r="I51" s="412" t="str">
        <f>IF($E51="","",VLOOKUP($E51,'1MD ELO (5)'!$A$7:$O$48,4))</f>
        <v/>
      </c>
      <c r="J51" s="122"/>
      <c r="K51" s="121"/>
      <c r="L51" s="147"/>
      <c r="M51" s="121"/>
      <c r="N51" s="146"/>
      <c r="O51" s="124"/>
      <c r="P51" s="206"/>
      <c r="Q51" s="124"/>
      <c r="R51" s="206"/>
      <c r="S51" s="129"/>
    </row>
    <row r="52" spans="1:19" s="37" customFormat="1" ht="9.6" customHeight="1" x14ac:dyDescent="0.25">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5">
      <c r="A53" s="117">
        <v>24</v>
      </c>
      <c r="B53" s="346" t="str">
        <f>IF($E53="","",VLOOKUP($E53,'1MD ELO (5)'!$A$7:$O$48,14))</f>
        <v/>
      </c>
      <c r="C53" s="346" t="str">
        <f>IF($E53="","",VLOOKUP($E53,'1MD ELO (5)'!$A$7:$O$48,15))</f>
        <v/>
      </c>
      <c r="D53" s="376" t="str">
        <f>IF($E53="","",VLOOKUP($E53,'1MD ELO (5)'!$A$7:$O$48,5))</f>
        <v/>
      </c>
      <c r="E53" s="119"/>
      <c r="F53" s="120" t="str">
        <f>UPPER(IF($E53="","",VLOOKUP($E53,'1MD ELO (5)'!$A$7:$O$48,2)))</f>
        <v/>
      </c>
      <c r="G53" s="120" t="str">
        <f>IF($E53="","",VLOOKUP($E53,'1MD ELO (5)'!$A$7:$O$48,3))</f>
        <v/>
      </c>
      <c r="H53" s="120"/>
      <c r="I53" s="120" t="str">
        <f>IF($E53="","",VLOOKUP($E53,'1MD ELO (5)'!$A$7:$O$48,4))</f>
        <v/>
      </c>
      <c r="J53" s="150"/>
      <c r="K53" s="121"/>
      <c r="L53" s="121"/>
      <c r="M53" s="121"/>
      <c r="N53" s="146"/>
      <c r="O53" s="124"/>
      <c r="P53" s="206"/>
      <c r="Q53" s="124"/>
      <c r="R53" s="206"/>
      <c r="S53" s="129"/>
    </row>
    <row r="54" spans="1:19" s="37" customFormat="1" ht="9.6" customHeight="1" x14ac:dyDescent="0.25">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5">
      <c r="A55" s="117">
        <v>25</v>
      </c>
      <c r="B55" s="346" t="str">
        <f>IF($E55="","",VLOOKUP($E55,'1MD ELO (5)'!$A$7:$O$48,14))</f>
        <v/>
      </c>
      <c r="C55" s="346" t="str">
        <f>IF($E55="","",VLOOKUP($E55,'1MD ELO (5)'!$A$7:$O$48,15))</f>
        <v/>
      </c>
      <c r="D55" s="376" t="str">
        <f>IF($E55="","",VLOOKUP($E55,'1MD ELO (5)'!$A$7:$O$48,5))</f>
        <v/>
      </c>
      <c r="E55" s="119"/>
      <c r="F55" s="120" t="str">
        <f>UPPER(IF($E55="","",VLOOKUP($E55,'1MD ELO (5)'!$A$7:$O$48,2)))</f>
        <v/>
      </c>
      <c r="G55" s="120" t="str">
        <f>IF($E55="","",VLOOKUP($E55,'1MD ELO (5)'!$A$7:$O$48,3))</f>
        <v/>
      </c>
      <c r="H55" s="120"/>
      <c r="I55" s="120" t="str">
        <f>IF($E55="","",VLOOKUP($E55,'1MD ELO (5)'!$A$7:$O$48,4))</f>
        <v/>
      </c>
      <c r="J55" s="122"/>
      <c r="K55" s="121"/>
      <c r="L55" s="121"/>
      <c r="M55" s="121"/>
      <c r="N55" s="146"/>
      <c r="O55" s="124"/>
      <c r="P55" s="206"/>
      <c r="Q55" s="121"/>
      <c r="R55" s="126"/>
      <c r="S55" s="129"/>
    </row>
    <row r="56" spans="1:19" s="37" customFormat="1" ht="9.6" customHeight="1" x14ac:dyDescent="0.25">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5">
      <c r="A57" s="131">
        <v>26</v>
      </c>
      <c r="B57" s="346" t="str">
        <f>IF($E57="","",VLOOKUP($E57,'1MD ELO (5)'!$A$7:$O$48,14))</f>
        <v/>
      </c>
      <c r="C57" s="346" t="str">
        <f>IF($E57="","",VLOOKUP($E57,'1MD ELO (5)'!$A$7:$O$48,15))</f>
        <v/>
      </c>
      <c r="D57" s="376" t="str">
        <f>IF($E57="","",VLOOKUP($E57,'1MD ELO (5)'!$A$7:$O$48,5))</f>
        <v/>
      </c>
      <c r="E57" s="119"/>
      <c r="F57" s="412" t="str">
        <f>UPPER(IF($E57="","",VLOOKUP($E57,'1MD ELO (5)'!$A$7:$O$48,2)))</f>
        <v/>
      </c>
      <c r="G57" s="412" t="str">
        <f>IF($E57="","",VLOOKUP($E57,'1MD ELO (5)'!$A$7:$O$48,3))</f>
        <v/>
      </c>
      <c r="H57" s="412"/>
      <c r="I57" s="412" t="str">
        <f>IF($E57="","",VLOOKUP($E57,'1MD ELO (5)'!$A$7:$O$48,4))</f>
        <v/>
      </c>
      <c r="J57" s="140"/>
      <c r="K57" s="121"/>
      <c r="L57" s="141"/>
      <c r="M57" s="121"/>
      <c r="N57" s="146"/>
      <c r="O57" s="124"/>
      <c r="P57" s="206"/>
      <c r="Q57" s="124"/>
      <c r="R57" s="126"/>
      <c r="S57" s="129"/>
    </row>
    <row r="58" spans="1:19" s="37" customFormat="1" ht="9.6" customHeight="1" x14ac:dyDescent="0.25">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5">
      <c r="A59" s="131">
        <v>27</v>
      </c>
      <c r="B59" s="346" t="str">
        <f>IF($E59="","",VLOOKUP($E59,'1MD ELO (5)'!$A$7:$O$48,14))</f>
        <v/>
      </c>
      <c r="C59" s="346" t="str">
        <f>IF($E59="","",VLOOKUP($E59,'1MD ELO (5)'!$A$7:$O$48,15))</f>
        <v/>
      </c>
      <c r="D59" s="376" t="str">
        <f>IF($E59="","",VLOOKUP($E59,'1MD ELO (5)'!$A$7:$O$48,5))</f>
        <v/>
      </c>
      <c r="E59" s="119"/>
      <c r="F59" s="412" t="str">
        <f>UPPER(IF($E59="","",VLOOKUP($E59,'1MD ELO (5)'!$A$7:$O$48,2)))</f>
        <v/>
      </c>
      <c r="G59" s="412" t="str">
        <f>IF($E59="","",VLOOKUP($E59,'1MD ELO (5)'!$A$7:$O$48,3))</f>
        <v/>
      </c>
      <c r="H59" s="412"/>
      <c r="I59" s="412" t="str">
        <f>IF($E59="","",VLOOKUP($E59,'1MD ELO (5)'!$A$7:$O$48,4))</f>
        <v/>
      </c>
      <c r="J59" s="122"/>
      <c r="K59" s="121"/>
      <c r="L59" s="147"/>
      <c r="M59" s="121"/>
      <c r="N59" s="148"/>
      <c r="O59" s="124"/>
      <c r="P59" s="206"/>
      <c r="Q59" s="124"/>
      <c r="R59" s="126"/>
      <c r="S59" s="162"/>
    </row>
    <row r="60" spans="1:19" s="37" customFormat="1" ht="9.6" customHeight="1" x14ac:dyDescent="0.25">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5">
      <c r="A61" s="131">
        <v>28</v>
      </c>
      <c r="B61" s="346" t="str">
        <f>IF($E61="","",VLOOKUP($E61,'1MD ELO (5)'!$A$7:$O$48,14))</f>
        <v/>
      </c>
      <c r="C61" s="346" t="str">
        <f>IF($E61="","",VLOOKUP($E61,'1MD ELO (5)'!$A$7:$O$48,15))</f>
        <v/>
      </c>
      <c r="D61" s="376" t="str">
        <f>IF($E61="","",VLOOKUP($E61,'1MD ELO (5)'!$A$7:$O$48,5))</f>
        <v/>
      </c>
      <c r="E61" s="119"/>
      <c r="F61" s="412" t="str">
        <f>UPPER(IF($E61="","",VLOOKUP($E61,'1MD ELO (5)'!$A$7:$O$48,2)))</f>
        <v/>
      </c>
      <c r="G61" s="412" t="str">
        <f>IF($E61="","",VLOOKUP($E61,'1MD ELO (5)'!$A$7:$O$48,3))</f>
        <v/>
      </c>
      <c r="H61" s="412"/>
      <c r="I61" s="412" t="str">
        <f>IF($E61="","",VLOOKUP($E61,'1MD ELO (5)'!$A$7:$O$48,4))</f>
        <v/>
      </c>
      <c r="J61" s="150"/>
      <c r="K61" s="121"/>
      <c r="L61" s="121"/>
      <c r="M61" s="121"/>
      <c r="N61" s="148"/>
      <c r="O61" s="124"/>
      <c r="P61" s="206"/>
      <c r="Q61" s="124"/>
      <c r="R61" s="126"/>
      <c r="S61" s="129"/>
    </row>
    <row r="62" spans="1:19" s="37" customFormat="1" ht="9.6" customHeight="1" x14ac:dyDescent="0.25">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5">
      <c r="A63" s="131">
        <v>29</v>
      </c>
      <c r="B63" s="346" t="str">
        <f>IF($E63="","",VLOOKUP($E63,'1MD ELO (5)'!$A$7:$O$48,14))</f>
        <v/>
      </c>
      <c r="C63" s="346" t="str">
        <f>IF($E63="","",VLOOKUP($E63,'1MD ELO (5)'!$A$7:$O$48,15))</f>
        <v/>
      </c>
      <c r="D63" s="376" t="str">
        <f>IF($E63="","",VLOOKUP($E63,'1MD ELO (5)'!$A$7:$O$48,5))</f>
        <v/>
      </c>
      <c r="E63" s="119"/>
      <c r="F63" s="412" t="str">
        <f>UPPER(IF($E63="","",VLOOKUP($E63,'1MD ELO (5)'!$A$7:$O$48,2)))</f>
        <v/>
      </c>
      <c r="G63" s="412" t="str">
        <f>IF($E63="","",VLOOKUP($E63,'1MD ELO (5)'!$A$7:$O$48,3))</f>
        <v/>
      </c>
      <c r="H63" s="412"/>
      <c r="I63" s="412" t="str">
        <f>IF($E63="","",VLOOKUP($E63,'1MD ELO (5)'!$A$7:$O$48,4))</f>
        <v/>
      </c>
      <c r="J63" s="152"/>
      <c r="K63" s="121"/>
      <c r="L63" s="121"/>
      <c r="M63" s="121"/>
      <c r="N63" s="148"/>
      <c r="O63" s="121"/>
      <c r="P63" s="146"/>
      <c r="Q63" s="127"/>
      <c r="R63" s="128"/>
      <c r="S63" s="129"/>
    </row>
    <row r="64" spans="1:19" s="37" customFormat="1" ht="9.6" customHeight="1" x14ac:dyDescent="0.25">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5">
      <c r="A65" s="131">
        <v>30</v>
      </c>
      <c r="B65" s="346" t="str">
        <f>IF($E65="","",VLOOKUP($E65,'1MD ELO (5)'!$A$7:$O$48,14))</f>
        <v/>
      </c>
      <c r="C65" s="346" t="str">
        <f>IF($E65="","",VLOOKUP($E65,'1MD ELO (5)'!$A$7:$O$48,15))</f>
        <v/>
      </c>
      <c r="D65" s="376" t="str">
        <f>IF($E65="","",VLOOKUP($E65,'1MD ELO (5)'!$A$7:$O$48,5))</f>
        <v/>
      </c>
      <c r="E65" s="119"/>
      <c r="F65" s="412" t="str">
        <f>UPPER(IF($E65="","",VLOOKUP($E65,'1MD ELO (5)'!$A$7:$O$48,2)))</f>
        <v/>
      </c>
      <c r="G65" s="412" t="str">
        <f>IF($E65="","",VLOOKUP($E65,'1MD ELO (5)'!$A$7:$O$48,3))</f>
        <v/>
      </c>
      <c r="H65" s="412"/>
      <c r="I65" s="412" t="str">
        <f>IF($E65="","",VLOOKUP($E65,'1MD ELO (5)'!$A$7:$O$48,4))</f>
        <v/>
      </c>
      <c r="J65" s="140"/>
      <c r="K65" s="121"/>
      <c r="L65" s="141"/>
      <c r="M65" s="121"/>
      <c r="N65" s="148"/>
      <c r="O65" s="146"/>
      <c r="P65" s="146"/>
      <c r="Q65" s="127"/>
      <c r="R65" s="128"/>
      <c r="S65" s="129"/>
    </row>
    <row r="66" spans="1:19" s="37" customFormat="1" ht="9.6" customHeight="1" x14ac:dyDescent="0.25">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5">
      <c r="A67" s="131">
        <v>31</v>
      </c>
      <c r="B67" s="346" t="str">
        <f>IF($E67="","",VLOOKUP($E67,'1MD ELO (5)'!$A$7:$O$48,14))</f>
        <v/>
      </c>
      <c r="C67" s="346" t="str">
        <f>IF($E67="","",VLOOKUP($E67,'1MD ELO (5)'!$A$7:$O$48,15))</f>
        <v/>
      </c>
      <c r="D67" s="376" t="str">
        <f>IF($E67="","",VLOOKUP($E67,'1MD ELO (5)'!$A$7:$O$48,5))</f>
        <v/>
      </c>
      <c r="E67" s="119"/>
      <c r="F67" s="412" t="str">
        <f>UPPER(IF($E67="","",VLOOKUP($E67,'1MD ELO (5)'!$A$7:$O$48,2)))</f>
        <v/>
      </c>
      <c r="G67" s="412" t="str">
        <f>IF($E67="","",VLOOKUP($E67,'1MD ELO (5)'!$A$7:$O$48,3))</f>
        <v/>
      </c>
      <c r="H67" s="412"/>
      <c r="I67" s="412" t="str">
        <f>IF($E67="","",VLOOKUP($E67,'1MD ELO (5)'!$A$7:$O$48,4))</f>
        <v/>
      </c>
      <c r="J67" s="122"/>
      <c r="K67" s="121"/>
      <c r="L67" s="147"/>
      <c r="M67" s="121"/>
      <c r="N67" s="146"/>
      <c r="O67" s="146"/>
      <c r="P67" s="146"/>
      <c r="Q67" s="127"/>
      <c r="R67" s="128"/>
      <c r="S67" s="129"/>
    </row>
    <row r="68" spans="1:19" s="37" customFormat="1" ht="9.6" customHeight="1" x14ac:dyDescent="0.25">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5">
      <c r="A69" s="117">
        <v>32</v>
      </c>
      <c r="B69" s="346" t="str">
        <f>IF($E69="","",VLOOKUP($E69,'1MD ELO (5)'!$A$7:$O$48,14))</f>
        <v/>
      </c>
      <c r="C69" s="346" t="str">
        <f>IF($E69="","",VLOOKUP($E69,'1MD ELO (5)'!$A$7:$O$48,15))</f>
        <v/>
      </c>
      <c r="D69" s="376" t="str">
        <f>IF($E69="","",VLOOKUP($E69,'1MD ELO (5)'!$A$7:$O$48,5))</f>
        <v/>
      </c>
      <c r="E69" s="119"/>
      <c r="F69" s="120" t="str">
        <f>UPPER(IF($E69="","",VLOOKUP($E69,'1MD ELO (5)'!$A$7:$O$48,2)))</f>
        <v/>
      </c>
      <c r="G69" s="120" t="str">
        <f>IF($E69="","",VLOOKUP($E69,'1MD ELO (5)'!$A$7:$O$48,3))</f>
        <v/>
      </c>
      <c r="H69" s="120"/>
      <c r="I69" s="120" t="str">
        <f>IF($E69="","",VLOOKUP($E69,'1MD ELO (5)'!$A$7:$O$48,4))</f>
        <v/>
      </c>
      <c r="J69" s="150"/>
      <c r="K69" s="121"/>
      <c r="L69" s="121"/>
      <c r="M69" s="121"/>
      <c r="N69" s="121"/>
      <c r="O69" s="124"/>
      <c r="P69" s="126"/>
      <c r="Q69" s="127"/>
      <c r="R69" s="128"/>
      <c r="S69" s="129"/>
    </row>
    <row r="70" spans="1:19" s="2" customFormat="1" ht="6.75" customHeight="1" x14ac:dyDescent="0.25">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5">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5">
      <c r="A72" s="382" t="s">
        <v>103</v>
      </c>
      <c r="B72" s="383"/>
      <c r="C72" s="384"/>
      <c r="D72" s="385"/>
      <c r="E72" s="184">
        <v>1</v>
      </c>
      <c r="F72" s="55" t="str">
        <f>IF(E72&gt;$R$79,,UPPER(VLOOKUP(E72,'1MD ELO (5)'!$A$7:$Q$134,2)))</f>
        <v/>
      </c>
      <c r="G72" s="185"/>
      <c r="H72" s="55"/>
      <c r="I72" s="54"/>
      <c r="J72" s="186" t="s">
        <v>7</v>
      </c>
      <c r="K72" s="181"/>
      <c r="L72" s="187"/>
      <c r="M72" s="181"/>
      <c r="N72" s="188"/>
      <c r="O72" s="189" t="s">
        <v>108</v>
      </c>
      <c r="P72" s="190"/>
      <c r="Q72" s="190"/>
      <c r="R72" s="191"/>
    </row>
    <row r="73" spans="1:19" s="18" customFormat="1" ht="9" customHeight="1" x14ac:dyDescent="0.25">
      <c r="A73" s="196" t="s">
        <v>121</v>
      </c>
      <c r="B73" s="194"/>
      <c r="C73" s="378"/>
      <c r="D73" s="197"/>
      <c r="E73" s="184">
        <v>2</v>
      </c>
      <c r="F73" s="55" t="str">
        <f>IF(E73&gt;$R$79,,UPPER(VLOOKUP(E73,'1MD ELO (5)'!$A$7:$Q$134,2)))</f>
        <v/>
      </c>
      <c r="G73" s="185"/>
      <c r="H73" s="55"/>
      <c r="I73" s="54"/>
      <c r="J73" s="186" t="s">
        <v>8</v>
      </c>
      <c r="K73" s="181"/>
      <c r="L73" s="187"/>
      <c r="M73" s="181"/>
      <c r="N73" s="188"/>
      <c r="O73" s="192"/>
      <c r="P73" s="193"/>
      <c r="Q73" s="194"/>
      <c r="R73" s="195"/>
    </row>
    <row r="74" spans="1:19" s="18" customFormat="1" ht="9" customHeight="1" x14ac:dyDescent="0.25">
      <c r="A74" s="336"/>
      <c r="B74" s="337"/>
      <c r="C74" s="379"/>
      <c r="D74" s="338"/>
      <c r="E74" s="184">
        <v>3</v>
      </c>
      <c r="F74" s="55" t="str">
        <f>IF(E74&gt;$R$79,,UPPER(VLOOKUP(E74,'1MD ELO (5)'!$A$7:$Q$134,2)))</f>
        <v/>
      </c>
      <c r="G74" s="185"/>
      <c r="H74" s="55"/>
      <c r="I74" s="54"/>
      <c r="J74" s="186" t="s">
        <v>9</v>
      </c>
      <c r="K74" s="181"/>
      <c r="L74" s="187"/>
      <c r="M74" s="181"/>
      <c r="N74" s="188"/>
      <c r="O74" s="189" t="s">
        <v>109</v>
      </c>
      <c r="P74" s="190"/>
      <c r="Q74" s="190"/>
      <c r="R74" s="191"/>
    </row>
    <row r="75" spans="1:19" s="18" customFormat="1" ht="9" customHeight="1" x14ac:dyDescent="0.25">
      <c r="A75" s="198"/>
      <c r="B75" s="110"/>
      <c r="C75" s="110"/>
      <c r="D75" s="199"/>
      <c r="E75" s="184">
        <v>4</v>
      </c>
      <c r="F75" s="55" t="str">
        <f>IF(E75&gt;$R$79,,UPPER(VLOOKUP(E75,'1MD ELO (5)'!$A$7:$Q$134,2)))</f>
        <v/>
      </c>
      <c r="G75" s="185"/>
      <c r="H75" s="55"/>
      <c r="I75" s="54"/>
      <c r="J75" s="186" t="s">
        <v>10</v>
      </c>
      <c r="K75" s="181"/>
      <c r="L75" s="187"/>
      <c r="M75" s="181"/>
      <c r="N75" s="188"/>
      <c r="O75" s="181"/>
      <c r="P75" s="187"/>
      <c r="Q75" s="181"/>
      <c r="R75" s="188"/>
    </row>
    <row r="76" spans="1:19" s="18" customFormat="1" ht="9" customHeight="1" x14ac:dyDescent="0.25">
      <c r="A76" s="325"/>
      <c r="B76" s="339"/>
      <c r="C76" s="339"/>
      <c r="D76" s="380"/>
      <c r="E76" s="184">
        <v>5</v>
      </c>
      <c r="F76" s="55" t="str">
        <f>IF(E76&gt;$R$79,,UPPER(VLOOKUP(E76,'1MD ELO (5)'!$A$7:$Q$134,2)))</f>
        <v/>
      </c>
      <c r="G76" s="185"/>
      <c r="H76" s="55"/>
      <c r="I76" s="54"/>
      <c r="J76" s="186" t="s">
        <v>11</v>
      </c>
      <c r="K76" s="181"/>
      <c r="L76" s="187"/>
      <c r="M76" s="181"/>
      <c r="N76" s="188"/>
      <c r="O76" s="194"/>
      <c r="P76" s="193"/>
      <c r="Q76" s="194"/>
      <c r="R76" s="195"/>
    </row>
    <row r="77" spans="1:19" s="18" customFormat="1" ht="9" customHeight="1" x14ac:dyDescent="0.25">
      <c r="A77" s="326"/>
      <c r="B77" s="24"/>
      <c r="C77" s="110"/>
      <c r="D77" s="199"/>
      <c r="E77" s="184">
        <v>6</v>
      </c>
      <c r="F77" s="55" t="str">
        <f>IF(E77&gt;$R$79,,UPPER(VLOOKUP(E77,'1MD ELO (5)'!$A$7:$Q$134,2)))</f>
        <v/>
      </c>
      <c r="G77" s="185"/>
      <c r="H77" s="55"/>
      <c r="I77" s="54"/>
      <c r="J77" s="186" t="s">
        <v>12</v>
      </c>
      <c r="K77" s="181"/>
      <c r="L77" s="187"/>
      <c r="M77" s="181"/>
      <c r="N77" s="188"/>
      <c r="O77" s="189" t="s">
        <v>89</v>
      </c>
      <c r="P77" s="190"/>
      <c r="Q77" s="190"/>
      <c r="R77" s="191"/>
    </row>
    <row r="78" spans="1:19" s="18" customFormat="1" ht="9" customHeight="1" x14ac:dyDescent="0.25">
      <c r="A78" s="326"/>
      <c r="B78" s="24"/>
      <c r="C78" s="263"/>
      <c r="D78" s="334"/>
      <c r="E78" s="184">
        <v>7</v>
      </c>
      <c r="F78" s="55" t="str">
        <f>IF(E78&gt;$R$79,,UPPER(VLOOKUP(E78,'1MD ELO (5)'!$A$7:$Q$134,2)))</f>
        <v/>
      </c>
      <c r="G78" s="185"/>
      <c r="H78" s="55"/>
      <c r="I78" s="54"/>
      <c r="J78" s="186" t="s">
        <v>13</v>
      </c>
      <c r="K78" s="181"/>
      <c r="L78" s="187"/>
      <c r="M78" s="181"/>
      <c r="N78" s="188"/>
      <c r="O78" s="181"/>
      <c r="P78" s="187"/>
      <c r="Q78" s="181"/>
      <c r="R78" s="188"/>
    </row>
    <row r="79" spans="1:19" s="18" customFormat="1" ht="9" customHeight="1" x14ac:dyDescent="0.25">
      <c r="A79" s="327"/>
      <c r="B79" s="324"/>
      <c r="C79" s="375"/>
      <c r="D79" s="335"/>
      <c r="E79" s="200">
        <v>8</v>
      </c>
      <c r="F79" s="201" t="str">
        <f>IF(E79&gt;$R$79,,UPPER(VLOOKUP(E79,'1MD ELO (5)'!$A$7:$Q$134,2)))</f>
        <v/>
      </c>
      <c r="G79" s="202"/>
      <c r="H79" s="201"/>
      <c r="I79" s="203"/>
      <c r="J79" s="204" t="s">
        <v>14</v>
      </c>
      <c r="K79" s="194"/>
      <c r="L79" s="193"/>
      <c r="M79" s="194"/>
      <c r="N79" s="195"/>
      <c r="O79" s="194" t="str">
        <f>R4</f>
        <v>Csávás István</v>
      </c>
      <c r="P79" s="193"/>
      <c r="Q79" s="194"/>
      <c r="R79" s="205">
        <f>MIN(8,'1MD ELO (5)'!Q5)</f>
        <v>8</v>
      </c>
    </row>
  </sheetData>
  <mergeCells count="2">
    <mergeCell ref="A4:C4"/>
    <mergeCell ref="Q41:R41"/>
  </mergeCells>
  <conditionalFormatting sqref="E7 E9 E11">
    <cfRule type="expression" dxfId="75" priority="1" stopIfTrue="1">
      <formula>$E7&lt;9</formula>
    </cfRule>
  </conditionalFormatting>
  <conditionalFormatting sqref="E13 E15 E17 E19 E21 E23 E25 E27 E29 E31 E33 E35 E37 E39 E41 E43 E45 E47 E49 E51 E53 E55 E57 E59 E61 E63 E65 E67 E69">
    <cfRule type="expression" dxfId="74" priority="7" stopIfTrue="1">
      <formula>AND($E13&lt;9,$C13&gt;0)</formula>
    </cfRule>
  </conditionalFormatting>
  <conditionalFormatting sqref="H7 H9 H11 H13 H15 H17 H19 H21 H23 H25 H27 H29 H31 H33 H35 H37 H39 H41 H43 H45 H47 H49 H51 H53 H55 H57 H59 H61 H63 H65 H67 H69">
    <cfRule type="expression" dxfId="73" priority="11" stopIfTrue="1">
      <formula>AND($E7&lt;9,$C7&gt;0)</formula>
    </cfRule>
  </conditionalFormatting>
  <conditionalFormatting sqref="I8 K10 I12 M14 I16 K18 I20 O22 I24 K26 I28 M30 I32 K34 I36 O39 I40 K42 I44 M46 I48 K50 I52 O54 I56 K58 I60 M62 I64 K66 I68">
    <cfRule type="expression" dxfId="72" priority="8" stopIfTrue="1">
      <formula>AND($O$1="CU",I8="Umpire")</formula>
    </cfRule>
    <cfRule type="expression" dxfId="71" priority="9" stopIfTrue="1">
      <formula>AND($O$1="CU",I8&lt;&gt;"Umpire",J8&lt;&gt;"")</formula>
    </cfRule>
    <cfRule type="expression" dxfId="70" priority="10" stopIfTrue="1">
      <formula>AND($O$1="CU",I8&lt;&gt;"Umpire")</formula>
    </cfRule>
  </conditionalFormatting>
  <conditionalFormatting sqref="J8 L10 J12 N14 J16 L18 J20 P22 J24 L26 J28 N30 J32 L34 J36 P39 J40 L42 J44 N46 J48 L50 J52 P54 J56 L58 J60 N62 J64 L66 J68 R79">
    <cfRule type="expression" dxfId="69" priority="4" stopIfTrue="1">
      <formula>$O$1="CU"</formula>
    </cfRule>
  </conditionalFormatting>
  <conditionalFormatting sqref="K8 M10 K12 O14 K16 M18 K20 Q22 K24 M26 K28 O30 K32 M34 K36 K40 M42 K44 O46 K48 M50 K52 Q54 K56 M58 K60 O62 K64 M66 K68">
    <cfRule type="expression" dxfId="68" priority="5" stopIfTrue="1">
      <formula>J8="as"</formula>
    </cfRule>
    <cfRule type="expression" dxfId="67" priority="6" stopIfTrue="1">
      <formula>J8="bs"</formula>
    </cfRule>
  </conditionalFormatting>
  <conditionalFormatting sqref="Q38">
    <cfRule type="expression" dxfId="66" priority="2" stopIfTrue="1">
      <formula>P39="as"</formula>
    </cfRule>
    <cfRule type="expression" dxfId="65"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5B00-000000000000}">
      <formula1>$U$7:$U$16</formula1>
    </dataValidation>
    <dataValidation type="list" allowBlank="1" showInputMessage="1" sqref="O54 O39 O22" xr:uid="{00000000-0002-0000-5B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78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1782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CE7AD-7E45-4AC4-93F7-EBF463CB6B40}">
  <sheetPr>
    <tabColor indexed="42"/>
  </sheetPr>
  <dimension ref="A1:O156"/>
  <sheetViews>
    <sheetView showGridLines="0" showZeros="0" workbookViewId="0">
      <pane ySplit="6" topLeftCell="A7" activePane="bottomLeft" state="frozen"/>
      <selection activeCell="C12" sqref="C12"/>
      <selection pane="bottomLeft" activeCell="U23" sqref="U23"/>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373</v>
      </c>
      <c r="C7" s="697" t="s">
        <v>279</v>
      </c>
      <c r="D7" s="699" t="s">
        <v>280</v>
      </c>
      <c r="E7" s="700" t="s">
        <v>240</v>
      </c>
      <c r="F7" s="68"/>
      <c r="G7" s="68"/>
      <c r="H7" s="357"/>
      <c r="I7" s="355"/>
      <c r="J7" s="359"/>
      <c r="K7" s="355"/>
      <c r="L7" s="344"/>
      <c r="M7" s="68"/>
      <c r="N7" s="93"/>
      <c r="O7" s="69"/>
    </row>
    <row r="8" spans="1:15" s="11" customFormat="1" ht="18.899999999999999" customHeight="1" x14ac:dyDescent="0.25">
      <c r="A8" s="360">
        <v>2</v>
      </c>
      <c r="B8" s="696" t="s">
        <v>271</v>
      </c>
      <c r="C8" s="697" t="s">
        <v>272</v>
      </c>
      <c r="D8" s="699" t="s">
        <v>280</v>
      </c>
      <c r="E8" s="700" t="s">
        <v>240</v>
      </c>
      <c r="F8" s="68"/>
      <c r="G8" s="68"/>
      <c r="H8" s="357"/>
      <c r="I8" s="355"/>
      <c r="J8" s="359"/>
      <c r="K8" s="355"/>
      <c r="L8" s="344"/>
      <c r="M8" s="68"/>
      <c r="N8" s="93"/>
      <c r="O8" s="69"/>
    </row>
    <row r="9" spans="1:15" s="11" customFormat="1" ht="18.899999999999999" customHeight="1" x14ac:dyDescent="0.25">
      <c r="A9" s="360">
        <v>3</v>
      </c>
      <c r="B9" s="696" t="s">
        <v>273</v>
      </c>
      <c r="C9" s="697" t="s">
        <v>274</v>
      </c>
      <c r="D9" s="699" t="s">
        <v>246</v>
      </c>
      <c r="E9" s="700" t="s">
        <v>240</v>
      </c>
      <c r="F9" s="68"/>
      <c r="G9" s="68"/>
      <c r="H9" s="357"/>
      <c r="I9" s="355"/>
      <c r="J9" s="359"/>
      <c r="K9" s="355"/>
      <c r="L9" s="344"/>
      <c r="M9" s="68"/>
      <c r="N9" s="604"/>
      <c r="O9" s="388"/>
    </row>
    <row r="10" spans="1:15" s="11" customFormat="1" ht="18.899999999999999" customHeight="1" x14ac:dyDescent="0.25">
      <c r="A10" s="360">
        <v>4</v>
      </c>
      <c r="B10" s="696" t="s">
        <v>415</v>
      </c>
      <c r="C10" s="697" t="s">
        <v>276</v>
      </c>
      <c r="D10" s="699" t="s">
        <v>281</v>
      </c>
      <c r="E10" s="700" t="s">
        <v>240</v>
      </c>
      <c r="F10" s="68"/>
      <c r="G10" s="68"/>
      <c r="H10" s="357"/>
      <c r="I10" s="355"/>
      <c r="J10" s="359"/>
      <c r="K10" s="355"/>
      <c r="L10" s="344"/>
      <c r="M10" s="68"/>
      <c r="N10" s="603"/>
      <c r="O10" s="597"/>
    </row>
    <row r="11" spans="1:15" s="11" customFormat="1" ht="18.899999999999999" customHeight="1" x14ac:dyDescent="0.25">
      <c r="A11" s="360">
        <v>5</v>
      </c>
      <c r="B11" s="696" t="s">
        <v>277</v>
      </c>
      <c r="C11" s="697" t="s">
        <v>278</v>
      </c>
      <c r="D11" s="699" t="s">
        <v>282</v>
      </c>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900" priority="3" stopIfTrue="1">
      <formula>$O7&gt;=1</formula>
    </cfRule>
  </conditionalFormatting>
  <conditionalFormatting sqref="B7:D37">
    <cfRule type="expression" dxfId="899" priority="1" stopIfTrue="1">
      <formula>$O7&gt;=1</formula>
    </cfRule>
  </conditionalFormatting>
  <conditionalFormatting sqref="H7:H156">
    <cfRule type="cellIs" dxfId="898"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3601"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1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sheetPr codeName="Sheet160">
    <tabColor indexed="11"/>
    <pageSetUpPr fitToPage="1"/>
  </sheetPr>
  <dimension ref="A1:AK82"/>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33203125" customWidth="1"/>
    <col min="21" max="21" width="11.44140625" hidden="1" customWidth="1"/>
    <col min="25" max="34" width="9.109375" hidden="1" customWidth="1"/>
  </cols>
  <sheetData>
    <row r="1" spans="1:37" s="96" customFormat="1" ht="21.75" customHeight="1" x14ac:dyDescent="0.25">
      <c r="A1" s="56" t="str">
        <f>Altalanos!$A$6</f>
        <v>Bács-Kiskun megyei Tenisz Diákolimpia</v>
      </c>
      <c r="B1" s="56"/>
      <c r="C1" s="99"/>
      <c r="D1" s="99"/>
      <c r="E1" s="99"/>
      <c r="F1" s="99"/>
      <c r="G1" s="99"/>
      <c r="H1" s="99"/>
      <c r="I1" s="333"/>
      <c r="J1" s="100"/>
      <c r="K1" s="401"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3">
        <f>Altalanos!$E$8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66"/>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86"/>
      <c r="C6" s="675"/>
      <c r="D6" s="675"/>
      <c r="E6" s="686"/>
      <c r="F6" s="674" t="str">
        <f>IF(Y3="","",CONCATENATE(AH1," pont"))</f>
        <v/>
      </c>
      <c r="G6" s="676"/>
      <c r="H6" s="677"/>
      <c r="I6" s="676"/>
      <c r="J6" s="678"/>
      <c r="K6" s="675" t="str">
        <f>IF(Y3="","",CONCATENATE(AG1," pont"))</f>
        <v/>
      </c>
      <c r="L6" s="678"/>
      <c r="M6" s="675" t="str">
        <f>IF(Y3="","",CONCATENATE(AF1," pont"))</f>
        <v/>
      </c>
      <c r="N6" s="678"/>
      <c r="O6" s="675" t="str">
        <f>IF(Y3="","",CONCATENATE(AE1," pont"))</f>
        <v/>
      </c>
      <c r="P6" s="678"/>
      <c r="Q6" s="675" t="str">
        <f>IF(Y3="","",CONCATENATE(AD1," pont"))</f>
        <v/>
      </c>
      <c r="R6" s="679"/>
      <c r="Y6" s="681"/>
      <c r="Z6" s="681"/>
      <c r="AA6" s="681" t="s">
        <v>191</v>
      </c>
      <c r="AB6" s="682">
        <v>150</v>
      </c>
      <c r="AC6" s="682">
        <v>120</v>
      </c>
      <c r="AD6" s="682">
        <v>90</v>
      </c>
      <c r="AE6" s="682">
        <v>60</v>
      </c>
      <c r="AF6" s="682">
        <v>40</v>
      </c>
      <c r="AG6" s="682">
        <v>25</v>
      </c>
      <c r="AH6" s="682">
        <v>10</v>
      </c>
      <c r="AI6" s="684"/>
      <c r="AJ6" s="684"/>
      <c r="AK6" s="684"/>
    </row>
    <row r="7" spans="1:37" s="37" customFormat="1" ht="9" customHeight="1" x14ac:dyDescent="0.25">
      <c r="A7" s="117" t="s">
        <v>7</v>
      </c>
      <c r="B7" s="346" t="str">
        <f>IF($E7="","",VLOOKUP($E7,'1MD ELO (5)'!$A$7:$O$80,14))</f>
        <v/>
      </c>
      <c r="C7" s="346" t="str">
        <f>IF($E7="","",VLOOKUP($E7,'1MD ELO (5)'!$A$7:$O$80,15))</f>
        <v/>
      </c>
      <c r="D7" s="376" t="str">
        <f>IF($E7="","",VLOOKUP($E7,'1MD ELO (5)'!$A$7:$O$80,5))</f>
        <v/>
      </c>
      <c r="E7" s="119"/>
      <c r="F7" s="120" t="str">
        <f>UPPER(IF($E7="","",VLOOKUP($E7,'1MD ELO (5)'!$A$7:$O$80,2)))</f>
        <v/>
      </c>
      <c r="G7" s="120" t="str">
        <f>IF($E7="","",VLOOKUP($E7,'1MD ELO (5)'!$A$7:$O$80,3))</f>
        <v/>
      </c>
      <c r="H7" s="120"/>
      <c r="I7" s="120" t="str">
        <f>IF($E7="","",VLOOKUP($E7,'1MD ELO (5)'!$A$7:$O$80,4))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5">
      <c r="A8" s="214" t="s">
        <v>8</v>
      </c>
      <c r="B8" s="346" t="str">
        <f>IF($E8="","",VLOOKUP($E8,'1MD ELO (5)'!$A$7:$O$80,14))</f>
        <v/>
      </c>
      <c r="C8" s="346" t="str">
        <f>IF($E8="","",VLOOKUP($E8,'1MD ELO (5)'!$A$7:$O$80,15))</f>
        <v/>
      </c>
      <c r="D8" s="376" t="str">
        <f>IF($E8="","",VLOOKUP($E8,'1MD ELO (5)'!$A$7:$O$80,5))</f>
        <v/>
      </c>
      <c r="E8" s="119"/>
      <c r="F8" s="412" t="str">
        <f>UPPER(IF($E8="","",VLOOKUP($E8,'1MD ELO (5)'!$A$7:$O$80,2)))</f>
        <v/>
      </c>
      <c r="G8" s="412" t="str">
        <f>IF($E8="","",VLOOKUP($E8,'1MD ELO (5)'!$A$7:$O$80,3))</f>
        <v/>
      </c>
      <c r="H8" s="412"/>
      <c r="I8" s="412" t="str">
        <f>IF($E8="","",VLOOKUP($E8,'1MD ELO (5)'!$A$7:$O$80,4))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5">
      <c r="A9" s="131" t="s">
        <v>9</v>
      </c>
      <c r="B9" s="346" t="str">
        <f>IF($E9="","",VLOOKUP($E9,'1MD ELO (5)'!$A$7:$O$80,14))</f>
        <v/>
      </c>
      <c r="C9" s="346" t="str">
        <f>IF($E9="","",VLOOKUP($E9,'1MD ELO (5)'!$A$7:$O$80,15))</f>
        <v/>
      </c>
      <c r="D9" s="376" t="str">
        <f>IF($E9="","",VLOOKUP($E9,'1MD ELO (5)'!$A$7:$O$80,5))</f>
        <v/>
      </c>
      <c r="E9" s="119"/>
      <c r="F9" s="412" t="str">
        <f>UPPER(IF($E9="","",VLOOKUP($E9,'1MD ELO (5)'!$A$7:$O$80,2)))</f>
        <v/>
      </c>
      <c r="G9" s="412" t="str">
        <f>IF($E9="","",VLOOKUP($E9,'1MD ELO (5)'!$A$7:$O$80,3))</f>
        <v/>
      </c>
      <c r="H9" s="412"/>
      <c r="I9" s="412" t="str">
        <f>IF($E9="","",VLOOKUP($E9,'1MD ELO (5)'!$A$7:$O$80,4))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5">
      <c r="A10" s="131" t="s">
        <v>10</v>
      </c>
      <c r="B10" s="346" t="str">
        <f>IF($E10="","",VLOOKUP($E10,'1MD ELO (5)'!$A$7:$O$80,14))</f>
        <v/>
      </c>
      <c r="C10" s="346" t="str">
        <f>IF($E10="","",VLOOKUP($E10,'1MD ELO (5)'!$A$7:$O$80,15))</f>
        <v/>
      </c>
      <c r="D10" s="376" t="str">
        <f>IF($E10="","",VLOOKUP($E10,'1MD ELO (5)'!$A$7:$O$80,5))</f>
        <v/>
      </c>
      <c r="E10" s="119"/>
      <c r="F10" s="412" t="str">
        <f>UPPER(IF($E10="","",VLOOKUP($E10,'1MD ELO (5)'!$A$7:$O$80,2)))</f>
        <v/>
      </c>
      <c r="G10" s="412" t="str">
        <f>IF($E10="","",VLOOKUP($E10,'1MD ELO (5)'!$A$7:$O$80,3))</f>
        <v/>
      </c>
      <c r="H10" s="412"/>
      <c r="I10" s="412" t="str">
        <f>IF($E10="","",VLOOKUP($E10,'1MD ELO (5)'!$A$7:$O$80,4))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t="s">
        <v>11</v>
      </c>
      <c r="B11" s="346" t="str">
        <f>IF($E11="","",VLOOKUP($E11,'1MD ELO (5)'!$A$7:$O$80,14))</f>
        <v/>
      </c>
      <c r="C11" s="346" t="str">
        <f>IF($E11="","",VLOOKUP($E11,'1MD ELO (5)'!$A$7:$O$80,15))</f>
        <v/>
      </c>
      <c r="D11" s="376" t="str">
        <f>IF($E11="","",VLOOKUP($E11,'1MD ELO (5)'!$A$7:$O$80,5))</f>
        <v/>
      </c>
      <c r="E11" s="119"/>
      <c r="F11" s="412" t="str">
        <f>UPPER(IF($E11="","",VLOOKUP($E11,'1MD ELO (5)'!$A$7:$O$80,2)))</f>
        <v/>
      </c>
      <c r="G11" s="412" t="str">
        <f>IF($E11="","",VLOOKUP($E11,'1MD ELO (5)'!$A$7:$O$80,3))</f>
        <v/>
      </c>
      <c r="H11" s="412"/>
      <c r="I11" s="412" t="str">
        <f>IF($E11="","",VLOOKUP($E11,'1MD ELO (5)'!$A$7:$O$80,4))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t="s">
        <v>12</v>
      </c>
      <c r="B12" s="346" t="str">
        <f>IF($E12="","",VLOOKUP($E12,'1MD ELO (5)'!$A$7:$O$80,14))</f>
        <v/>
      </c>
      <c r="C12" s="346" t="str">
        <f>IF($E12="","",VLOOKUP($E12,'1MD ELO (5)'!$A$7:$O$80,15))</f>
        <v/>
      </c>
      <c r="D12" s="376" t="str">
        <f>IF($E12="","",VLOOKUP($E12,'1MD ELO (5)'!$A$7:$O$80,5))</f>
        <v/>
      </c>
      <c r="E12" s="119"/>
      <c r="F12" s="412" t="str">
        <f>UPPER(IF($E12="","",VLOOKUP($E12,'1MD ELO (5)'!$A$7:$O$80,2)))</f>
        <v/>
      </c>
      <c r="G12" s="412" t="str">
        <f>IF($E12="","",VLOOKUP($E12,'1MD ELO (5)'!$A$7:$O$80,3))</f>
        <v/>
      </c>
      <c r="H12" s="412"/>
      <c r="I12" s="412" t="str">
        <f>IF($E12="","",VLOOKUP($E12,'1MD ELO (5)'!$A$7:$O$80,4))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214" t="s">
        <v>13</v>
      </c>
      <c r="B13" s="346" t="str">
        <f>IF($E13="","",VLOOKUP($E13,'1MD ELO (5)'!$A$7:$O$80,14))</f>
        <v/>
      </c>
      <c r="C13" s="346" t="str">
        <f>IF($E13="","",VLOOKUP($E13,'1MD ELO (5)'!$A$7:$O$80,15))</f>
        <v/>
      </c>
      <c r="D13" s="376" t="str">
        <f>IF($E13="","",VLOOKUP($E13,'1MD ELO (5)'!$A$7:$O$80,5))</f>
        <v/>
      </c>
      <c r="E13" s="119"/>
      <c r="F13" s="412" t="str">
        <f>UPPER(IF($E13="","",VLOOKUP($E13,'1MD ELO (5)'!$A$7:$O$80,2)))</f>
        <v/>
      </c>
      <c r="G13" s="412" t="str">
        <f>IF($E13="","",VLOOKUP($E13,'1MD ELO (5)'!$A$7:$O$80,3))</f>
        <v/>
      </c>
      <c r="H13" s="412"/>
      <c r="I13" s="412" t="str">
        <f>IF($E13="","",VLOOKUP($E13,'1MD ELO (5)'!$A$7:$O$80,4))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56" t="s">
        <v>14</v>
      </c>
      <c r="B14" s="346" t="str">
        <f>IF($E14="","",VLOOKUP($E14,'1MD ELO (5)'!$A$7:$O$80,14))</f>
        <v/>
      </c>
      <c r="C14" s="346" t="str">
        <f>IF($E14="","",VLOOKUP($E14,'1MD ELO (5)'!$A$7:$O$80,15))</f>
        <v/>
      </c>
      <c r="D14" s="376" t="str">
        <f>IF($E14="","",VLOOKUP($E14,'1MD ELO (5)'!$A$7:$O$80,5))</f>
        <v/>
      </c>
      <c r="E14" s="119"/>
      <c r="F14" s="120" t="str">
        <f>UPPER(IF($E14="","",VLOOKUP($E14,'1MD ELO (5)'!$A$7:$O$80,2)))</f>
        <v/>
      </c>
      <c r="G14" s="120" t="str">
        <f>IF($E14="","",VLOOKUP($E14,'1MD ELO (5)'!$A$7:$O$80,3))</f>
        <v/>
      </c>
      <c r="H14" s="120"/>
      <c r="I14" s="120" t="str">
        <f>IF($E14="","",VLOOKUP($E14,'1MD ELO (5)'!$A$7:$O$80,4))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17" t="s">
        <v>15</v>
      </c>
      <c r="B15" s="346" t="str">
        <f>IF($E15="","",VLOOKUP($E15,'1MD ELO (5)'!$A$7:$O$80,14))</f>
        <v/>
      </c>
      <c r="C15" s="346" t="str">
        <f>IF($E15="","",VLOOKUP($E15,'1MD ELO (5)'!$A$7:$O$80,15))</f>
        <v/>
      </c>
      <c r="D15" s="376" t="str">
        <f>IF($E15="","",VLOOKUP($E15,'1MD ELO (5)'!$A$7:$O$80,5))</f>
        <v/>
      </c>
      <c r="E15" s="119"/>
      <c r="F15" s="120" t="str">
        <f>UPPER(IF($E15="","",VLOOKUP($E15,'1MD ELO (5)'!$A$7:$O$80,2)))</f>
        <v/>
      </c>
      <c r="G15" s="120" t="str">
        <f>IF($E15="","",VLOOKUP($E15,'1MD ELO (5)'!$A$7:$O$80,3))</f>
        <v/>
      </c>
      <c r="H15" s="120"/>
      <c r="I15" s="120" t="str">
        <f>IF($E15="","",VLOOKUP($E15,'1MD ELO (5)'!$A$7:$O$80,4))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214" t="s">
        <v>16</v>
      </c>
      <c r="B16" s="346" t="str">
        <f>IF($E16="","",VLOOKUP($E16,'1MD ELO (5)'!$A$7:$O$80,14))</f>
        <v/>
      </c>
      <c r="C16" s="346" t="str">
        <f>IF($E16="","",VLOOKUP($E16,'1MD ELO (5)'!$A$7:$O$80,15))</f>
        <v/>
      </c>
      <c r="D16" s="376" t="str">
        <f>IF($E16="","",VLOOKUP($E16,'1MD ELO (5)'!$A$7:$O$80,5))</f>
        <v/>
      </c>
      <c r="E16" s="119"/>
      <c r="F16" s="412" t="str">
        <f>UPPER(IF($E16="","",VLOOKUP($E16,'1MD ELO (5)'!$A$7:$O$80,2)))</f>
        <v/>
      </c>
      <c r="G16" s="412" t="str">
        <f>IF($E16="","",VLOOKUP($E16,'1MD ELO (5)'!$A$7:$O$80,3))</f>
        <v/>
      </c>
      <c r="H16" s="412"/>
      <c r="I16" s="412" t="str">
        <f>IF($E16="","",VLOOKUP($E16,'1MD ELO (5)'!$A$7:$O$80,4))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t="s">
        <v>17</v>
      </c>
      <c r="B17" s="346" t="str">
        <f>IF($E17="","",VLOOKUP($E17,'1MD ELO (5)'!$A$7:$O$80,14))</f>
        <v/>
      </c>
      <c r="C17" s="346" t="str">
        <f>IF($E17="","",VLOOKUP($E17,'1MD ELO (5)'!$A$7:$O$80,15))</f>
        <v/>
      </c>
      <c r="D17" s="376" t="str">
        <f>IF($E17="","",VLOOKUP($E17,'1MD ELO (5)'!$A$7:$O$80,5))</f>
        <v/>
      </c>
      <c r="E17" s="119"/>
      <c r="F17" s="412" t="str">
        <f>UPPER(IF($E17="","",VLOOKUP($E17,'1MD ELO (5)'!$A$7:$O$80,2)))</f>
        <v/>
      </c>
      <c r="G17" s="412" t="str">
        <f>IF($E17="","",VLOOKUP($E17,'1MD ELO (5)'!$A$7:$O$80,3))</f>
        <v/>
      </c>
      <c r="H17" s="412"/>
      <c r="I17" s="412" t="str">
        <f>IF($E17="","",VLOOKUP($E17,'1MD ELO (5)'!$A$7:$O$80,4))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t="s">
        <v>18</v>
      </c>
      <c r="B18" s="346" t="str">
        <f>IF($E18="","",VLOOKUP($E18,'1MD ELO (5)'!$A$7:$O$80,14))</f>
        <v/>
      </c>
      <c r="C18" s="346" t="str">
        <f>IF($E18="","",VLOOKUP($E18,'1MD ELO (5)'!$A$7:$O$80,15))</f>
        <v/>
      </c>
      <c r="D18" s="376" t="str">
        <f>IF($E18="","",VLOOKUP($E18,'1MD ELO (5)'!$A$7:$O$80,5))</f>
        <v/>
      </c>
      <c r="E18" s="119"/>
      <c r="F18" s="412" t="str">
        <f>UPPER(IF($E18="","",VLOOKUP($E18,'1MD ELO (5)'!$A$7:$O$80,2)))</f>
        <v/>
      </c>
      <c r="G18" s="412" t="str">
        <f>IF($E18="","",VLOOKUP($E18,'1MD ELO (5)'!$A$7:$O$80,3))</f>
        <v/>
      </c>
      <c r="H18" s="412"/>
      <c r="I18" s="412" t="str">
        <f>IF($E18="","",VLOOKUP($E18,'1MD ELO (5)'!$A$7:$O$80,4))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t="s">
        <v>19</v>
      </c>
      <c r="B19" s="346" t="str">
        <f>IF($E19="","",VLOOKUP($E19,'1MD ELO (5)'!$A$7:$O$80,14))</f>
        <v/>
      </c>
      <c r="C19" s="346" t="str">
        <f>IF($E19="","",VLOOKUP($E19,'1MD ELO (5)'!$A$7:$O$80,15))</f>
        <v/>
      </c>
      <c r="D19" s="376" t="str">
        <f>IF($E19="","",VLOOKUP($E19,'1MD ELO (5)'!$A$7:$O$80,5))</f>
        <v/>
      </c>
      <c r="E19" s="119"/>
      <c r="F19" s="412" t="str">
        <f>UPPER(IF($E19="","",VLOOKUP($E19,'1MD ELO (5)'!$A$7:$O$80,2)))</f>
        <v/>
      </c>
      <c r="G19" s="412" t="str">
        <f>IF($E19="","",VLOOKUP($E19,'1MD ELO (5)'!$A$7:$O$80,3))</f>
        <v/>
      </c>
      <c r="H19" s="412"/>
      <c r="I19" s="412" t="str">
        <f>IF($E19="","",VLOOKUP($E19,'1MD ELO (5)'!$A$7:$O$80,4))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t="s">
        <v>20</v>
      </c>
      <c r="B20" s="346" t="str">
        <f>IF($E20="","",VLOOKUP($E20,'1MD ELO (5)'!$A$7:$O$80,14))</f>
        <v/>
      </c>
      <c r="C20" s="346" t="str">
        <f>IF($E20="","",VLOOKUP($E20,'1MD ELO (5)'!$A$7:$O$80,15))</f>
        <v/>
      </c>
      <c r="D20" s="376" t="str">
        <f>IF($E20="","",VLOOKUP($E20,'1MD ELO (5)'!$A$7:$O$80,5))</f>
        <v/>
      </c>
      <c r="E20" s="119"/>
      <c r="F20" s="412" t="str">
        <f>UPPER(IF($E20="","",VLOOKUP($E20,'1MD ELO (5)'!$A$7:$O$80,2)))</f>
        <v/>
      </c>
      <c r="G20" s="412" t="str">
        <f>IF($E20="","",VLOOKUP($E20,'1MD ELO (5)'!$A$7:$O$80,3))</f>
        <v/>
      </c>
      <c r="H20" s="412"/>
      <c r="I20" s="412" t="str">
        <f>IF($E20="","",VLOOKUP($E20,'1MD ELO (5)'!$A$7:$O$80,4))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214" t="s">
        <v>21</v>
      </c>
      <c r="B21" s="346" t="str">
        <f>IF($E21="","",VLOOKUP($E21,'1MD ELO (5)'!$A$7:$O$80,14))</f>
        <v/>
      </c>
      <c r="C21" s="346" t="str">
        <f>IF($E21="","",VLOOKUP($E21,'1MD ELO (5)'!$A$7:$O$80,15))</f>
        <v/>
      </c>
      <c r="D21" s="376" t="str">
        <f>IF($E21="","",VLOOKUP($E21,'1MD ELO (5)'!$A$7:$O$80,5))</f>
        <v/>
      </c>
      <c r="E21" s="119"/>
      <c r="F21" s="412" t="str">
        <f>UPPER(IF($E21="","",VLOOKUP($E21,'1MD ELO (5)'!$A$7:$O$80,2)))</f>
        <v/>
      </c>
      <c r="G21" s="412" t="str">
        <f>IF($E21="","",VLOOKUP($E21,'1MD ELO (5)'!$A$7:$O$80,3))</f>
        <v/>
      </c>
      <c r="H21" s="412"/>
      <c r="I21" s="412" t="str">
        <f>IF($E21="","",VLOOKUP($E21,'1MD ELO (5)'!$A$7:$O$80,4))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56" t="s">
        <v>22</v>
      </c>
      <c r="B22" s="346" t="str">
        <f>IF($E22="","",VLOOKUP($E22,'1MD ELO (5)'!$A$7:$O$80,14))</f>
        <v/>
      </c>
      <c r="C22" s="346" t="str">
        <f>IF($E22="","",VLOOKUP($E22,'1MD ELO (5)'!$A$7:$O$80,15))</f>
        <v/>
      </c>
      <c r="D22" s="376" t="str">
        <f>IF($E22="","",VLOOKUP($E22,'1MD ELO (5)'!$A$7:$O$80,5))</f>
        <v/>
      </c>
      <c r="E22" s="119"/>
      <c r="F22" s="120" t="str">
        <f>UPPER(IF($E22="","",VLOOKUP($E22,'1MD ELO (5)'!$A$7:$O$80,2)))</f>
        <v/>
      </c>
      <c r="G22" s="120" t="str">
        <f>IF($E22="","",VLOOKUP($E22,'1MD ELO (5)'!$A$7:$O$80,3))</f>
        <v/>
      </c>
      <c r="H22" s="120"/>
      <c r="I22" s="120" t="str">
        <f>IF($E22="","",VLOOKUP($E22,'1MD ELO (5)'!$A$7:$O$80,4))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t="s">
        <v>23</v>
      </c>
      <c r="B23" s="346" t="str">
        <f>IF($E23="","",VLOOKUP($E23,'1MD ELO (5)'!$A$7:$O$80,14))</f>
        <v/>
      </c>
      <c r="C23" s="346" t="str">
        <f>IF($E23="","",VLOOKUP($E23,'1MD ELO (5)'!$A$7:$O$80,15))</f>
        <v/>
      </c>
      <c r="D23" s="376" t="str">
        <f>IF($E23="","",VLOOKUP($E23,'1MD ELO (5)'!$A$7:$O$80,5))</f>
        <v/>
      </c>
      <c r="E23" s="119"/>
      <c r="F23" s="120" t="str">
        <f>UPPER(IF($E23="","",VLOOKUP($E23,'1MD ELO (5)'!$A$7:$O$80,2)))</f>
        <v/>
      </c>
      <c r="G23" s="120" t="str">
        <f>IF($E23="","",VLOOKUP($E23,'1MD ELO (5)'!$A$7:$O$80,3))</f>
        <v/>
      </c>
      <c r="H23" s="120"/>
      <c r="I23" s="120" t="str">
        <f>IF($E23="","",VLOOKUP($E23,'1MD ELO (5)'!$A$7:$O$80,4))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214" t="s">
        <v>24</v>
      </c>
      <c r="B24" s="346" t="str">
        <f>IF($E24="","",VLOOKUP($E24,'1MD ELO (5)'!$A$7:$O$80,14))</f>
        <v/>
      </c>
      <c r="C24" s="346" t="str">
        <f>IF($E24="","",VLOOKUP($E24,'1MD ELO (5)'!$A$7:$O$80,15))</f>
        <v/>
      </c>
      <c r="D24" s="376" t="str">
        <f>IF($E24="","",VLOOKUP($E24,'1MD ELO (5)'!$A$7:$O$80,5))</f>
        <v/>
      </c>
      <c r="E24" s="119"/>
      <c r="F24" s="412" t="str">
        <f>UPPER(IF($E24="","",VLOOKUP($E24,'1MD ELO (5)'!$A$7:$O$80,2)))</f>
        <v/>
      </c>
      <c r="G24" s="412" t="str">
        <f>IF($E24="","",VLOOKUP($E24,'1MD ELO (5)'!$A$7:$O$80,3))</f>
        <v/>
      </c>
      <c r="H24" s="412"/>
      <c r="I24" s="412" t="str">
        <f>IF($E24="","",VLOOKUP($E24,'1MD ELO (5)'!$A$7:$O$80,4))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t="s">
        <v>25</v>
      </c>
      <c r="B25" s="346" t="str">
        <f>IF($E25="","",VLOOKUP($E25,'1MD ELO (5)'!$A$7:$O$80,14))</f>
        <v/>
      </c>
      <c r="C25" s="346" t="str">
        <f>IF($E25="","",VLOOKUP($E25,'1MD ELO (5)'!$A$7:$O$80,15))</f>
        <v/>
      </c>
      <c r="D25" s="376" t="str">
        <f>IF($E25="","",VLOOKUP($E25,'1MD ELO (5)'!$A$7:$O$80,5))</f>
        <v/>
      </c>
      <c r="E25" s="119"/>
      <c r="F25" s="412" t="str">
        <f>UPPER(IF($E25="","",VLOOKUP($E25,'1MD ELO (5)'!$A$7:$O$80,2)))</f>
        <v/>
      </c>
      <c r="G25" s="412" t="str">
        <f>IF($E25="","",VLOOKUP($E25,'1MD ELO (5)'!$A$7:$O$80,3))</f>
        <v/>
      </c>
      <c r="H25" s="412"/>
      <c r="I25" s="412" t="str">
        <f>IF($E25="","",VLOOKUP($E25,'1MD ELO (5)'!$A$7:$O$80,4))</f>
        <v/>
      </c>
      <c r="J25" s="213"/>
      <c r="K25" s="137" t="str">
        <f>UPPER(IF(OR(J26="a",J26="as"),F25,IF(OR(J26="b",J26="bs"),F26,)))</f>
        <v/>
      </c>
      <c r="L25" s="216"/>
      <c r="M25" s="121"/>
      <c r="N25" s="148"/>
      <c r="O25" s="146"/>
      <c r="P25" s="146"/>
      <c r="Q25" s="767" t="str">
        <f>IF(Y3="","",CONCATENATE(AC1," pont"))</f>
        <v/>
      </c>
      <c r="R25" s="76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t="s">
        <v>26</v>
      </c>
      <c r="B26" s="346" t="str">
        <f>IF($E26="","",VLOOKUP($E26,'1MD ELO (5)'!$A$7:$O$80,14))</f>
        <v/>
      </c>
      <c r="C26" s="346" t="str">
        <f>IF($E26="","",VLOOKUP($E26,'1MD ELO (5)'!$A$7:$O$80,15))</f>
        <v/>
      </c>
      <c r="D26" s="376" t="str">
        <f>IF($E26="","",VLOOKUP($E26,'1MD ELO (5)'!$A$7:$O$80,5))</f>
        <v/>
      </c>
      <c r="E26" s="119"/>
      <c r="F26" s="412" t="str">
        <f>UPPER(IF($E26="","",VLOOKUP($E26,'1MD ELO (5)'!$A$7:$O$80,2)))</f>
        <v/>
      </c>
      <c r="G26" s="412" t="str">
        <f>IF($E26="","",VLOOKUP($E26,'1MD ELO (5)'!$A$7:$O$80,3))</f>
        <v/>
      </c>
      <c r="H26" s="412"/>
      <c r="I26" s="412" t="str">
        <f>IF($E26="","",VLOOKUP($E26,'1MD ELO (5)'!$A$7:$O$80,4))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5">
      <c r="A27" s="131" t="s">
        <v>27</v>
      </c>
      <c r="B27" s="346" t="str">
        <f>IF($E27="","",VLOOKUP($E27,'1MD ELO (5)'!$A$7:$O$80,14))</f>
        <v/>
      </c>
      <c r="C27" s="346" t="str">
        <f>IF($E27="","",VLOOKUP($E27,'1MD ELO (5)'!$A$7:$O$80,15))</f>
        <v/>
      </c>
      <c r="D27" s="376" t="str">
        <f>IF($E27="","",VLOOKUP($E27,'1MD ELO (5)'!$A$7:$O$80,5))</f>
        <v/>
      </c>
      <c r="E27" s="119"/>
      <c r="F27" s="412" t="str">
        <f>UPPER(IF($E27="","",VLOOKUP($E27,'1MD ELO (5)'!$A$7:$O$80,2)))</f>
        <v/>
      </c>
      <c r="G27" s="412" t="str">
        <f>IF($E27="","",VLOOKUP($E27,'1MD ELO (5)'!$A$7:$O$80,3))</f>
        <v/>
      </c>
      <c r="H27" s="412"/>
      <c r="I27" s="412" t="str">
        <f>IF($E27="","",VLOOKUP($E27,'1MD ELO (5)'!$A$7:$O$80,4))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5">
      <c r="A28" s="131" t="s">
        <v>28</v>
      </c>
      <c r="B28" s="346" t="str">
        <f>IF($E28="","",VLOOKUP($E28,'1MD ELO (5)'!$A$7:$O$80,14))</f>
        <v/>
      </c>
      <c r="C28" s="346" t="str">
        <f>IF($E28="","",VLOOKUP($E28,'1MD ELO (5)'!$A$7:$O$80,15))</f>
        <v/>
      </c>
      <c r="D28" s="376" t="str">
        <f>IF($E28="","",VLOOKUP($E28,'1MD ELO (5)'!$A$7:$O$80,5))</f>
        <v/>
      </c>
      <c r="E28" s="119"/>
      <c r="F28" s="412" t="str">
        <f>UPPER(IF($E28="","",VLOOKUP($E28,'1MD ELO (5)'!$A$7:$O$80,2)))</f>
        <v/>
      </c>
      <c r="G28" s="412" t="str">
        <f>IF($E28="","",VLOOKUP($E28,'1MD ELO (5)'!$A$7:$O$80,3))</f>
        <v/>
      </c>
      <c r="H28" s="412"/>
      <c r="I28" s="412" t="str">
        <f>IF($E28="","",VLOOKUP($E28,'1MD ELO (5)'!$A$7:$O$80,4))</f>
        <v/>
      </c>
      <c r="J28" s="215"/>
      <c r="K28" s="121"/>
      <c r="L28" s="136"/>
      <c r="M28" s="137" t="str">
        <f>UPPER(IF(OR(L28="a",L28="as"),K27,IF(OR(L28="b",L28="bs"),K29,)))</f>
        <v/>
      </c>
      <c r="N28" s="219"/>
      <c r="O28" s="146"/>
      <c r="P28" s="148"/>
      <c r="Q28" s="146"/>
      <c r="R28" s="148"/>
      <c r="S28" s="129"/>
    </row>
    <row r="29" spans="1:37" s="37" customFormat="1" ht="9.6" customHeight="1" x14ac:dyDescent="0.25">
      <c r="A29" s="214" t="s">
        <v>29</v>
      </c>
      <c r="B29" s="346" t="str">
        <f>IF($E29="","",VLOOKUP($E29,'1MD ELO (5)'!$A$7:$O$80,14))</f>
        <v/>
      </c>
      <c r="C29" s="346" t="str">
        <f>IF($E29="","",VLOOKUP($E29,'1MD ELO (5)'!$A$7:$O$80,15))</f>
        <v/>
      </c>
      <c r="D29" s="376" t="str">
        <f>IF($E29="","",VLOOKUP($E29,'1MD ELO (5)'!$A$7:$O$80,5))</f>
        <v/>
      </c>
      <c r="E29" s="119"/>
      <c r="F29" s="412" t="str">
        <f>UPPER(IF($E29="","",VLOOKUP($E29,'1MD ELO (5)'!$A$7:$O$80,2)))</f>
        <v/>
      </c>
      <c r="G29" s="412" t="str">
        <f>IF($E29="","",VLOOKUP($E29,'1MD ELO (5)'!$A$7:$O$80,3))</f>
        <v/>
      </c>
      <c r="H29" s="412"/>
      <c r="I29" s="412" t="str">
        <f>IF($E29="","",VLOOKUP($E29,'1MD ELO (5)'!$A$7:$O$80,4))</f>
        <v/>
      </c>
      <c r="J29" s="213"/>
      <c r="K29" s="137" t="str">
        <f>UPPER(IF(OR(J30="a",J30="as"),F29,IF(OR(J30="b",J30="bs"),F30,)))</f>
        <v/>
      </c>
      <c r="L29" s="154"/>
      <c r="M29" s="121"/>
      <c r="N29" s="146"/>
      <c r="O29" s="146"/>
      <c r="P29" s="148"/>
      <c r="Q29" s="146"/>
      <c r="R29" s="148"/>
      <c r="S29" s="129"/>
    </row>
    <row r="30" spans="1:37" s="37" customFormat="1" ht="9.6" customHeight="1" x14ac:dyDescent="0.25">
      <c r="A30" s="156" t="s">
        <v>30</v>
      </c>
      <c r="B30" s="346" t="str">
        <f>IF($E30="","",VLOOKUP($E30,'1MD ELO (5)'!$A$7:$O$80,14))</f>
        <v/>
      </c>
      <c r="C30" s="346" t="str">
        <f>IF($E30="","",VLOOKUP($E30,'1MD ELO (5)'!$A$7:$O$80,15))</f>
        <v/>
      </c>
      <c r="D30" s="376" t="str">
        <f>IF($E30="","",VLOOKUP($E30,'1MD ELO (5)'!$A$7:$O$80,5))</f>
        <v/>
      </c>
      <c r="E30" s="119"/>
      <c r="F30" s="120" t="str">
        <f>UPPER(IF($E30="","",VLOOKUP($E30,'1MD ELO (5)'!$A$7:$O$80,2)))</f>
        <v/>
      </c>
      <c r="G30" s="120" t="str">
        <f>IF($E30="","",VLOOKUP($E30,'1MD ELO (5)'!$A$7:$O$80,3))</f>
        <v/>
      </c>
      <c r="H30" s="120"/>
      <c r="I30" s="120" t="str">
        <f>IF($E30="","",VLOOKUP($E30,'1MD ELO (5)'!$A$7:$O$80,4))</f>
        <v/>
      </c>
      <c r="J30" s="215"/>
      <c r="K30" s="121"/>
      <c r="L30" s="146"/>
      <c r="M30" s="146"/>
      <c r="N30" s="220"/>
      <c r="O30" s="135" t="s">
        <v>0</v>
      </c>
      <c r="P30" s="144"/>
      <c r="Q30" s="137" t="str">
        <f>UPPER(IF(OR(P30="a",P30="as"),O26,IF(OR(P30="b",P30="bs"),O34,)))</f>
        <v/>
      </c>
      <c r="R30" s="154"/>
      <c r="S30" s="129"/>
    </row>
    <row r="31" spans="1:37" s="37" customFormat="1" ht="9.6" customHeight="1" x14ac:dyDescent="0.25">
      <c r="A31" s="117" t="s">
        <v>31</v>
      </c>
      <c r="B31" s="346" t="str">
        <f>IF($E31="","",VLOOKUP($E31,'1MD ELO (5)'!$A$7:$O$80,14))</f>
        <v/>
      </c>
      <c r="C31" s="346" t="str">
        <f>IF($E31="","",VLOOKUP($E31,'1MD ELO (5)'!$A$7:$O$80,15))</f>
        <v/>
      </c>
      <c r="D31" s="376" t="str">
        <f>IF($E31="","",VLOOKUP($E31,'1MD ELO (5)'!$A$7:$O$80,5))</f>
        <v/>
      </c>
      <c r="E31" s="119"/>
      <c r="F31" s="120" t="str">
        <f>UPPER(IF($E31="","",VLOOKUP($E31,'1MD ELO (5)'!$A$7:$O$80,2)))</f>
        <v/>
      </c>
      <c r="G31" s="120" t="str">
        <f>IF($E31="","",VLOOKUP($E31,'1MD ELO (5)'!$A$7:$O$80,3))</f>
        <v/>
      </c>
      <c r="H31" s="120"/>
      <c r="I31" s="120" t="str">
        <f>IF($E31="","",VLOOKUP($E31,'1MD ELO (5)'!$A$7:$O$80,4))</f>
        <v/>
      </c>
      <c r="J31" s="213"/>
      <c r="K31" s="137" t="str">
        <f>UPPER(IF(OR(J32="a",J32="as"),F31,IF(OR(J32="b",J32="bs"),F32,)))</f>
        <v/>
      </c>
      <c r="L31" s="145"/>
      <c r="M31" s="146"/>
      <c r="N31" s="146"/>
      <c r="O31" s="146"/>
      <c r="P31" s="148"/>
      <c r="Q31" s="121"/>
      <c r="R31" s="146"/>
      <c r="S31" s="129"/>
    </row>
    <row r="32" spans="1:37" s="37" customFormat="1" ht="9.6" customHeight="1" x14ac:dyDescent="0.25">
      <c r="A32" s="214" t="s">
        <v>32</v>
      </c>
      <c r="B32" s="346" t="str">
        <f>IF($E32="","",VLOOKUP($E32,'1MD ELO (5)'!$A$7:$O$80,14))</f>
        <v/>
      </c>
      <c r="C32" s="346" t="str">
        <f>IF($E32="","",VLOOKUP($E32,'1MD ELO (5)'!$A$7:$O$80,15))</f>
        <v/>
      </c>
      <c r="D32" s="376" t="str">
        <f>IF($E32="","",VLOOKUP($E32,'1MD ELO (5)'!$A$7:$O$80,5))</f>
        <v/>
      </c>
      <c r="E32" s="119"/>
      <c r="F32" s="412" t="str">
        <f>UPPER(IF($E32="","",VLOOKUP($E32,'1MD ELO (5)'!$A$7:$O$80,2)))</f>
        <v/>
      </c>
      <c r="G32" s="412" t="str">
        <f>IF($E32="","",VLOOKUP($E32,'1MD ELO (5)'!$A$7:$O$80,3))</f>
        <v/>
      </c>
      <c r="H32" s="412"/>
      <c r="I32" s="412" t="str">
        <f>IF($E32="","",VLOOKUP($E32,'1MD ELO (5)'!$A$7:$O$80,4))</f>
        <v/>
      </c>
      <c r="J32" s="215"/>
      <c r="K32" s="121"/>
      <c r="L32" s="136"/>
      <c r="M32" s="137" t="str">
        <f>UPPER(IF(OR(L32="a",L32="as"),K31,IF(OR(L32="b",L32="bs"),K33,)))</f>
        <v/>
      </c>
      <c r="N32" s="145"/>
      <c r="O32" s="146"/>
      <c r="P32" s="148"/>
      <c r="Q32" s="146"/>
      <c r="R32" s="146"/>
      <c r="S32" s="129"/>
    </row>
    <row r="33" spans="1:19" s="37" customFormat="1" ht="9.6" customHeight="1" x14ac:dyDescent="0.25">
      <c r="A33" s="131" t="s">
        <v>33</v>
      </c>
      <c r="B33" s="346" t="str">
        <f>IF($E33="","",VLOOKUP($E33,'1MD ELO (5)'!$A$7:$O$80,14))</f>
        <v/>
      </c>
      <c r="C33" s="346" t="str">
        <f>IF($E33="","",VLOOKUP($E33,'1MD ELO (5)'!$A$7:$O$80,15))</f>
        <v/>
      </c>
      <c r="D33" s="376" t="str">
        <f>IF($E33="","",VLOOKUP($E33,'1MD ELO (5)'!$A$7:$O$80,5))</f>
        <v/>
      </c>
      <c r="E33" s="119"/>
      <c r="F33" s="412" t="str">
        <f>UPPER(IF($E33="","",VLOOKUP($E33,'1MD ELO (5)'!$A$7:$O$80,2)))</f>
        <v/>
      </c>
      <c r="G33" s="412" t="str">
        <f>IF($E33="","",VLOOKUP($E33,'1MD ELO (5)'!$A$7:$O$80,3))</f>
        <v/>
      </c>
      <c r="H33" s="412"/>
      <c r="I33" s="412" t="str">
        <f>IF($E33="","",VLOOKUP($E33,'1MD ELO (5)'!$A$7:$O$80,4))</f>
        <v/>
      </c>
      <c r="J33" s="213"/>
      <c r="K33" s="137" t="str">
        <f>UPPER(IF(OR(J34="a",J34="as"),F33,IF(OR(J34="b",J34="bs"),F34,)))</f>
        <v/>
      </c>
      <c r="L33" s="216"/>
      <c r="M33" s="121"/>
      <c r="N33" s="148"/>
      <c r="O33" s="146"/>
      <c r="P33" s="148"/>
      <c r="Q33" s="146"/>
      <c r="R33" s="146"/>
      <c r="S33" s="129"/>
    </row>
    <row r="34" spans="1:19" s="37" customFormat="1" ht="9.6" customHeight="1" x14ac:dyDescent="0.25">
      <c r="A34" s="131" t="s">
        <v>34</v>
      </c>
      <c r="B34" s="346" t="str">
        <f>IF($E34="","",VLOOKUP($E34,'1MD ELO (5)'!$A$7:$O$80,14))</f>
        <v/>
      </c>
      <c r="C34" s="346" t="str">
        <f>IF($E34="","",VLOOKUP($E34,'1MD ELO (5)'!$A$7:$O$80,15))</f>
        <v/>
      </c>
      <c r="D34" s="376" t="str">
        <f>IF($E34="","",VLOOKUP($E34,'1MD ELO (5)'!$A$7:$O$80,5))</f>
        <v/>
      </c>
      <c r="E34" s="119"/>
      <c r="F34" s="412" t="str">
        <f>UPPER(IF($E34="","",VLOOKUP($E34,'1MD ELO (5)'!$A$7:$O$80,2)))</f>
        <v/>
      </c>
      <c r="G34" s="412" t="str">
        <f>IF($E34="","",VLOOKUP($E34,'1MD ELO (5)'!$A$7:$O$80,3))</f>
        <v/>
      </c>
      <c r="H34" s="412"/>
      <c r="I34" s="412" t="str">
        <f>IF($E34="","",VLOOKUP($E34,'1MD ELO (5)'!$A$7:$O$80,4))</f>
        <v/>
      </c>
      <c r="J34" s="215"/>
      <c r="K34" s="121"/>
      <c r="L34" s="146"/>
      <c r="M34" s="135" t="s">
        <v>0</v>
      </c>
      <c r="N34" s="144"/>
      <c r="O34" s="137" t="str">
        <f>UPPER(IF(OR(N34="a",N34="as"),M32,IF(OR(N34="b",N34="bs"),M36,)))</f>
        <v/>
      </c>
      <c r="P34" s="154"/>
      <c r="Q34" s="146"/>
      <c r="R34" s="146"/>
      <c r="S34" s="129"/>
    </row>
    <row r="35" spans="1:19" s="37" customFormat="1" ht="9.6" customHeight="1" x14ac:dyDescent="0.25">
      <c r="A35" s="131" t="s">
        <v>35</v>
      </c>
      <c r="B35" s="346" t="str">
        <f>IF($E35="","",VLOOKUP($E35,'1MD ELO (5)'!$A$7:$O$80,14))</f>
        <v/>
      </c>
      <c r="C35" s="346" t="str">
        <f>IF($E35="","",VLOOKUP($E35,'1MD ELO (5)'!$A$7:$O$80,15))</f>
        <v/>
      </c>
      <c r="D35" s="376" t="str">
        <f>IF($E35="","",VLOOKUP($E35,'1MD ELO (5)'!$A$7:$O$80,5))</f>
        <v/>
      </c>
      <c r="E35" s="119"/>
      <c r="F35" s="412" t="str">
        <f>UPPER(IF($E35="","",VLOOKUP($E35,'1MD ELO (5)'!$A$7:$O$80,2)))</f>
        <v/>
      </c>
      <c r="G35" s="412" t="str">
        <f>IF($E35="","",VLOOKUP($E35,'1MD ELO (5)'!$A$7:$O$80,3))</f>
        <v/>
      </c>
      <c r="H35" s="412"/>
      <c r="I35" s="412" t="str">
        <f>IF($E35="","",VLOOKUP($E35,'1MD ELO (5)'!$A$7:$O$80,4))</f>
        <v/>
      </c>
      <c r="J35" s="213"/>
      <c r="K35" s="137" t="str">
        <f>UPPER(IF(OR(J36="a",J36="as"),F35,IF(OR(J36="b",J36="bs"),F36,)))</f>
        <v/>
      </c>
      <c r="L35" s="145"/>
      <c r="M35" s="217"/>
      <c r="N35" s="218"/>
      <c r="O35" s="121"/>
      <c r="P35" s="146"/>
      <c r="Q35" s="146"/>
      <c r="R35" s="146"/>
      <c r="S35" s="129"/>
    </row>
    <row r="36" spans="1:19" s="37" customFormat="1" ht="9.6" customHeight="1" x14ac:dyDescent="0.25">
      <c r="A36" s="131" t="s">
        <v>36</v>
      </c>
      <c r="B36" s="346" t="str">
        <f>IF($E36="","",VLOOKUP($E36,'1MD ELO (5)'!$A$7:$O$80,14))</f>
        <v/>
      </c>
      <c r="C36" s="346" t="str">
        <f>IF($E36="","",VLOOKUP($E36,'1MD ELO (5)'!$A$7:$O$80,15))</f>
        <v/>
      </c>
      <c r="D36" s="376" t="str">
        <f>IF($E36="","",VLOOKUP($E36,'1MD ELO (5)'!$A$7:$O$80,5))</f>
        <v/>
      </c>
      <c r="E36" s="119"/>
      <c r="F36" s="412" t="str">
        <f>UPPER(IF($E36="","",VLOOKUP($E36,'1MD ELO (5)'!$A$7:$O$80,2)))</f>
        <v/>
      </c>
      <c r="G36" s="412" t="str">
        <f>IF($E36="","",VLOOKUP($E36,'1MD ELO (5)'!$A$7:$O$80,3))</f>
        <v/>
      </c>
      <c r="H36" s="412"/>
      <c r="I36" s="412" t="str">
        <f>IF($E36="","",VLOOKUP($E36,'1MD ELO (5)'!$A$7:$O$80,4))</f>
        <v/>
      </c>
      <c r="J36" s="215"/>
      <c r="K36" s="121"/>
      <c r="L36" s="136"/>
      <c r="M36" s="137" t="str">
        <f>UPPER(IF(OR(L36="a",L36="as"),K35,IF(OR(L36="b",L36="bs"),K37,)))</f>
        <v/>
      </c>
      <c r="N36" s="219"/>
      <c r="O36" s="222" t="s">
        <v>126</v>
      </c>
      <c r="P36" s="223"/>
      <c r="Q36" s="222" t="s">
        <v>125</v>
      </c>
      <c r="R36" s="223"/>
      <c r="S36" s="129"/>
    </row>
    <row r="37" spans="1:19" s="37" customFormat="1" ht="9.6" customHeight="1" x14ac:dyDescent="0.25">
      <c r="A37" s="214" t="s">
        <v>37</v>
      </c>
      <c r="B37" s="346" t="str">
        <f>IF($E37="","",VLOOKUP($E37,'1MD ELO (5)'!$A$7:$O$80,14))</f>
        <v/>
      </c>
      <c r="C37" s="346" t="str">
        <f>IF($E37="","",VLOOKUP($E37,'1MD ELO (5)'!$A$7:$O$80,15))</f>
        <v/>
      </c>
      <c r="D37" s="376" t="str">
        <f>IF($E37="","",VLOOKUP($E37,'1MD ELO (5)'!$A$7:$O$80,5))</f>
        <v/>
      </c>
      <c r="E37" s="119"/>
      <c r="F37" s="412" t="str">
        <f>UPPER(IF($E37="","",VLOOKUP($E37,'1MD ELO (5)'!$A$7:$O$80,2)))</f>
        <v/>
      </c>
      <c r="G37" s="412" t="str">
        <f>IF($E37="","",VLOOKUP($E37,'1MD ELO (5)'!$A$7:$O$80,3))</f>
        <v/>
      </c>
      <c r="H37" s="412"/>
      <c r="I37" s="412" t="str">
        <f>IF($E37="","",VLOOKUP($E37,'1MD ELO (5)'!$A$7:$O$80,4))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5">
      <c r="A38" s="156" t="s">
        <v>38</v>
      </c>
      <c r="B38" s="346" t="str">
        <f>IF($E38="","",VLOOKUP($E38,'1MD ELO (5)'!$A$7:$O$80,14))</f>
        <v/>
      </c>
      <c r="C38" s="346" t="str">
        <f>IF($E38="","",VLOOKUP($E38,'1MD ELO (5)'!$A$7:$O$80,15))</f>
        <v/>
      </c>
      <c r="D38" s="376" t="str">
        <f>IF($E38="","",VLOOKUP($E38,'1MD ELO (5)'!$A$7:$O$80,5))</f>
        <v/>
      </c>
      <c r="E38" s="119"/>
      <c r="F38" s="120" t="str">
        <f>UPPER(IF($E38="","",VLOOKUP($E38,'1MD ELO (5)'!$A$7:$O$80,2)))</f>
        <v/>
      </c>
      <c r="G38" s="120" t="str">
        <f>IF($E38="","",VLOOKUP($E38,'1MD ELO (5)'!$A$7:$O$80,3))</f>
        <v/>
      </c>
      <c r="H38" s="120"/>
      <c r="I38" s="120" t="str">
        <f>IF($E38="","",VLOOKUP($E38,'1MD ELO (5)'!$A$7:$O$80,4))</f>
        <v/>
      </c>
      <c r="J38" s="215"/>
      <c r="K38" s="121"/>
      <c r="L38" s="146"/>
      <c r="M38" s="146"/>
      <c r="N38" s="226"/>
      <c r="O38" s="227" t="s">
        <v>0</v>
      </c>
      <c r="P38" s="228"/>
      <c r="Q38" s="224" t="str">
        <f>UPPER(IF(OR(P38="a",P38="as"),O37,IF(OR(P38="b",P38="bs"),O39,)))</f>
        <v/>
      </c>
      <c r="R38" s="225"/>
      <c r="S38" s="129"/>
    </row>
    <row r="39" spans="1:19" s="37" customFormat="1" ht="9.6" customHeight="1" x14ac:dyDescent="0.25">
      <c r="A39" s="117" t="s">
        <v>39</v>
      </c>
      <c r="B39" s="346" t="str">
        <f>IF($E39="","",VLOOKUP($E39,'1MD ELO (5)'!$A$7:$O$80,14))</f>
        <v/>
      </c>
      <c r="C39" s="346" t="str">
        <f>IF($E39="","",VLOOKUP($E39,'1MD ELO (5)'!$A$7:$O$80,15))</f>
        <v/>
      </c>
      <c r="D39" s="376" t="str">
        <f>IF($E39="","",VLOOKUP($E39,'1MD ELO (5)'!$A$7:$O$80,5))</f>
        <v/>
      </c>
      <c r="E39" s="119"/>
      <c r="F39" s="120" t="str">
        <f>UPPER(IF($E39="","",VLOOKUP($E39,'1MD ELO (5)'!$A$7:$O$80,2)))</f>
        <v/>
      </c>
      <c r="G39" s="120" t="str">
        <f>IF($E39="","",VLOOKUP($E39,'1MD ELO (5)'!$A$7:$O$80,3))</f>
        <v/>
      </c>
      <c r="H39" s="120"/>
      <c r="I39" s="120" t="str">
        <f>IF($E39="","",VLOOKUP($E39,'1MD ELO (5)'!$A$7:$O$80,4))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5">
      <c r="A40" s="214" t="s">
        <v>40</v>
      </c>
      <c r="B40" s="346" t="str">
        <f>IF($E40="","",VLOOKUP($E40,'1MD ELO (5)'!$A$7:$O$80,14))</f>
        <v/>
      </c>
      <c r="C40" s="346" t="str">
        <f>IF($E40="","",VLOOKUP($E40,'1MD ELO (5)'!$A$7:$O$80,15))</f>
        <v/>
      </c>
      <c r="D40" s="376" t="str">
        <f>IF($E40="","",VLOOKUP($E40,'1MD ELO (5)'!$A$7:$O$80,5))</f>
        <v/>
      </c>
      <c r="E40" s="119"/>
      <c r="F40" s="412" t="str">
        <f>UPPER(IF($E40="","",VLOOKUP($E40,'1MD ELO (5)'!$A$7:$O$80,2)))</f>
        <v/>
      </c>
      <c r="G40" s="412" t="str">
        <f>IF($E40="","",VLOOKUP($E40,'1MD ELO (5)'!$A$7:$O$80,3))</f>
        <v/>
      </c>
      <c r="H40" s="412"/>
      <c r="I40" s="412" t="str">
        <f>IF($E40="","",VLOOKUP($E40,'1MD ELO (5)'!$A$7:$O$80,4))</f>
        <v/>
      </c>
      <c r="J40" s="215"/>
      <c r="K40" s="121"/>
      <c r="L40" s="136"/>
      <c r="M40" s="137" t="str">
        <f>UPPER(IF(OR(L40="a",L40="as"),K39,IF(OR(L40="b",L40="bs"),K41,)))</f>
        <v/>
      </c>
      <c r="N40" s="145"/>
      <c r="O40" s="223"/>
      <c r="P40" s="223"/>
      <c r="Q40" s="223"/>
      <c r="R40" s="223"/>
      <c r="S40" s="129"/>
    </row>
    <row r="41" spans="1:19" s="37" customFormat="1" ht="9.6" customHeight="1" x14ac:dyDescent="0.25">
      <c r="A41" s="131" t="s">
        <v>41</v>
      </c>
      <c r="B41" s="346" t="str">
        <f>IF($E41="","",VLOOKUP($E41,'1MD ELO (5)'!$A$7:$O$80,14))</f>
        <v/>
      </c>
      <c r="C41" s="346" t="str">
        <f>IF($E41="","",VLOOKUP($E41,'1MD ELO (5)'!$A$7:$O$80,15))</f>
        <v/>
      </c>
      <c r="D41" s="376" t="str">
        <f>IF($E41="","",VLOOKUP($E41,'1MD ELO (5)'!$A$7:$O$80,5))</f>
        <v/>
      </c>
      <c r="E41" s="119"/>
      <c r="F41" s="412" t="str">
        <f>UPPER(IF($E41="","",VLOOKUP($E41,'1MD ELO (5)'!$A$7:$O$80,2)))</f>
        <v/>
      </c>
      <c r="G41" s="412" t="str">
        <f>IF($E41="","",VLOOKUP($E41,'1MD ELO (5)'!$A$7:$O$80,3))</f>
        <v/>
      </c>
      <c r="H41" s="412"/>
      <c r="I41" s="412" t="str">
        <f>IF($E41="","",VLOOKUP($E41,'1MD ELO (5)'!$A$7:$O$80,4))</f>
        <v/>
      </c>
      <c r="J41" s="213"/>
      <c r="K41" s="137" t="str">
        <f>UPPER(IF(OR(J42="a",J42="as"),F41,IF(OR(J42="b",J42="bs"),F42,)))</f>
        <v/>
      </c>
      <c r="L41" s="216"/>
      <c r="M41" s="121"/>
      <c r="N41" s="148"/>
      <c r="O41" s="223"/>
      <c r="P41" s="223"/>
      <c r="Q41" s="767" t="str">
        <f>IF(Y3="","",CONCATENATE(AB1," pont"))</f>
        <v/>
      </c>
      <c r="R41" s="767"/>
      <c r="S41" s="129"/>
    </row>
    <row r="42" spans="1:19" s="37" customFormat="1" ht="9.6" customHeight="1" x14ac:dyDescent="0.25">
      <c r="A42" s="131" t="s">
        <v>42</v>
      </c>
      <c r="B42" s="346" t="str">
        <f>IF($E42="","",VLOOKUP($E42,'1MD ELO (5)'!$A$7:$O$80,14))</f>
        <v/>
      </c>
      <c r="C42" s="346" t="str">
        <f>IF($E42="","",VLOOKUP($E42,'1MD ELO (5)'!$A$7:$O$80,15))</f>
        <v/>
      </c>
      <c r="D42" s="376" t="str">
        <f>IF($E42="","",VLOOKUP($E42,'1MD ELO (5)'!$A$7:$O$80,5))</f>
        <v/>
      </c>
      <c r="E42" s="119"/>
      <c r="F42" s="412" t="str">
        <f>UPPER(IF($E42="","",VLOOKUP($E42,'1MD ELO (5)'!$A$7:$O$80,2)))</f>
        <v/>
      </c>
      <c r="G42" s="412" t="str">
        <f>IF($E42="","",VLOOKUP($E42,'1MD ELO (5)'!$A$7:$O$80,3))</f>
        <v/>
      </c>
      <c r="H42" s="412"/>
      <c r="I42" s="412" t="str">
        <f>IF($E42="","",VLOOKUP($E42,'1MD ELO (5)'!$A$7:$O$80,4))</f>
        <v/>
      </c>
      <c r="J42" s="215"/>
      <c r="K42" s="121"/>
      <c r="L42" s="146"/>
      <c r="M42" s="135" t="s">
        <v>0</v>
      </c>
      <c r="N42" s="144"/>
      <c r="O42" s="137" t="str">
        <f>UPPER(IF(OR(N42="a",N42="as"),M40,IF(OR(N42="b",N42="bs"),M44,)))</f>
        <v/>
      </c>
      <c r="P42" s="145"/>
      <c r="Q42" s="146"/>
      <c r="R42" s="146"/>
      <c r="S42" s="129"/>
    </row>
    <row r="43" spans="1:19" s="37" customFormat="1" ht="9.6" customHeight="1" x14ac:dyDescent="0.25">
      <c r="A43" s="131" t="s">
        <v>43</v>
      </c>
      <c r="B43" s="346" t="str">
        <f>IF($E43="","",VLOOKUP($E43,'1MD ELO (5)'!$A$7:$O$80,14))</f>
        <v/>
      </c>
      <c r="C43" s="346" t="str">
        <f>IF($E43="","",VLOOKUP($E43,'1MD ELO (5)'!$A$7:$O$80,15))</f>
        <v/>
      </c>
      <c r="D43" s="376" t="str">
        <f>IF($E43="","",VLOOKUP($E43,'1MD ELO (5)'!$A$7:$O$80,5))</f>
        <v/>
      </c>
      <c r="E43" s="119"/>
      <c r="F43" s="412" t="str">
        <f>UPPER(IF($E43="","",VLOOKUP($E43,'1MD ELO (5)'!$A$7:$O$80,2)))</f>
        <v/>
      </c>
      <c r="G43" s="412" t="str">
        <f>IF($E43="","",VLOOKUP($E43,'1MD ELO (5)'!$A$7:$O$80,3))</f>
        <v/>
      </c>
      <c r="H43" s="412"/>
      <c r="I43" s="412" t="str">
        <f>IF($E43="","",VLOOKUP($E43,'1MD ELO (5)'!$A$7:$O$80,4))</f>
        <v/>
      </c>
      <c r="J43" s="213"/>
      <c r="K43" s="137" t="str">
        <f>UPPER(IF(OR(J44="a",J44="as"),F43,IF(OR(J44="b",J44="bs"),F44,)))</f>
        <v/>
      </c>
      <c r="L43" s="145"/>
      <c r="M43" s="217"/>
      <c r="N43" s="218"/>
      <c r="O43" s="121"/>
      <c r="P43" s="148"/>
      <c r="Q43" s="146"/>
      <c r="R43" s="146"/>
      <c r="S43" s="129"/>
    </row>
    <row r="44" spans="1:19" s="37" customFormat="1" ht="9.6" customHeight="1" x14ac:dyDescent="0.25">
      <c r="A44" s="131" t="s">
        <v>44</v>
      </c>
      <c r="B44" s="346" t="str">
        <f>IF($E44="","",VLOOKUP($E44,'1MD ELO (5)'!$A$7:$O$80,14))</f>
        <v/>
      </c>
      <c r="C44" s="346" t="str">
        <f>IF($E44="","",VLOOKUP($E44,'1MD ELO (5)'!$A$7:$O$80,15))</f>
        <v/>
      </c>
      <c r="D44" s="376" t="str">
        <f>IF($E44="","",VLOOKUP($E44,'1MD ELO (5)'!$A$7:$O$80,5))</f>
        <v/>
      </c>
      <c r="E44" s="119"/>
      <c r="F44" s="412" t="str">
        <f>UPPER(IF($E44="","",VLOOKUP($E44,'1MD ELO (5)'!$A$7:$O$80,2)))</f>
        <v/>
      </c>
      <c r="G44" s="412" t="str">
        <f>IF($E44="","",VLOOKUP($E44,'1MD ELO (5)'!$A$7:$O$80,3))</f>
        <v/>
      </c>
      <c r="H44" s="412"/>
      <c r="I44" s="412" t="str">
        <f>IF($E44="","",VLOOKUP($E44,'1MD ELO (5)'!$A$7:$O$80,4))</f>
        <v/>
      </c>
      <c r="J44" s="215"/>
      <c r="K44" s="121"/>
      <c r="L44" s="136"/>
      <c r="M44" s="137" t="str">
        <f>UPPER(IF(OR(L44="a",L44="as"),K43,IF(OR(L44="b",L44="bs"),K45,)))</f>
        <v/>
      </c>
      <c r="N44" s="219"/>
      <c r="O44" s="146"/>
      <c r="P44" s="148"/>
      <c r="Q44" s="146"/>
      <c r="R44" s="146"/>
      <c r="S44" s="129"/>
    </row>
    <row r="45" spans="1:19" s="37" customFormat="1" ht="9.6" customHeight="1" x14ac:dyDescent="0.25">
      <c r="A45" s="214" t="s">
        <v>45</v>
      </c>
      <c r="B45" s="346" t="str">
        <f>IF($E45="","",VLOOKUP($E45,'1MD ELO (5)'!$A$7:$O$80,14))</f>
        <v/>
      </c>
      <c r="C45" s="346" t="str">
        <f>IF($E45="","",VLOOKUP($E45,'1MD ELO (5)'!$A$7:$O$80,15))</f>
        <v/>
      </c>
      <c r="D45" s="376" t="str">
        <f>IF($E45="","",VLOOKUP($E45,'1MD ELO (5)'!$A$7:$O$80,5))</f>
        <v/>
      </c>
      <c r="E45" s="119"/>
      <c r="F45" s="412" t="str">
        <f>UPPER(IF($E45="","",VLOOKUP($E45,'1MD ELO (5)'!$A$7:$O$80,2)))</f>
        <v/>
      </c>
      <c r="G45" s="412" t="str">
        <f>IF($E45="","",VLOOKUP($E45,'1MD ELO (5)'!$A$7:$O$80,3))</f>
        <v/>
      </c>
      <c r="H45" s="412"/>
      <c r="I45" s="412" t="str">
        <f>IF($E45="","",VLOOKUP($E45,'1MD ELO (5)'!$A$7:$O$80,4))</f>
        <v/>
      </c>
      <c r="J45" s="213"/>
      <c r="K45" s="137" t="str">
        <f>UPPER(IF(OR(J46="a",J46="as"),F45,IF(OR(J46="b",J46="bs"),F46,)))</f>
        <v/>
      </c>
      <c r="L45" s="154"/>
      <c r="M45" s="121"/>
      <c r="N45" s="146"/>
      <c r="O45" s="146"/>
      <c r="P45" s="148"/>
      <c r="Q45" s="146"/>
      <c r="R45" s="146"/>
      <c r="S45" s="129"/>
    </row>
    <row r="46" spans="1:19" s="37" customFormat="1" ht="9.6" customHeight="1" x14ac:dyDescent="0.25">
      <c r="A46" s="156" t="s">
        <v>46</v>
      </c>
      <c r="B46" s="346" t="str">
        <f>IF($E46="","",VLOOKUP($E46,'1MD ELO (5)'!$A$7:$O$80,14))</f>
        <v/>
      </c>
      <c r="C46" s="346" t="str">
        <f>IF($E46="","",VLOOKUP($E46,'1MD ELO (5)'!$A$7:$O$80,15))</f>
        <v/>
      </c>
      <c r="D46" s="376" t="str">
        <f>IF($E46="","",VLOOKUP($E46,'1MD ELO (5)'!$A$7:$O$80,5))</f>
        <v/>
      </c>
      <c r="E46" s="119"/>
      <c r="F46" s="120" t="str">
        <f>UPPER(IF($E46="","",VLOOKUP($E46,'1MD ELO (5)'!$A$7:$O$80,2)))</f>
        <v/>
      </c>
      <c r="G46" s="120" t="str">
        <f>IF($E46="","",VLOOKUP($E46,'1MD ELO (5)'!$A$7:$O$80,3))</f>
        <v/>
      </c>
      <c r="H46" s="120"/>
      <c r="I46" s="120" t="str">
        <f>IF($E46="","",VLOOKUP($E46,'1MD ELO (5)'!$A$7:$O$80,4))</f>
        <v/>
      </c>
      <c r="J46" s="215"/>
      <c r="K46" s="121"/>
      <c r="L46" s="146"/>
      <c r="M46" s="146"/>
      <c r="N46" s="220"/>
      <c r="O46" s="135" t="s">
        <v>0</v>
      </c>
      <c r="P46" s="144"/>
      <c r="Q46" s="137" t="str">
        <f>UPPER(IF(OR(P46="a",P46="as"),O42,IF(OR(P46="b",P46="bs"),O50,)))</f>
        <v/>
      </c>
      <c r="R46" s="145"/>
      <c r="S46" s="129"/>
    </row>
    <row r="47" spans="1:19" s="37" customFormat="1" ht="9.6" customHeight="1" x14ac:dyDescent="0.25">
      <c r="A47" s="117" t="s">
        <v>47</v>
      </c>
      <c r="B47" s="346" t="str">
        <f>IF($E47="","",VLOOKUP($E47,'1MD ELO (5)'!$A$7:$O$80,14))</f>
        <v/>
      </c>
      <c r="C47" s="346" t="str">
        <f>IF($E47="","",VLOOKUP($E47,'1MD ELO (5)'!$A$7:$O$80,15))</f>
        <v/>
      </c>
      <c r="D47" s="376" t="str">
        <f>IF($E47="","",VLOOKUP($E47,'1MD ELO (5)'!$A$7:$O$80,5))</f>
        <v/>
      </c>
      <c r="E47" s="119"/>
      <c r="F47" s="120" t="str">
        <f>UPPER(IF($E47="","",VLOOKUP($E47,'1MD ELO (5)'!$A$7:$O$80,2)))</f>
        <v/>
      </c>
      <c r="G47" s="120" t="str">
        <f>IF($E47="","",VLOOKUP($E47,'1MD ELO (5)'!$A$7:$O$80,3))</f>
        <v/>
      </c>
      <c r="H47" s="120"/>
      <c r="I47" s="120" t="str">
        <f>IF($E47="","",VLOOKUP($E47,'1MD ELO (5)'!$A$7:$O$80,4))</f>
        <v/>
      </c>
      <c r="J47" s="213"/>
      <c r="K47" s="137" t="str">
        <f>UPPER(IF(OR(J48="a",J48="as"),F47,IF(OR(J48="b",J48="bs"),F48,)))</f>
        <v/>
      </c>
      <c r="L47" s="145"/>
      <c r="M47" s="146"/>
      <c r="N47" s="146"/>
      <c r="O47" s="146"/>
      <c r="P47" s="148"/>
      <c r="Q47" s="121"/>
      <c r="R47" s="148"/>
      <c r="S47" s="129"/>
    </row>
    <row r="48" spans="1:19" s="37" customFormat="1" ht="9.6" customHeight="1" x14ac:dyDescent="0.25">
      <c r="A48" s="214" t="s">
        <v>48</v>
      </c>
      <c r="B48" s="346" t="str">
        <f>IF($E48="","",VLOOKUP($E48,'1MD ELO (5)'!$A$7:$O$80,14))</f>
        <v/>
      </c>
      <c r="C48" s="346" t="str">
        <f>IF($E48="","",VLOOKUP($E48,'1MD ELO (5)'!$A$7:$O$80,15))</f>
        <v/>
      </c>
      <c r="D48" s="376" t="str">
        <f>IF($E48="","",VLOOKUP($E48,'1MD ELO (5)'!$A$7:$O$80,5))</f>
        <v/>
      </c>
      <c r="E48" s="119"/>
      <c r="F48" s="412" t="str">
        <f>UPPER(IF($E48="","",VLOOKUP($E48,'1MD ELO (5)'!$A$7:$O$80,2)))</f>
        <v/>
      </c>
      <c r="G48" s="412" t="str">
        <f>IF($E48="","",VLOOKUP($E48,'1MD ELO (5)'!$A$7:$O$80,3))</f>
        <v/>
      </c>
      <c r="H48" s="412"/>
      <c r="I48" s="412" t="str">
        <f>IF($E48="","",VLOOKUP($E48,'1MD ELO (5)'!$A$7:$O$80,4))</f>
        <v/>
      </c>
      <c r="J48" s="215"/>
      <c r="K48" s="121"/>
      <c r="L48" s="136"/>
      <c r="M48" s="137" t="str">
        <f>UPPER(IF(OR(L48="a",L48="as"),K47,IF(OR(L48="b",L48="bs"),K49,)))</f>
        <v/>
      </c>
      <c r="N48" s="145"/>
      <c r="O48" s="146"/>
      <c r="P48" s="148"/>
      <c r="Q48" s="146"/>
      <c r="R48" s="148"/>
      <c r="S48" s="129"/>
    </row>
    <row r="49" spans="1:19" s="37" customFormat="1" ht="9.6" customHeight="1" x14ac:dyDescent="0.25">
      <c r="A49" s="131" t="s">
        <v>49</v>
      </c>
      <c r="B49" s="346" t="str">
        <f>IF($E49="","",VLOOKUP($E49,'1MD ELO (5)'!$A$7:$O$80,14))</f>
        <v/>
      </c>
      <c r="C49" s="346" t="str">
        <f>IF($E49="","",VLOOKUP($E49,'1MD ELO (5)'!$A$7:$O$80,15))</f>
        <v/>
      </c>
      <c r="D49" s="376" t="str">
        <f>IF($E49="","",VLOOKUP($E49,'1MD ELO (5)'!$A$7:$O$80,5))</f>
        <v/>
      </c>
      <c r="E49" s="119"/>
      <c r="F49" s="412" t="str">
        <f>UPPER(IF($E49="","",VLOOKUP($E49,'1MD ELO (5)'!$A$7:$O$80,2)))</f>
        <v/>
      </c>
      <c r="G49" s="412" t="str">
        <f>IF($E49="","",VLOOKUP($E49,'1MD ELO (5)'!$A$7:$O$80,3))</f>
        <v/>
      </c>
      <c r="H49" s="412"/>
      <c r="I49" s="412" t="str">
        <f>IF($E49="","",VLOOKUP($E49,'1MD ELO (5)'!$A$7:$O$80,4))</f>
        <v/>
      </c>
      <c r="J49" s="213"/>
      <c r="K49" s="137" t="str">
        <f>UPPER(IF(OR(J50="a",J50="as"),F49,IF(OR(J50="b",J50="bs"),F50,)))</f>
        <v/>
      </c>
      <c r="L49" s="216"/>
      <c r="M49" s="121"/>
      <c r="N49" s="148"/>
      <c r="O49" s="146"/>
      <c r="P49" s="148"/>
      <c r="Q49" s="146"/>
      <c r="R49" s="148"/>
      <c r="S49" s="129"/>
    </row>
    <row r="50" spans="1:19" s="37" customFormat="1" ht="9.6" customHeight="1" x14ac:dyDescent="0.25">
      <c r="A50" s="131" t="s">
        <v>50</v>
      </c>
      <c r="B50" s="346" t="str">
        <f>IF($E50="","",VLOOKUP($E50,'1MD ELO (5)'!$A$7:$O$80,14))</f>
        <v/>
      </c>
      <c r="C50" s="346" t="str">
        <f>IF($E50="","",VLOOKUP($E50,'1MD ELO (5)'!$A$7:$O$80,15))</f>
        <v/>
      </c>
      <c r="D50" s="376" t="str">
        <f>IF($E50="","",VLOOKUP($E50,'1MD ELO (5)'!$A$7:$O$80,5))</f>
        <v/>
      </c>
      <c r="E50" s="119"/>
      <c r="F50" s="412" t="str">
        <f>UPPER(IF($E50="","",VLOOKUP($E50,'1MD ELO (5)'!$A$7:$O$80,2)))</f>
        <v/>
      </c>
      <c r="G50" s="412" t="str">
        <f>IF($E50="","",VLOOKUP($E50,'1MD ELO (5)'!$A$7:$O$80,3))</f>
        <v/>
      </c>
      <c r="H50" s="412"/>
      <c r="I50" s="412" t="str">
        <f>IF($E50="","",VLOOKUP($E50,'1MD ELO (5)'!$A$7:$O$80,4))</f>
        <v/>
      </c>
      <c r="J50" s="215"/>
      <c r="K50" s="121"/>
      <c r="L50" s="146"/>
      <c r="M50" s="135" t="s">
        <v>0</v>
      </c>
      <c r="N50" s="144"/>
      <c r="O50" s="137" t="str">
        <f>UPPER(IF(OR(N50="a",N50="as"),M48,IF(OR(N50="b",N50="bs"),M52,)))</f>
        <v/>
      </c>
      <c r="P50" s="154"/>
      <c r="Q50" s="146"/>
      <c r="R50" s="148"/>
      <c r="S50" s="129"/>
    </row>
    <row r="51" spans="1:19" s="37" customFormat="1" ht="9.6" customHeight="1" x14ac:dyDescent="0.25">
      <c r="A51" s="131" t="s">
        <v>51</v>
      </c>
      <c r="B51" s="346" t="str">
        <f>IF($E51="","",VLOOKUP($E51,'1MD ELO (5)'!$A$7:$O$80,14))</f>
        <v/>
      </c>
      <c r="C51" s="346" t="str">
        <f>IF($E51="","",VLOOKUP($E51,'1MD ELO (5)'!$A$7:$O$80,15))</f>
        <v/>
      </c>
      <c r="D51" s="376" t="str">
        <f>IF($E51="","",VLOOKUP($E51,'1MD ELO (5)'!$A$7:$O$80,5))</f>
        <v/>
      </c>
      <c r="E51" s="119"/>
      <c r="F51" s="412" t="str">
        <f>UPPER(IF($E51="","",VLOOKUP($E51,'1MD ELO (5)'!$A$7:$O$80,2)))</f>
        <v/>
      </c>
      <c r="G51" s="412" t="str">
        <f>IF($E51="","",VLOOKUP($E51,'1MD ELO (5)'!$A$7:$O$80,3))</f>
        <v/>
      </c>
      <c r="H51" s="412"/>
      <c r="I51" s="412" t="str">
        <f>IF($E51="","",VLOOKUP($E51,'1MD ELO (5)'!$A$7:$O$80,4))</f>
        <v/>
      </c>
      <c r="J51" s="213"/>
      <c r="K51" s="137" t="str">
        <f>UPPER(IF(OR(J52="a",J52="as"),F51,IF(OR(J52="b",J52="bs"),F52,)))</f>
        <v/>
      </c>
      <c r="L51" s="145"/>
      <c r="M51" s="217"/>
      <c r="N51" s="218"/>
      <c r="O51" s="121"/>
      <c r="P51" s="146"/>
      <c r="Q51" s="146"/>
      <c r="R51" s="148"/>
      <c r="S51" s="129"/>
    </row>
    <row r="52" spans="1:19" s="37" customFormat="1" ht="9.6" customHeight="1" x14ac:dyDescent="0.25">
      <c r="A52" s="131" t="s">
        <v>52</v>
      </c>
      <c r="B52" s="346" t="str">
        <f>IF($E52="","",VLOOKUP($E52,'1MD ELO (5)'!$A$7:$O$80,14))</f>
        <v/>
      </c>
      <c r="C52" s="346" t="str">
        <f>IF($E52="","",VLOOKUP($E52,'1MD ELO (5)'!$A$7:$O$80,15))</f>
        <v/>
      </c>
      <c r="D52" s="376" t="str">
        <f>IF($E52="","",VLOOKUP($E52,'1MD ELO (5)'!$A$7:$O$80,5))</f>
        <v/>
      </c>
      <c r="E52" s="119"/>
      <c r="F52" s="412" t="str">
        <f>UPPER(IF($E52="","",VLOOKUP($E52,'1MD ELO (5)'!$A$7:$O$80,2)))</f>
        <v/>
      </c>
      <c r="G52" s="412" t="str">
        <f>IF($E52="","",VLOOKUP($E52,'1MD ELO (5)'!$A$7:$O$80,3))</f>
        <v/>
      </c>
      <c r="H52" s="412"/>
      <c r="I52" s="412" t="str">
        <f>IF($E52="","",VLOOKUP($E52,'1MD ELO (5)'!$A$7:$O$80,4))</f>
        <v/>
      </c>
      <c r="J52" s="215"/>
      <c r="K52" s="121"/>
      <c r="L52" s="136"/>
      <c r="M52" s="137" t="str">
        <f>UPPER(IF(OR(L52="a",L52="as"),K51,IF(OR(L52="b",L52="bs"),K53,)))</f>
        <v/>
      </c>
      <c r="N52" s="219"/>
      <c r="O52" s="146"/>
      <c r="P52" s="146"/>
      <c r="Q52" s="146"/>
      <c r="R52" s="148"/>
      <c r="S52" s="129"/>
    </row>
    <row r="53" spans="1:19" s="37" customFormat="1" ht="9.6" customHeight="1" x14ac:dyDescent="0.25">
      <c r="A53" s="214" t="s">
        <v>53</v>
      </c>
      <c r="B53" s="346" t="str">
        <f>IF($E53="","",VLOOKUP($E53,'1MD ELO (5)'!$A$7:$O$80,14))</f>
        <v/>
      </c>
      <c r="C53" s="346" t="str">
        <f>IF($E53="","",VLOOKUP($E53,'1MD ELO (5)'!$A$7:$O$80,15))</f>
        <v/>
      </c>
      <c r="D53" s="376" t="str">
        <f>IF($E53="","",VLOOKUP($E53,'1MD ELO (5)'!$A$7:$O$80,5))</f>
        <v/>
      </c>
      <c r="E53" s="119"/>
      <c r="F53" s="412" t="str">
        <f>UPPER(IF($E53="","",VLOOKUP($E53,'1MD ELO (5)'!$A$7:$O$80,2)))</f>
        <v/>
      </c>
      <c r="G53" s="412" t="str">
        <f>IF($E53="","",VLOOKUP($E53,'1MD ELO (5)'!$A$7:$O$80,3))</f>
        <v/>
      </c>
      <c r="H53" s="412"/>
      <c r="I53" s="412" t="str">
        <f>IF($E53="","",VLOOKUP($E53,'1MD ELO (5)'!$A$7:$O$80,4))</f>
        <v/>
      </c>
      <c r="J53" s="213"/>
      <c r="K53" s="137" t="str">
        <f>UPPER(IF(OR(J54="a",J54="as"),F53,IF(OR(J54="b",J54="bs"),F54,)))</f>
        <v/>
      </c>
      <c r="L53" s="154"/>
      <c r="M53" s="121"/>
      <c r="N53" s="146"/>
      <c r="O53" s="146"/>
      <c r="P53" s="146"/>
      <c r="Q53" s="146"/>
      <c r="R53" s="148"/>
      <c r="S53" s="129"/>
    </row>
    <row r="54" spans="1:19" s="37" customFormat="1" ht="9.6" customHeight="1" x14ac:dyDescent="0.25">
      <c r="A54" s="156" t="s">
        <v>54</v>
      </c>
      <c r="B54" s="346" t="str">
        <f>IF($E54="","",VLOOKUP($E54,'1MD ELO (5)'!$A$7:$O$80,14))</f>
        <v/>
      </c>
      <c r="C54" s="346" t="str">
        <f>IF($E54="","",VLOOKUP($E54,'1MD ELO (5)'!$A$7:$O$80,15))</f>
        <v/>
      </c>
      <c r="D54" s="376" t="str">
        <f>IF($E54="","",VLOOKUP($E54,'1MD ELO (5)'!$A$7:$O$80,5))</f>
        <v/>
      </c>
      <c r="E54" s="119"/>
      <c r="F54" s="120" t="str">
        <f>UPPER(IF($E54="","",VLOOKUP($E54,'1MD ELO (5)'!$A$7:$O$80,2)))</f>
        <v/>
      </c>
      <c r="G54" s="120" t="str">
        <f>IF($E54="","",VLOOKUP($E54,'1MD ELO (5)'!$A$7:$O$80,3))</f>
        <v/>
      </c>
      <c r="H54" s="120"/>
      <c r="I54" s="120" t="str">
        <f>IF($E54="","",VLOOKUP($E54,'1MD ELO (5)'!$A$7:$O$80,4))</f>
        <v/>
      </c>
      <c r="J54" s="215"/>
      <c r="K54" s="121"/>
      <c r="L54" s="146"/>
      <c r="M54" s="146"/>
      <c r="N54" s="220"/>
      <c r="O54" s="221" t="s">
        <v>131</v>
      </c>
      <c r="P54" s="210"/>
      <c r="Q54" s="137" t="str">
        <f>UPPER(IF(OR(P55="a",P55="as"),Q46,IF(OR(P55="b",P55="bs"),Q62,)))</f>
        <v/>
      </c>
      <c r="R54" s="211"/>
      <c r="S54" s="129"/>
    </row>
    <row r="55" spans="1:19" s="37" customFormat="1" ht="9.6" customHeight="1" x14ac:dyDescent="0.25">
      <c r="A55" s="117" t="s">
        <v>55</v>
      </c>
      <c r="B55" s="346" t="str">
        <f>IF($E55="","",VLOOKUP($E55,'1MD ELO (5)'!$A$7:$O$80,14))</f>
        <v/>
      </c>
      <c r="C55" s="346" t="str">
        <f>IF($E55="","",VLOOKUP($E55,'1MD ELO (5)'!$A$7:$O$80,15))</f>
        <v/>
      </c>
      <c r="D55" s="376" t="str">
        <f>IF($E55="","",VLOOKUP($E55,'1MD ELO (5)'!$A$7:$O$80,5))</f>
        <v/>
      </c>
      <c r="E55" s="119"/>
      <c r="F55" s="120" t="str">
        <f>UPPER(IF($E55="","",VLOOKUP($E55,'1MD ELO (5)'!$A$7:$O$80,2)))</f>
        <v/>
      </c>
      <c r="G55" s="120" t="str">
        <f>IF($E55="","",VLOOKUP($E55,'1MD ELO (5)'!$A$7:$O$80,3))</f>
        <v/>
      </c>
      <c r="H55" s="120"/>
      <c r="I55" s="120" t="str">
        <f>IF($E55="","",VLOOKUP($E55,'1MD ELO (5)'!$A$7:$O$80,4))</f>
        <v/>
      </c>
      <c r="J55" s="213"/>
      <c r="K55" s="137" t="str">
        <f>UPPER(IF(OR(J56="a",J56="as"),F55,IF(OR(J56="b",J56="bs"),F56,)))</f>
        <v/>
      </c>
      <c r="L55" s="145"/>
      <c r="M55" s="146"/>
      <c r="N55" s="146"/>
      <c r="O55" s="135" t="s">
        <v>0</v>
      </c>
      <c r="P55" s="212"/>
      <c r="Q55" s="121"/>
      <c r="R55" s="206"/>
      <c r="S55" s="129"/>
    </row>
    <row r="56" spans="1:19" s="37" customFormat="1" ht="9.6" customHeight="1" x14ac:dyDescent="0.25">
      <c r="A56" s="214" t="s">
        <v>56</v>
      </c>
      <c r="B56" s="346" t="str">
        <f>IF($E56="","",VLOOKUP($E56,'1MD ELO (5)'!$A$7:$O$80,14))</f>
        <v/>
      </c>
      <c r="C56" s="346" t="str">
        <f>IF($E56="","",VLOOKUP($E56,'1MD ELO (5)'!$A$7:$O$80,15))</f>
        <v/>
      </c>
      <c r="D56" s="376" t="str">
        <f>IF($E56="","",VLOOKUP($E56,'1MD ELO (5)'!$A$7:$O$80,5))</f>
        <v/>
      </c>
      <c r="E56" s="119"/>
      <c r="F56" s="412" t="str">
        <f>UPPER(IF($E56="","",VLOOKUP($E56,'1MD ELO (5)'!$A$7:$O$80,2)))</f>
        <v/>
      </c>
      <c r="G56" s="412" t="str">
        <f>IF($E56="","",VLOOKUP($E56,'1MD ELO (5)'!$A$7:$O$80,3))</f>
        <v/>
      </c>
      <c r="H56" s="412"/>
      <c r="I56" s="412" t="str">
        <f>IF($E56="","",VLOOKUP($E56,'1MD ELO (5)'!$A$7:$O$80,4))</f>
        <v/>
      </c>
      <c r="J56" s="215"/>
      <c r="K56" s="121"/>
      <c r="L56" s="136"/>
      <c r="M56" s="137" t="str">
        <f>UPPER(IF(OR(L56="a",L56="as"),K55,IF(OR(L56="b",L56="bs"),K57,)))</f>
        <v/>
      </c>
      <c r="N56" s="145"/>
      <c r="O56" s="146"/>
      <c r="P56" s="146"/>
      <c r="Q56" s="146"/>
      <c r="R56" s="148"/>
      <c r="S56" s="129"/>
    </row>
    <row r="57" spans="1:19" s="37" customFormat="1" ht="9.6" customHeight="1" x14ac:dyDescent="0.25">
      <c r="A57" s="131" t="s">
        <v>57</v>
      </c>
      <c r="B57" s="346" t="str">
        <f>IF($E57="","",VLOOKUP($E57,'1MD ELO (5)'!$A$7:$O$80,14))</f>
        <v/>
      </c>
      <c r="C57" s="346" t="str">
        <f>IF($E57="","",VLOOKUP($E57,'1MD ELO (5)'!$A$7:$O$80,15))</f>
        <v/>
      </c>
      <c r="D57" s="376" t="str">
        <f>IF($E57="","",VLOOKUP($E57,'1MD ELO (5)'!$A$7:$O$80,5))</f>
        <v/>
      </c>
      <c r="E57" s="119"/>
      <c r="F57" s="412" t="str">
        <f>UPPER(IF($E57="","",VLOOKUP($E57,'1MD ELO (5)'!$A$7:$O$80,2)))</f>
        <v/>
      </c>
      <c r="G57" s="412" t="str">
        <f>IF($E57="","",VLOOKUP($E57,'1MD ELO (5)'!$A$7:$O$80,3))</f>
        <v/>
      </c>
      <c r="H57" s="412"/>
      <c r="I57" s="412" t="str">
        <f>IF($E57="","",VLOOKUP($E57,'1MD ELO (5)'!$A$7:$O$80,4))</f>
        <v/>
      </c>
      <c r="J57" s="213"/>
      <c r="K57" s="137" t="str">
        <f>UPPER(IF(OR(J58="a",J58="as"),F57,IF(OR(J58="b",J58="bs"),F58,)))</f>
        <v/>
      </c>
      <c r="L57" s="216"/>
      <c r="M57" s="121"/>
      <c r="N57" s="148"/>
      <c r="O57" s="146"/>
      <c r="P57" s="146"/>
      <c r="Q57" s="767" t="str">
        <f>IF(Y3="","",CONCATENATE(AC1," pont"))</f>
        <v/>
      </c>
      <c r="R57" s="768"/>
      <c r="S57" s="129"/>
    </row>
    <row r="58" spans="1:19" s="37" customFormat="1" ht="9.6" customHeight="1" x14ac:dyDescent="0.25">
      <c r="A58" s="131" t="s">
        <v>58</v>
      </c>
      <c r="B58" s="346" t="str">
        <f>IF($E58="","",VLOOKUP($E58,'1MD ELO (5)'!$A$7:$O$80,14))</f>
        <v/>
      </c>
      <c r="C58" s="346" t="str">
        <f>IF($E58="","",VLOOKUP($E58,'1MD ELO (5)'!$A$7:$O$80,15))</f>
        <v/>
      </c>
      <c r="D58" s="376" t="str">
        <f>IF($E58="","",VLOOKUP($E58,'1MD ELO (5)'!$A$7:$O$80,5))</f>
        <v/>
      </c>
      <c r="E58" s="119"/>
      <c r="F58" s="412" t="str">
        <f>UPPER(IF($E58="","",VLOOKUP($E58,'1MD ELO (5)'!$A$7:$O$80,2)))</f>
        <v/>
      </c>
      <c r="G58" s="412" t="str">
        <f>IF($E58="","",VLOOKUP($E58,'1MD ELO (5)'!$A$7:$O$80,3))</f>
        <v/>
      </c>
      <c r="H58" s="412"/>
      <c r="I58" s="412" t="str">
        <f>IF($E58="","",VLOOKUP($E58,'1MD ELO (5)'!$A$7:$O$80,4))</f>
        <v/>
      </c>
      <c r="J58" s="215"/>
      <c r="K58" s="121"/>
      <c r="L58" s="146"/>
      <c r="M58" s="135" t="s">
        <v>0</v>
      </c>
      <c r="N58" s="144"/>
      <c r="O58" s="137" t="str">
        <f>UPPER(IF(OR(N58="a",N58="as"),M56,IF(OR(N58="b",N58="bs"),M60,)))</f>
        <v/>
      </c>
      <c r="P58" s="145"/>
      <c r="Q58" s="146"/>
      <c r="R58" s="148"/>
      <c r="S58" s="129"/>
    </row>
    <row r="59" spans="1:19" s="37" customFormat="1" ht="9.6" customHeight="1" x14ac:dyDescent="0.25">
      <c r="A59" s="131" t="s">
        <v>59</v>
      </c>
      <c r="B59" s="346" t="str">
        <f>IF($E59="","",VLOOKUP($E59,'1MD ELO (5)'!$A$7:$O$80,14))</f>
        <v/>
      </c>
      <c r="C59" s="346" t="str">
        <f>IF($E59="","",VLOOKUP($E59,'1MD ELO (5)'!$A$7:$O$80,15))</f>
        <v/>
      </c>
      <c r="D59" s="376" t="str">
        <f>IF($E59="","",VLOOKUP($E59,'1MD ELO (5)'!$A$7:$O$80,5))</f>
        <v/>
      </c>
      <c r="E59" s="119"/>
      <c r="F59" s="412" t="str">
        <f>UPPER(IF($E59="","",VLOOKUP($E59,'1MD ELO (5)'!$A$7:$O$80,2)))</f>
        <v/>
      </c>
      <c r="G59" s="412" t="str">
        <f>IF($E59="","",VLOOKUP($E59,'1MD ELO (5)'!$A$7:$O$80,3))</f>
        <v/>
      </c>
      <c r="H59" s="412"/>
      <c r="I59" s="412" t="str">
        <f>IF($E59="","",VLOOKUP($E59,'1MD ELO (5)'!$A$7:$O$80,4))</f>
        <v/>
      </c>
      <c r="J59" s="213"/>
      <c r="K59" s="137" t="str">
        <f>UPPER(IF(OR(J60="a",J60="as"),F59,IF(OR(J60="b",J60="bs"),F60,)))</f>
        <v/>
      </c>
      <c r="L59" s="145"/>
      <c r="M59" s="217"/>
      <c r="N59" s="218"/>
      <c r="O59" s="121"/>
      <c r="P59" s="148"/>
      <c r="Q59" s="146"/>
      <c r="R59" s="148"/>
      <c r="S59" s="129"/>
    </row>
    <row r="60" spans="1:19" s="37" customFormat="1" ht="9.6" customHeight="1" x14ac:dyDescent="0.25">
      <c r="A60" s="131" t="s">
        <v>60</v>
      </c>
      <c r="B60" s="346" t="str">
        <f>IF($E60="","",VLOOKUP($E60,'1MD ELO (5)'!$A$7:$O$80,14))</f>
        <v/>
      </c>
      <c r="C60" s="346" t="str">
        <f>IF($E60="","",VLOOKUP($E60,'1MD ELO (5)'!$A$7:$O$80,15))</f>
        <v/>
      </c>
      <c r="D60" s="376" t="str">
        <f>IF($E60="","",VLOOKUP($E60,'1MD ELO (5)'!$A$7:$O$80,5))</f>
        <v/>
      </c>
      <c r="E60" s="119"/>
      <c r="F60" s="412" t="str">
        <f>UPPER(IF($E60="","",VLOOKUP($E60,'1MD ELO (5)'!$A$7:$O$80,2)))</f>
        <v/>
      </c>
      <c r="G60" s="412" t="str">
        <f>IF($E60="","",VLOOKUP($E60,'1MD ELO (5)'!$A$7:$O$80,3))</f>
        <v/>
      </c>
      <c r="H60" s="412"/>
      <c r="I60" s="412" t="str">
        <f>IF($E60="","",VLOOKUP($E60,'1MD ELO (5)'!$A$7:$O$80,4))</f>
        <v/>
      </c>
      <c r="J60" s="215"/>
      <c r="K60" s="121"/>
      <c r="L60" s="136"/>
      <c r="M60" s="137" t="str">
        <f>UPPER(IF(OR(L60="a",L60="as"),K59,IF(OR(L60="b",L60="bs"),K61,)))</f>
        <v/>
      </c>
      <c r="N60" s="219"/>
      <c r="O60" s="146"/>
      <c r="P60" s="148"/>
      <c r="Q60" s="146"/>
      <c r="R60" s="148"/>
      <c r="S60" s="129"/>
    </row>
    <row r="61" spans="1:19" s="37" customFormat="1" ht="9.6" customHeight="1" x14ac:dyDescent="0.25">
      <c r="A61" s="214" t="s">
        <v>61</v>
      </c>
      <c r="B61" s="346" t="str">
        <f>IF($E61="","",VLOOKUP($E61,'1MD ELO (5)'!$A$7:$O$80,14))</f>
        <v/>
      </c>
      <c r="C61" s="346" t="str">
        <f>IF($E61="","",VLOOKUP($E61,'1MD ELO (5)'!$A$7:$O$80,15))</f>
        <v/>
      </c>
      <c r="D61" s="376" t="str">
        <f>IF($E61="","",VLOOKUP($E61,'1MD ELO (5)'!$A$7:$O$80,5))</f>
        <v/>
      </c>
      <c r="E61" s="119"/>
      <c r="F61" s="412" t="str">
        <f>UPPER(IF($E61="","",VLOOKUP($E61,'1MD ELO (5)'!$A$7:$O$80,2)))</f>
        <v/>
      </c>
      <c r="G61" s="412" t="str">
        <f>IF($E61="","",VLOOKUP($E61,'1MD ELO (5)'!$A$7:$O$80,3))</f>
        <v/>
      </c>
      <c r="H61" s="412"/>
      <c r="I61" s="412" t="str">
        <f>IF($E61="","",VLOOKUP($E61,'1MD ELO (5)'!$A$7:$O$80,4))</f>
        <v/>
      </c>
      <c r="J61" s="213"/>
      <c r="K61" s="137" t="str">
        <f>UPPER(IF(OR(J62="a",J62="as"),F61,IF(OR(J62="b",J62="bs"),F62,)))</f>
        <v/>
      </c>
      <c r="L61" s="154"/>
      <c r="M61" s="121"/>
      <c r="N61" s="146"/>
      <c r="O61" s="146"/>
      <c r="P61" s="148"/>
      <c r="Q61" s="146"/>
      <c r="R61" s="148"/>
      <c r="S61" s="129"/>
    </row>
    <row r="62" spans="1:19" s="37" customFormat="1" ht="9.6" customHeight="1" x14ac:dyDescent="0.25">
      <c r="A62" s="156" t="s">
        <v>62</v>
      </c>
      <c r="B62" s="346" t="str">
        <f>IF($E62="","",VLOOKUP($E62,'1MD ELO (5)'!$A$7:$O$80,14))</f>
        <v/>
      </c>
      <c r="C62" s="346" t="str">
        <f>IF($E62="","",VLOOKUP($E62,'1MD ELO (5)'!$A$7:$O$80,15))</f>
        <v/>
      </c>
      <c r="D62" s="376" t="str">
        <f>IF($E62="","",VLOOKUP($E62,'1MD ELO (5)'!$A$7:$O$80,5))</f>
        <v/>
      </c>
      <c r="E62" s="119"/>
      <c r="F62" s="120" t="str">
        <f>UPPER(IF($E62="","",VLOOKUP($E62,'1MD ELO (5)'!$A$7:$O$80,2)))</f>
        <v/>
      </c>
      <c r="G62" s="120" t="str">
        <f>IF($E62="","",VLOOKUP($E62,'1MD ELO (5)'!$A$7:$O$80,3))</f>
        <v/>
      </c>
      <c r="H62" s="120"/>
      <c r="I62" s="120" t="str">
        <f>IF($E62="","",VLOOKUP($E62,'1MD ELO (5)'!$A$7:$O$80,4))</f>
        <v/>
      </c>
      <c r="J62" s="215"/>
      <c r="K62" s="121"/>
      <c r="L62" s="146"/>
      <c r="M62" s="146"/>
      <c r="N62" s="220"/>
      <c r="O62" s="135" t="s">
        <v>0</v>
      </c>
      <c r="P62" s="144"/>
      <c r="Q62" s="137" t="str">
        <f>UPPER(IF(OR(P62="a",P62="as"),O58,IF(OR(P62="b",P62="bs"),O66,)))</f>
        <v/>
      </c>
      <c r="R62" s="154"/>
      <c r="S62" s="129"/>
    </row>
    <row r="63" spans="1:19" s="37" customFormat="1" ht="9.6" customHeight="1" x14ac:dyDescent="0.25">
      <c r="A63" s="117" t="s">
        <v>63</v>
      </c>
      <c r="B63" s="346" t="str">
        <f>IF($E63="","",VLOOKUP($E63,'1MD ELO (5)'!$A$7:$O$80,14))</f>
        <v/>
      </c>
      <c r="C63" s="346" t="str">
        <f>IF($E63="","",VLOOKUP($E63,'1MD ELO (5)'!$A$7:$O$80,15))</f>
        <v/>
      </c>
      <c r="D63" s="376" t="str">
        <f>IF($E63="","",VLOOKUP($E63,'1MD ELO (5)'!$A$7:$O$80,5))</f>
        <v/>
      </c>
      <c r="E63" s="119"/>
      <c r="F63" s="120" t="str">
        <f>UPPER(IF($E63="","",VLOOKUP($E63,'1MD ELO (5)'!$A$7:$O$80,2)))</f>
        <v/>
      </c>
      <c r="G63" s="120" t="str">
        <f>IF($E63="","",VLOOKUP($E63,'1MD ELO (5)'!$A$7:$O$80,3))</f>
        <v/>
      </c>
      <c r="H63" s="120"/>
      <c r="I63" s="120" t="str">
        <f>IF($E63="","",VLOOKUP($E63,'1MD ELO (5)'!$A$7:$O$80,4))</f>
        <v/>
      </c>
      <c r="J63" s="213"/>
      <c r="K63" s="137" t="str">
        <f>UPPER(IF(OR(J64="a",J64="as"),F63,IF(OR(J64="b",J64="bs"),F64,)))</f>
        <v/>
      </c>
      <c r="L63" s="145"/>
      <c r="M63" s="146"/>
      <c r="N63" s="146"/>
      <c r="O63" s="146"/>
      <c r="P63" s="148"/>
      <c r="Q63" s="121"/>
      <c r="R63" s="146"/>
      <c r="S63" s="129"/>
    </row>
    <row r="64" spans="1:19" s="37" customFormat="1" ht="9.6" customHeight="1" x14ac:dyDescent="0.25">
      <c r="A64" s="214" t="s">
        <v>64</v>
      </c>
      <c r="B64" s="346" t="str">
        <f>IF($E64="","",VLOOKUP($E64,'1MD ELO (5)'!$A$7:$O$80,14))</f>
        <v/>
      </c>
      <c r="C64" s="346" t="str">
        <f>IF($E64="","",VLOOKUP($E64,'1MD ELO (5)'!$A$7:$O$80,15))</f>
        <v/>
      </c>
      <c r="D64" s="376" t="str">
        <f>IF($E64="","",VLOOKUP($E64,'1MD ELO (5)'!$A$7:$O$80,5))</f>
        <v/>
      </c>
      <c r="E64" s="119"/>
      <c r="F64" s="412" t="str">
        <f>UPPER(IF($E64="","",VLOOKUP($E64,'1MD ELO (5)'!$A$7:$O$80,2)))</f>
        <v/>
      </c>
      <c r="G64" s="412" t="str">
        <f>IF($E64="","",VLOOKUP($E64,'1MD ELO (5)'!$A$7:$O$80,3))</f>
        <v/>
      </c>
      <c r="H64" s="412"/>
      <c r="I64" s="412" t="str">
        <f>IF($E64="","",VLOOKUP($E64,'1MD ELO (5)'!$A$7:$O$80,4))</f>
        <v/>
      </c>
      <c r="J64" s="215"/>
      <c r="K64" s="121"/>
      <c r="L64" s="136"/>
      <c r="M64" s="137" t="str">
        <f>UPPER(IF(OR(L64="a",L64="as"),K63,IF(OR(L64="b",L64="bs"),K65,)))</f>
        <v/>
      </c>
      <c r="N64" s="145"/>
      <c r="O64" s="146"/>
      <c r="P64" s="148"/>
      <c r="Q64" s="146"/>
      <c r="R64" s="146"/>
      <c r="S64" s="129"/>
    </row>
    <row r="65" spans="1:19" s="37" customFormat="1" ht="9.6" customHeight="1" x14ac:dyDescent="0.25">
      <c r="A65" s="131" t="s">
        <v>65</v>
      </c>
      <c r="B65" s="346" t="str">
        <f>IF($E65="","",VLOOKUP($E65,'1MD ELO (5)'!$A$7:$O$80,14))</f>
        <v/>
      </c>
      <c r="C65" s="346" t="str">
        <f>IF($E65="","",VLOOKUP($E65,'1MD ELO (5)'!$A$7:$O$80,15))</f>
        <v/>
      </c>
      <c r="D65" s="376" t="str">
        <f>IF($E65="","",VLOOKUP($E65,'1MD ELO (5)'!$A$7:$O$80,5))</f>
        <v/>
      </c>
      <c r="E65" s="119"/>
      <c r="F65" s="412" t="str">
        <f>UPPER(IF($E65="","",VLOOKUP($E65,'1MD ELO (5)'!$A$7:$O$80,2)))</f>
        <v/>
      </c>
      <c r="G65" s="412" t="str">
        <f>IF($E65="","",VLOOKUP($E65,'1MD ELO (5)'!$A$7:$O$80,3))</f>
        <v/>
      </c>
      <c r="H65" s="412"/>
      <c r="I65" s="412" t="str">
        <f>IF($E65="","",VLOOKUP($E65,'1MD ELO (5)'!$A$7:$O$80,4))</f>
        <v/>
      </c>
      <c r="J65" s="213"/>
      <c r="K65" s="137" t="str">
        <f>UPPER(IF(OR(J66="a",J66="as"),F65,IF(OR(J66="b",J66="bs"),F66,)))</f>
        <v/>
      </c>
      <c r="L65" s="216"/>
      <c r="M65" s="121"/>
      <c r="N65" s="148"/>
      <c r="O65" s="146"/>
      <c r="P65" s="148"/>
      <c r="Q65" s="146"/>
      <c r="R65" s="146"/>
      <c r="S65" s="129"/>
    </row>
    <row r="66" spans="1:19" s="37" customFormat="1" ht="9.6" customHeight="1" x14ac:dyDescent="0.25">
      <c r="A66" s="131" t="s">
        <v>66</v>
      </c>
      <c r="B66" s="346" t="str">
        <f>IF($E66="","",VLOOKUP($E66,'1MD ELO (5)'!$A$7:$O$80,14))</f>
        <v/>
      </c>
      <c r="C66" s="346" t="str">
        <f>IF($E66="","",VLOOKUP($E66,'1MD ELO (5)'!$A$7:$O$80,15))</f>
        <v/>
      </c>
      <c r="D66" s="376" t="str">
        <f>IF($E66="","",VLOOKUP($E66,'1MD ELO (5)'!$A$7:$O$80,5))</f>
        <v/>
      </c>
      <c r="E66" s="119"/>
      <c r="F66" s="412" t="str">
        <f>UPPER(IF($E66="","",VLOOKUP($E66,'1MD ELO (5)'!$A$7:$O$80,2)))</f>
        <v/>
      </c>
      <c r="G66" s="412" t="str">
        <f>IF($E66="","",VLOOKUP($E66,'1MD ELO (5)'!$A$7:$O$80,3))</f>
        <v/>
      </c>
      <c r="H66" s="412"/>
      <c r="I66" s="412" t="str">
        <f>IF($E66="","",VLOOKUP($E66,'1MD ELO (5)'!$A$7:$O$80,4))</f>
        <v/>
      </c>
      <c r="J66" s="215"/>
      <c r="K66" s="121"/>
      <c r="L66" s="146"/>
      <c r="M66" s="135" t="s">
        <v>0</v>
      </c>
      <c r="N66" s="144"/>
      <c r="O66" s="137" t="str">
        <f>UPPER(IF(OR(N66="a",N66="as"),M64,IF(OR(N66="b",N66="bs"),M68,)))</f>
        <v/>
      </c>
      <c r="P66" s="154"/>
      <c r="Q66" s="146"/>
      <c r="R66" s="146"/>
      <c r="S66" s="129"/>
    </row>
    <row r="67" spans="1:19" s="37" customFormat="1" ht="9.6" customHeight="1" x14ac:dyDescent="0.25">
      <c r="A67" s="131" t="s">
        <v>67</v>
      </c>
      <c r="B67" s="346" t="str">
        <f>IF($E67="","",VLOOKUP($E67,'1MD ELO (5)'!$A$7:$O$80,14))</f>
        <v/>
      </c>
      <c r="C67" s="346" t="str">
        <f>IF($E67="","",VLOOKUP($E67,'1MD ELO (5)'!$A$7:$O$80,15))</f>
        <v/>
      </c>
      <c r="D67" s="376" t="str">
        <f>IF($E67="","",VLOOKUP($E67,'1MD ELO (5)'!$A$7:$O$80,5))</f>
        <v/>
      </c>
      <c r="E67" s="119"/>
      <c r="F67" s="412" t="str">
        <f>UPPER(IF($E67="","",VLOOKUP($E67,'1MD ELO (5)'!$A$7:$O$80,2)))</f>
        <v/>
      </c>
      <c r="G67" s="412" t="str">
        <f>IF($E67="","",VLOOKUP($E67,'1MD ELO (5)'!$A$7:$O$80,3))</f>
        <v/>
      </c>
      <c r="H67" s="412"/>
      <c r="I67" s="412" t="str">
        <f>IF($E67="","",VLOOKUP($E67,'1MD ELO (5)'!$A$7:$O$80,4))</f>
        <v/>
      </c>
      <c r="J67" s="213"/>
      <c r="K67" s="137" t="str">
        <f>UPPER(IF(OR(J68="a",J68="as"),F67,IF(OR(J68="b",J68="bs"),F68,)))</f>
        <v/>
      </c>
      <c r="L67" s="145"/>
      <c r="M67" s="217"/>
      <c r="N67" s="218"/>
      <c r="O67" s="121"/>
      <c r="P67" s="146"/>
      <c r="Q67" s="146"/>
      <c r="R67" s="146"/>
      <c r="S67" s="129"/>
    </row>
    <row r="68" spans="1:19" s="37" customFormat="1" ht="9.6" customHeight="1" x14ac:dyDescent="0.25">
      <c r="A68" s="131" t="s">
        <v>68</v>
      </c>
      <c r="B68" s="346" t="str">
        <f>IF($E68="","",VLOOKUP($E68,'1MD ELO (5)'!$A$7:$O$80,14))</f>
        <v/>
      </c>
      <c r="C68" s="346" t="str">
        <f>IF($E68="","",VLOOKUP($E68,'1MD ELO (5)'!$A$7:$O$80,15))</f>
        <v/>
      </c>
      <c r="D68" s="376" t="str">
        <f>IF($E68="","",VLOOKUP($E68,'1MD ELO (5)'!$A$7:$O$80,5))</f>
        <v/>
      </c>
      <c r="E68" s="119"/>
      <c r="F68" s="412" t="str">
        <f>UPPER(IF($E68="","",VLOOKUP($E68,'1MD ELO (5)'!$A$7:$O$80,2)))</f>
        <v/>
      </c>
      <c r="G68" s="412" t="str">
        <f>IF($E68="","",VLOOKUP($E68,'1MD ELO (5)'!$A$7:$O$80,3))</f>
        <v/>
      </c>
      <c r="H68" s="412"/>
      <c r="I68" s="412" t="str">
        <f>IF($E68="","",VLOOKUP($E68,'1MD ELO (5)'!$A$7:$O$80,4))</f>
        <v/>
      </c>
      <c r="J68" s="215"/>
      <c r="K68" s="121"/>
      <c r="L68" s="136"/>
      <c r="M68" s="137" t="str">
        <f>UPPER(IF(OR(L68="a",L68="as"),K67,IF(OR(L68="b",L68="bs"),K69,)))</f>
        <v/>
      </c>
      <c r="N68" s="219"/>
      <c r="O68" s="146"/>
      <c r="P68" s="146"/>
      <c r="Q68" s="146"/>
      <c r="R68" s="146"/>
      <c r="S68" s="129"/>
    </row>
    <row r="69" spans="1:19" s="37" customFormat="1" ht="9.6" customHeight="1" x14ac:dyDescent="0.25">
      <c r="A69" s="214" t="s">
        <v>69</v>
      </c>
      <c r="B69" s="346" t="str">
        <f>IF($E69="","",VLOOKUP($E69,'1MD ELO (5)'!$A$7:$O$80,14))</f>
        <v/>
      </c>
      <c r="C69" s="346" t="str">
        <f>IF($E69="","",VLOOKUP($E69,'1MD ELO (5)'!$A$7:$O$80,15))</f>
        <v/>
      </c>
      <c r="D69" s="376" t="str">
        <f>IF($E69="","",VLOOKUP($E69,'1MD ELO (5)'!$A$7:$O$80,5))</f>
        <v/>
      </c>
      <c r="E69" s="119"/>
      <c r="F69" s="412" t="str">
        <f>UPPER(IF($E69="","",VLOOKUP($E69,'1MD ELO (5)'!$A$7:$O$80,2)))</f>
        <v/>
      </c>
      <c r="G69" s="412" t="str">
        <f>IF($E69="","",VLOOKUP($E69,'1MD ELO (5)'!$A$7:$O$80,3))</f>
        <v/>
      </c>
      <c r="H69" s="412"/>
      <c r="I69" s="412" t="str">
        <f>IF($E69="","",VLOOKUP($E69,'1MD ELO (5)'!$A$7:$O$80,4))</f>
        <v/>
      </c>
      <c r="J69" s="213"/>
      <c r="K69" s="137" t="str">
        <f>UPPER(IF(OR(J70="a",J70="as"),F69,IF(OR(J70="b",J70="bs"),F70,)))</f>
        <v/>
      </c>
      <c r="L69" s="154"/>
      <c r="M69" s="121"/>
      <c r="N69" s="146"/>
      <c r="O69" s="146"/>
      <c r="P69" s="146"/>
      <c r="Q69" s="146"/>
      <c r="R69" s="146"/>
      <c r="S69" s="129"/>
    </row>
    <row r="70" spans="1:19" s="37" customFormat="1" ht="9.6" customHeight="1" x14ac:dyDescent="0.25">
      <c r="A70" s="156" t="s">
        <v>70</v>
      </c>
      <c r="B70" s="346" t="str">
        <f>IF($E70="","",VLOOKUP($E70,'1MD ELO (5)'!$A$7:$O$80,14))</f>
        <v/>
      </c>
      <c r="C70" s="346" t="str">
        <f>IF($E70="","",VLOOKUP($E70,'1MD ELO (5)'!$A$7:$O$80,15))</f>
        <v/>
      </c>
      <c r="D70" s="376" t="str">
        <f>IF($E70="","",VLOOKUP($E70,'1MD ELO (5)'!$A$7:$O$80,5))</f>
        <v/>
      </c>
      <c r="E70" s="119"/>
      <c r="F70" s="120" t="str">
        <f>UPPER(IF($E70="","",VLOOKUP($E70,'1MD ELO (5)'!$A$7:$O$80,2)))</f>
        <v/>
      </c>
      <c r="G70" s="120" t="str">
        <f>IF($E70="","",VLOOKUP($E70,'1MD ELO (5)'!$A$7:$O$80,3))</f>
        <v/>
      </c>
      <c r="H70" s="120"/>
      <c r="I70" s="120" t="str">
        <f>IF($E70="","",VLOOKUP($E70,'1MD ELO (5)'!$A$7:$O$80,4))</f>
        <v/>
      </c>
      <c r="J70" s="215"/>
      <c r="K70" s="121"/>
      <c r="L70" s="146"/>
      <c r="M70" s="146"/>
      <c r="N70" s="220"/>
      <c r="O70" s="146"/>
      <c r="P70" s="146"/>
      <c r="Q70" s="146"/>
      <c r="R70" s="146"/>
      <c r="S70" s="129"/>
    </row>
    <row r="71" spans="1:19" s="37" customFormat="1" ht="6" customHeight="1" x14ac:dyDescent="0.25">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5">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5">
      <c r="A73" s="382" t="s">
        <v>103</v>
      </c>
      <c r="B73" s="383"/>
      <c r="C73" s="384"/>
      <c r="D73" s="385"/>
      <c r="E73" s="184">
        <v>1</v>
      </c>
      <c r="F73" s="238" t="str">
        <f>IF(E73&gt;$R$80,,UPPER(VLOOKUP(E73,'1MD ELO (5)'!$A$7:$Q$134,2)))</f>
        <v/>
      </c>
      <c r="G73" s="184">
        <v>9</v>
      </c>
      <c r="H73" s="55" t="str">
        <f>IF(G73&gt;$R$80,,UPPER(VLOOKUP(G73,'1MD ELO (5)'!$A$7:$Q$134,2)))</f>
        <v/>
      </c>
      <c r="I73" s="54"/>
      <c r="J73" s="186" t="s">
        <v>7</v>
      </c>
      <c r="K73" s="181"/>
      <c r="L73" s="187"/>
      <c r="M73" s="181"/>
      <c r="N73" s="188"/>
      <c r="O73" s="189" t="s">
        <v>108</v>
      </c>
      <c r="P73" s="190"/>
      <c r="Q73" s="190"/>
      <c r="R73" s="191"/>
    </row>
    <row r="74" spans="1:19" s="18" customFormat="1" ht="9" customHeight="1" x14ac:dyDescent="0.25">
      <c r="A74" s="196" t="s">
        <v>121</v>
      </c>
      <c r="B74" s="194"/>
      <c r="C74" s="378"/>
      <c r="D74" s="197"/>
      <c r="E74" s="184">
        <v>2</v>
      </c>
      <c r="F74" s="238" t="str">
        <f>IF(E74&gt;$R$80,,UPPER(VLOOKUP(E74,'1MD ELO (5)'!$A$7:$Q$134,2)))</f>
        <v/>
      </c>
      <c r="G74" s="184">
        <v>10</v>
      </c>
      <c r="H74" s="55" t="str">
        <f>IF(G74&gt;$R$80,,UPPER(VLOOKUP(G74,'1MD ELO (5)'!$A$7:$Q$134,2)))</f>
        <v/>
      </c>
      <c r="I74" s="54"/>
      <c r="J74" s="186" t="s">
        <v>8</v>
      </c>
      <c r="K74" s="181"/>
      <c r="L74" s="187"/>
      <c r="M74" s="181"/>
      <c r="N74" s="188"/>
      <c r="O74" s="192"/>
      <c r="P74" s="193"/>
      <c r="Q74" s="194"/>
      <c r="R74" s="195"/>
    </row>
    <row r="75" spans="1:19" s="18" customFormat="1" ht="9" customHeight="1" x14ac:dyDescent="0.25">
      <c r="A75" s="336"/>
      <c r="B75" s="337"/>
      <c r="C75" s="379"/>
      <c r="D75" s="338"/>
      <c r="E75" s="184">
        <v>3</v>
      </c>
      <c r="F75" s="238" t="str">
        <f>IF(E75&gt;$R$80,,UPPER(VLOOKUP(E75,'1MD ELO (5)'!$A$7:$Q$134,2)))</f>
        <v/>
      </c>
      <c r="G75" s="184">
        <v>11</v>
      </c>
      <c r="H75" s="55" t="str">
        <f>IF(G75&gt;$R$80,,UPPER(VLOOKUP(G75,'1MD ELO (5)'!$A$7:$Q$134,2)))</f>
        <v/>
      </c>
      <c r="I75" s="54"/>
      <c r="J75" s="186" t="s">
        <v>9</v>
      </c>
      <c r="K75" s="181"/>
      <c r="L75" s="187"/>
      <c r="M75" s="181"/>
      <c r="N75" s="188"/>
      <c r="O75" s="189" t="s">
        <v>109</v>
      </c>
      <c r="P75" s="190"/>
      <c r="Q75" s="190"/>
      <c r="R75" s="191"/>
    </row>
    <row r="76" spans="1:19" s="18" customFormat="1" ht="9" customHeight="1" x14ac:dyDescent="0.25">
      <c r="A76" s="198"/>
      <c r="B76" s="110"/>
      <c r="C76" s="110"/>
      <c r="D76" s="199"/>
      <c r="E76" s="184">
        <v>4</v>
      </c>
      <c r="F76" s="238" t="str">
        <f>IF(E76&gt;$R$80,,UPPER(VLOOKUP(E76,'1MD ELO (5)'!$A$7:$Q$134,2)))</f>
        <v/>
      </c>
      <c r="G76" s="184">
        <v>12</v>
      </c>
      <c r="H76" s="55" t="str">
        <f>IF(G76&gt;$R$80,,UPPER(VLOOKUP(G76,'1MD ELO (5)'!$A$7:$Q$134,2)))</f>
        <v/>
      </c>
      <c r="I76" s="54"/>
      <c r="J76" s="186" t="s">
        <v>10</v>
      </c>
      <c r="K76" s="181"/>
      <c r="L76" s="187"/>
      <c r="M76" s="181"/>
      <c r="N76" s="188"/>
      <c r="O76" s="181"/>
      <c r="P76" s="187"/>
      <c r="Q76" s="181"/>
      <c r="R76" s="188"/>
    </row>
    <row r="77" spans="1:19" s="18" customFormat="1" ht="9" customHeight="1" x14ac:dyDescent="0.25">
      <c r="A77" s="325"/>
      <c r="B77" s="339"/>
      <c r="C77" s="339"/>
      <c r="D77" s="380"/>
      <c r="E77" s="184">
        <v>5</v>
      </c>
      <c r="F77" s="238" t="str">
        <f>IF(E77&gt;$R$80,,UPPER(VLOOKUP(E77,'1MD ELO (5)'!$A$7:$Q$134,2)))</f>
        <v/>
      </c>
      <c r="G77" s="184">
        <v>13</v>
      </c>
      <c r="H77" s="55" t="str">
        <f>IF(G77&gt;$R$80,,UPPER(VLOOKUP(G77,'1MD ELO (5)'!$A$7:$Q$134,2)))</f>
        <v/>
      </c>
      <c r="I77" s="54"/>
      <c r="J77" s="186" t="s">
        <v>11</v>
      </c>
      <c r="K77" s="181"/>
      <c r="L77" s="187"/>
      <c r="M77" s="181"/>
      <c r="N77" s="188"/>
      <c r="O77" s="194"/>
      <c r="P77" s="193"/>
      <c r="Q77" s="194"/>
      <c r="R77" s="195"/>
    </row>
    <row r="78" spans="1:19" s="18" customFormat="1" ht="9" customHeight="1" x14ac:dyDescent="0.25">
      <c r="A78" s="326"/>
      <c r="B78" s="24"/>
      <c r="C78" s="110"/>
      <c r="D78" s="199"/>
      <c r="E78" s="184">
        <v>6</v>
      </c>
      <c r="F78" s="238" t="str">
        <f>IF(E78&gt;$R$80,,UPPER(VLOOKUP(E78,'1MD ELO (5)'!$A$7:$Q$134,2)))</f>
        <v/>
      </c>
      <c r="G78" s="184">
        <v>14</v>
      </c>
      <c r="H78" s="55" t="str">
        <f>IF(G78&gt;$R$80,,UPPER(VLOOKUP(G78,'1MD ELO (5)'!$A$7:$Q$134,2)))</f>
        <v/>
      </c>
      <c r="I78" s="54"/>
      <c r="J78" s="186" t="s">
        <v>12</v>
      </c>
      <c r="K78" s="181"/>
      <c r="L78" s="187"/>
      <c r="M78" s="181"/>
      <c r="N78" s="188"/>
      <c r="O78" s="189" t="s">
        <v>89</v>
      </c>
      <c r="P78" s="190"/>
      <c r="Q78" s="190"/>
      <c r="R78" s="191"/>
    </row>
    <row r="79" spans="1:19" s="18" customFormat="1" ht="9" customHeight="1" x14ac:dyDescent="0.25">
      <c r="A79" s="326"/>
      <c r="B79" s="24"/>
      <c r="C79" s="263"/>
      <c r="D79" s="334"/>
      <c r="E79" s="184">
        <v>7</v>
      </c>
      <c r="F79" s="238" t="str">
        <f>IF(E79&gt;$R$80,,UPPER(VLOOKUP(E79,'1MD ELO (5)'!$A$7:$Q$134,2)))</f>
        <v/>
      </c>
      <c r="G79" s="184">
        <v>15</v>
      </c>
      <c r="H79" s="55" t="str">
        <f>IF(G79&gt;$R$80,,UPPER(VLOOKUP(G79,'1MD ELO (5)'!$A$7:$Q$134,2)))</f>
        <v/>
      </c>
      <c r="I79" s="54"/>
      <c r="J79" s="186" t="s">
        <v>13</v>
      </c>
      <c r="K79" s="181"/>
      <c r="L79" s="187"/>
      <c r="M79" s="181"/>
      <c r="N79" s="188"/>
      <c r="O79" s="181"/>
      <c r="P79" s="187"/>
      <c r="Q79" s="181"/>
      <c r="R79" s="188"/>
    </row>
    <row r="80" spans="1:19" s="18" customFormat="1" ht="9" customHeight="1" x14ac:dyDescent="0.25">
      <c r="A80" s="327"/>
      <c r="B80" s="324"/>
      <c r="C80" s="375"/>
      <c r="D80" s="335"/>
      <c r="E80" s="200">
        <v>8</v>
      </c>
      <c r="F80" s="239" t="str">
        <f>IF(E80&gt;$R$80,,UPPER(VLOOKUP(E80,'1MD ELO (5)'!$A$7:$Q$134,2)))</f>
        <v/>
      </c>
      <c r="G80" s="200">
        <v>16</v>
      </c>
      <c r="H80" s="201" t="str">
        <f>IF(G80&gt;$R$80,,UPPER(VLOOKUP(G80,'1MD ELO (5)'!$A$7:$Q$134,2)))</f>
        <v/>
      </c>
      <c r="I80" s="203"/>
      <c r="J80" s="204" t="s">
        <v>14</v>
      </c>
      <c r="K80" s="194"/>
      <c r="L80" s="193"/>
      <c r="M80" s="194"/>
      <c r="N80" s="195"/>
      <c r="O80" s="194" t="str">
        <f>R4</f>
        <v>Csávás István</v>
      </c>
      <c r="P80" s="193"/>
      <c r="Q80" s="194"/>
      <c r="R80" s="205">
        <f>MIN(16,'1MD ELO (5)'!Q5)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64" priority="5" stopIfTrue="1">
      <formula>$E7&lt;17</formula>
    </cfRule>
  </conditionalFormatting>
  <conditionalFormatting sqref="G7:G70 I7:I70">
    <cfRule type="expression" dxfId="63" priority="14" stopIfTrue="1">
      <formula>AND($E7&lt;17,$C7&gt;0)</formula>
    </cfRule>
  </conditionalFormatting>
  <conditionalFormatting sqref="H7:H70">
    <cfRule type="expression" dxfId="62"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61" priority="6" stopIfTrue="1">
      <formula>$O$1="CU"</formula>
    </cfRule>
  </conditionalFormatting>
  <conditionalFormatting sqref="K7 K9 K11 K13 K15 K17 K19 K21 Q22 K23 K25 K27 K29 K31 K33 K35 K37 K39 K41 K43 K45 K47 K49 K51 K53 Q54 K55 K57 K59 K61 K63 K65 K67 K69">
    <cfRule type="expression" dxfId="60" priority="7" stopIfTrue="1">
      <formula>J8="as"</formula>
    </cfRule>
    <cfRule type="expression" dxfId="59" priority="8" stopIfTrue="1">
      <formula>J8="bs"</formula>
    </cfRule>
  </conditionalFormatting>
  <conditionalFormatting sqref="M8 O10 M12 Q14 M16 O18 M20 M24 O26 M28 Q30 M32 O34 M36 Q38 M40 O42 M44 Q46 M48 O50 M52 M56 O58 M60 Q62 M64 O66 M68">
    <cfRule type="expression" dxfId="58" priority="9" stopIfTrue="1">
      <formula>L8="as"</formula>
    </cfRule>
    <cfRule type="expression" dxfId="57" priority="10" stopIfTrue="1">
      <formula>L8="bs"</formula>
    </cfRule>
  </conditionalFormatting>
  <conditionalFormatting sqref="M10 O14 M18 O23 M26 O30 M34 O38 M42 O46 M50 O55 M58 O62 M66">
    <cfRule type="expression" dxfId="56" priority="11" stopIfTrue="1">
      <formula>AND($O$1="CU",M10="Umpire")</formula>
    </cfRule>
    <cfRule type="expression" dxfId="55" priority="12" stopIfTrue="1">
      <formula>AND($O$1="CU",M10&lt;&gt;"Umpire",N10&lt;&gt;"")</formula>
    </cfRule>
    <cfRule type="expression" dxfId="54" priority="13" stopIfTrue="1">
      <formula>AND($O$1="CU",M10&lt;&gt;"Umpire")</formula>
    </cfRule>
  </conditionalFormatting>
  <conditionalFormatting sqref="O37">
    <cfRule type="expression" dxfId="53" priority="3" stopIfTrue="1">
      <formula>P23="as"</formula>
    </cfRule>
    <cfRule type="expression" dxfId="52" priority="4" stopIfTrue="1">
      <formula>P23="bs"</formula>
    </cfRule>
  </conditionalFormatting>
  <conditionalFormatting sqref="O39">
    <cfRule type="expression" dxfId="51" priority="1" stopIfTrue="1">
      <formula>P55="as"</formula>
    </cfRule>
    <cfRule type="expression" dxfId="50" priority="2" stopIfTrue="1">
      <formula>P55="bs"</formula>
    </cfRule>
  </conditionalFormatting>
  <dataValidations count="1">
    <dataValidation type="list" allowBlank="1" showInputMessage="1" sqref="M10 M18 M26 M34 M42 M50 M58 M66 O14 O30 O46 O62 O55 O23 O38" xr:uid="{00000000-0002-0000-5C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718849" r:id="rId4" name="Button 1">
              <controlPr defaultSize="0" print="0" autoFill="0" autoPict="0" macro="[0]!Jun_Show_CU">
                <anchor moveWithCells="1" sizeWithCells="1">
                  <from>
                    <xdr:col>12</xdr:col>
                    <xdr:colOff>563880</xdr:colOff>
                    <xdr:row>0</xdr:row>
                    <xdr:rowOff>7620</xdr:rowOff>
                  </from>
                  <to>
                    <xdr:col>14</xdr:col>
                    <xdr:colOff>388620</xdr:colOff>
                    <xdr:row>0</xdr:row>
                    <xdr:rowOff>182880</xdr:rowOff>
                  </to>
                </anchor>
              </controlPr>
            </control>
          </mc:Choice>
        </mc:AlternateContent>
        <mc:AlternateContent xmlns:mc="http://schemas.openxmlformats.org/markup-compatibility/2006">
          <mc:Choice Requires="x14">
            <control shapeId="718850"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68580</xdr:rowOff>
                  </to>
                </anchor>
              </controlPr>
            </control>
          </mc:Choice>
        </mc:AlternateContent>
      </controls>
    </mc:Choice>
  </mc:AlternateContent>
</worksheet>
</file>

<file path=xl/worksheets/sheet1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codeName="Sheet46">
    <tabColor indexed="42"/>
  </sheetPr>
  <dimension ref="A1:P87"/>
  <sheetViews>
    <sheetView showGridLines="0" showZeros="0" zoomScale="86" workbookViewId="0">
      <pane ySplit="7" topLeftCell="A8" activePane="bottomLeft" state="frozen"/>
      <selection activeCell="D27" sqref="D27"/>
      <selection pane="bottomLeft" activeCell="D27" sqref="D27"/>
    </sheetView>
  </sheetViews>
  <sheetFormatPr defaultColWidth="8.88671875" defaultRowHeight="13.2" x14ac:dyDescent="0.25"/>
  <cols>
    <col min="1" max="1" width="4.33203125" customWidth="1"/>
    <col min="2" max="2" width="12.44140625" customWidth="1"/>
    <col min="3" max="3" width="12.6640625" customWidth="1"/>
    <col min="4" max="4" width="10.44140625" style="41" customWidth="1"/>
    <col min="5" max="5" width="11.6640625" style="41" customWidth="1"/>
    <col min="6" max="6" width="5.88671875" style="41" customWidth="1"/>
    <col min="7" max="7" width="1.6640625" style="41" customWidth="1"/>
    <col min="8" max="8" width="12.33203125" style="64" customWidth="1"/>
    <col min="9" max="9" width="12.44140625" style="41" customWidth="1"/>
    <col min="10" max="10" width="12.88671875" style="41" customWidth="1"/>
    <col min="11" max="11" width="10.88671875" style="41" customWidth="1"/>
    <col min="12" max="12" width="6.44140625" style="41" customWidth="1"/>
    <col min="13" max="13" width="6" style="41" customWidth="1"/>
    <col min="14" max="16" width="5.88671875" style="41" customWidth="1"/>
  </cols>
  <sheetData>
    <row r="1" spans="1:16" ht="24.6" x14ac:dyDescent="0.4">
      <c r="A1" s="56" t="str">
        <f>Altalanos!$A$6</f>
        <v>Bács-Kiskun megyei Tenisz Diákolimpia</v>
      </c>
      <c r="B1" s="56"/>
      <c r="C1" s="56"/>
      <c r="D1" s="57"/>
      <c r="E1" s="57"/>
      <c r="F1" s="342"/>
      <c r="G1" s="342"/>
      <c r="H1" s="370" t="s">
        <v>132</v>
      </c>
      <c r="I1" s="57"/>
      <c r="J1" s="58"/>
      <c r="K1" s="58"/>
      <c r="L1" s="58"/>
      <c r="M1" s="58"/>
      <c r="N1" s="58"/>
      <c r="O1" s="246"/>
      <c r="P1" s="71"/>
    </row>
    <row r="2" spans="1:16" ht="13.8" thickBot="1" x14ac:dyDescent="0.3">
      <c r="A2" s="59">
        <f>Altalanos!$A$8</f>
        <v>0</v>
      </c>
      <c r="B2" s="59" t="s">
        <v>119</v>
      </c>
      <c r="C2" s="393">
        <f>Altalanos!$E$8</f>
        <v>0</v>
      </c>
      <c r="D2" s="247"/>
      <c r="E2" s="247"/>
      <c r="F2" s="247"/>
      <c r="G2" s="247"/>
      <c r="H2" s="370" t="s">
        <v>133</v>
      </c>
      <c r="I2" s="65"/>
      <c r="J2" s="65"/>
      <c r="K2" s="49"/>
      <c r="L2" s="49"/>
      <c r="M2" s="49"/>
      <c r="N2" s="49"/>
      <c r="O2" s="248"/>
      <c r="P2" s="73"/>
    </row>
    <row r="3" spans="1:16" s="2" customFormat="1" x14ac:dyDescent="0.25">
      <c r="A3" s="402" t="s">
        <v>139</v>
      </c>
      <c r="B3" s="403"/>
      <c r="C3" s="404"/>
      <c r="D3" s="405"/>
      <c r="E3" s="406"/>
      <c r="F3" s="23"/>
      <c r="G3" s="23"/>
      <c r="H3" s="4"/>
      <c r="I3" s="23"/>
      <c r="J3" s="29"/>
      <c r="K3" s="29"/>
      <c r="L3" s="29"/>
      <c r="M3" s="249" t="s">
        <v>89</v>
      </c>
      <c r="N3" s="85"/>
      <c r="O3" s="85"/>
      <c r="P3" s="250"/>
    </row>
    <row r="4" spans="1:16" s="2" customFormat="1" x14ac:dyDescent="0.25">
      <c r="A4" s="44" t="s">
        <v>81</v>
      </c>
      <c r="B4" s="44"/>
      <c r="C4" s="42" t="s">
        <v>79</v>
      </c>
      <c r="D4" s="42"/>
      <c r="E4" s="42"/>
      <c r="F4" s="42"/>
      <c r="G4" s="42"/>
      <c r="H4" s="42" t="s">
        <v>84</v>
      </c>
      <c r="I4" s="44"/>
      <c r="J4" s="45"/>
      <c r="K4" s="45"/>
      <c r="L4" s="45" t="s">
        <v>85</v>
      </c>
      <c r="M4" s="243"/>
      <c r="N4" s="251"/>
      <c r="O4" s="251"/>
      <c r="P4" s="89"/>
    </row>
    <row r="5" spans="1:16" s="2" customFormat="1" ht="13.8" thickBot="1" x14ac:dyDescent="0.3">
      <c r="A5" s="757" t="str">
        <f>Altalanos!$A$10</f>
        <v>2025.05.08-09</v>
      </c>
      <c r="B5" s="757"/>
      <c r="C5" s="106" t="str">
        <f>Altalanos!$C$10</f>
        <v>Kecskemét</v>
      </c>
      <c r="D5" s="61"/>
      <c r="E5" s="61"/>
      <c r="F5" s="61"/>
      <c r="G5" s="61"/>
      <c r="H5" s="108"/>
      <c r="I5" s="66"/>
      <c r="J5" s="52"/>
      <c r="K5" s="52"/>
      <c r="L5" s="52" t="str">
        <f>Altalanos!$E$10</f>
        <v>Csávás István</v>
      </c>
      <c r="M5" s="90"/>
      <c r="N5" s="66"/>
      <c r="O5" s="66"/>
      <c r="P5" s="91">
        <f>COUNTA(P8:P87)</f>
        <v>0</v>
      </c>
    </row>
    <row r="6" spans="1:16" s="252" customFormat="1" ht="12" customHeight="1" x14ac:dyDescent="0.25">
      <c r="A6" s="253"/>
      <c r="B6" s="769" t="s">
        <v>134</v>
      </c>
      <c r="C6" s="770"/>
      <c r="D6" s="770"/>
      <c r="E6" s="770"/>
      <c r="F6" s="770"/>
      <c r="G6" s="583"/>
      <c r="H6" s="771" t="s">
        <v>135</v>
      </c>
      <c r="I6" s="770"/>
      <c r="J6" s="770"/>
      <c r="K6" s="770"/>
      <c r="L6" s="772"/>
      <c r="M6" s="771" t="s">
        <v>136</v>
      </c>
      <c r="N6" s="770"/>
      <c r="O6" s="770"/>
      <c r="P6" s="772"/>
    </row>
    <row r="7" spans="1:16" ht="47.25" customHeight="1" thickBot="1" x14ac:dyDescent="0.3">
      <c r="A7" s="76" t="s">
        <v>86</v>
      </c>
      <c r="B7" s="77" t="s">
        <v>82</v>
      </c>
      <c r="C7" s="77" t="s">
        <v>83</v>
      </c>
      <c r="D7" s="77" t="s">
        <v>87</v>
      </c>
      <c r="E7" s="77" t="s">
        <v>88</v>
      </c>
      <c r="F7" s="632" t="s">
        <v>209</v>
      </c>
      <c r="G7" s="417" t="s">
        <v>208</v>
      </c>
      <c r="H7" s="76" t="s">
        <v>82</v>
      </c>
      <c r="I7" s="77" t="s">
        <v>83</v>
      </c>
      <c r="J7" s="77" t="s">
        <v>87</v>
      </c>
      <c r="K7" s="77" t="s">
        <v>88</v>
      </c>
      <c r="L7" s="78" t="s">
        <v>210</v>
      </c>
      <c r="M7" s="76" t="s">
        <v>208</v>
      </c>
      <c r="N7" s="244" t="s">
        <v>137</v>
      </c>
      <c r="O7" s="77" t="s">
        <v>138</v>
      </c>
      <c r="P7" s="78" t="s">
        <v>97</v>
      </c>
    </row>
    <row r="8" spans="1:16" s="11" customFormat="1" ht="18.899999999999999" customHeight="1" x14ac:dyDescent="0.25">
      <c r="A8" s="639">
        <v>1</v>
      </c>
      <c r="B8" s="421"/>
      <c r="C8" s="67"/>
      <c r="D8" s="68"/>
      <c r="E8" s="68"/>
      <c r="F8" s="81"/>
      <c r="G8" s="630"/>
      <c r="H8" s="418"/>
      <c r="I8" s="255"/>
      <c r="J8" s="68"/>
      <c r="K8" s="68"/>
      <c r="L8" s="69"/>
      <c r="M8" s="68"/>
      <c r="N8" s="69"/>
      <c r="O8" s="416">
        <f t="shared" ref="O8:O26" si="0">SUM(F8,L8)</f>
        <v>0</v>
      </c>
      <c r="P8" s="69"/>
    </row>
    <row r="9" spans="1:16" s="11" customFormat="1" ht="18.899999999999999" customHeight="1" x14ac:dyDescent="0.25">
      <c r="A9" s="640">
        <v>2</v>
      </c>
      <c r="B9" s="421"/>
      <c r="C9" s="67"/>
      <c r="D9" s="68"/>
      <c r="E9" s="68"/>
      <c r="F9" s="81"/>
      <c r="G9" s="630"/>
      <c r="H9" s="418"/>
      <c r="I9" s="255"/>
      <c r="J9" s="68"/>
      <c r="K9" s="68"/>
      <c r="L9" s="81"/>
      <c r="M9" s="68"/>
      <c r="N9" s="69"/>
      <c r="O9" s="416">
        <f t="shared" si="0"/>
        <v>0</v>
      </c>
      <c r="P9" s="69"/>
    </row>
    <row r="10" spans="1:16" s="11" customFormat="1" ht="18.899999999999999" customHeight="1" x14ac:dyDescent="0.25">
      <c r="A10" s="640">
        <v>3</v>
      </c>
      <c r="B10" s="421"/>
      <c r="C10" s="67"/>
      <c r="D10" s="68"/>
      <c r="E10" s="68"/>
      <c r="F10" s="81"/>
      <c r="G10" s="630"/>
      <c r="H10" s="418"/>
      <c r="I10" s="255"/>
      <c r="J10" s="68"/>
      <c r="K10" s="68"/>
      <c r="L10" s="81"/>
      <c r="M10" s="68"/>
      <c r="N10" s="69"/>
      <c r="O10" s="416">
        <f t="shared" si="0"/>
        <v>0</v>
      </c>
      <c r="P10" s="69"/>
    </row>
    <row r="11" spans="1:16" s="11" customFormat="1" ht="18.899999999999999" customHeight="1" x14ac:dyDescent="0.25">
      <c r="A11" s="640">
        <v>4</v>
      </c>
      <c r="B11" s="421"/>
      <c r="C11" s="67"/>
      <c r="D11" s="68"/>
      <c r="E11" s="654"/>
      <c r="F11" s="69"/>
      <c r="G11" s="630"/>
      <c r="H11" s="421"/>
      <c r="I11" s="67"/>
      <c r="J11" s="68"/>
      <c r="K11" s="654"/>
      <c r="L11" s="69"/>
      <c r="M11" s="68"/>
      <c r="N11" s="69"/>
      <c r="O11" s="416">
        <f t="shared" si="0"/>
        <v>0</v>
      </c>
      <c r="P11" s="69"/>
    </row>
    <row r="12" spans="1:16" s="11" customFormat="1" ht="18.899999999999999" customHeight="1" x14ac:dyDescent="0.25">
      <c r="A12" s="640">
        <v>5</v>
      </c>
      <c r="B12" s="421"/>
      <c r="C12" s="67"/>
      <c r="D12" s="68"/>
      <c r="E12" s="68"/>
      <c r="F12" s="81"/>
      <c r="G12" s="630"/>
      <c r="H12" s="418"/>
      <c r="I12" s="255"/>
      <c r="J12" s="68"/>
      <c r="K12" s="68"/>
      <c r="L12" s="81"/>
      <c r="M12" s="68"/>
      <c r="N12" s="69"/>
      <c r="O12" s="416">
        <f t="shared" si="0"/>
        <v>0</v>
      </c>
      <c r="P12" s="69"/>
    </row>
    <row r="13" spans="1:16" s="11" customFormat="1" ht="18.899999999999999" customHeight="1" x14ac:dyDescent="0.25">
      <c r="A13" s="640">
        <v>6</v>
      </c>
      <c r="B13" s="421"/>
      <c r="C13" s="67"/>
      <c r="D13" s="68"/>
      <c r="E13" s="654"/>
      <c r="F13" s="69"/>
      <c r="G13" s="630"/>
      <c r="H13" s="421"/>
      <c r="I13" s="67"/>
      <c r="J13" s="68"/>
      <c r="K13" s="654"/>
      <c r="L13" s="69"/>
      <c r="M13" s="68"/>
      <c r="N13" s="69"/>
      <c r="O13" s="416">
        <f t="shared" si="0"/>
        <v>0</v>
      </c>
      <c r="P13" s="69"/>
    </row>
    <row r="14" spans="1:16" s="11" customFormat="1" ht="18.899999999999999" customHeight="1" x14ac:dyDescent="0.25">
      <c r="A14" s="640">
        <v>7</v>
      </c>
      <c r="B14" s="421"/>
      <c r="C14" s="67"/>
      <c r="D14" s="68"/>
      <c r="E14" s="654"/>
      <c r="F14" s="69"/>
      <c r="G14" s="630"/>
      <c r="H14" s="421"/>
      <c r="I14" s="67"/>
      <c r="J14" s="68"/>
      <c r="K14" s="654"/>
      <c r="L14" s="69"/>
      <c r="M14" s="68"/>
      <c r="N14" s="69"/>
      <c r="O14" s="416">
        <f t="shared" si="0"/>
        <v>0</v>
      </c>
      <c r="P14" s="69"/>
    </row>
    <row r="15" spans="1:16" s="11" customFormat="1" ht="18.899999999999999" customHeight="1" x14ac:dyDescent="0.25">
      <c r="A15" s="640">
        <v>8</v>
      </c>
      <c r="B15" s="421"/>
      <c r="C15" s="67"/>
      <c r="D15" s="68"/>
      <c r="E15" s="654"/>
      <c r="F15" s="69"/>
      <c r="G15" s="630"/>
      <c r="H15" s="421"/>
      <c r="I15" s="67"/>
      <c r="J15" s="68"/>
      <c r="K15" s="654"/>
      <c r="L15" s="69"/>
      <c r="M15" s="68"/>
      <c r="N15" s="69"/>
      <c r="O15" s="416">
        <f t="shared" si="0"/>
        <v>0</v>
      </c>
      <c r="P15" s="69"/>
    </row>
    <row r="16" spans="1:16" s="11" customFormat="1" ht="18.899999999999999" customHeight="1" x14ac:dyDescent="0.25">
      <c r="A16" s="640">
        <v>9</v>
      </c>
      <c r="B16" s="421"/>
      <c r="C16" s="67"/>
      <c r="D16" s="68"/>
      <c r="E16" s="654"/>
      <c r="F16" s="69"/>
      <c r="G16" s="630"/>
      <c r="H16" s="421"/>
      <c r="I16" s="67"/>
      <c r="J16" s="68"/>
      <c r="K16" s="654"/>
      <c r="L16" s="69"/>
      <c r="M16" s="68"/>
      <c r="N16" s="256"/>
      <c r="O16" s="416">
        <f t="shared" si="0"/>
        <v>0</v>
      </c>
      <c r="P16" s="69"/>
    </row>
    <row r="17" spans="1:16" s="11" customFormat="1" ht="18.899999999999999" customHeight="1" x14ac:dyDescent="0.25">
      <c r="A17" s="640">
        <v>10</v>
      </c>
      <c r="B17" s="421"/>
      <c r="C17" s="67"/>
      <c r="D17" s="68"/>
      <c r="E17" s="654"/>
      <c r="F17" s="69"/>
      <c r="G17" s="630"/>
      <c r="H17" s="421"/>
      <c r="I17" s="67"/>
      <c r="J17" s="68"/>
      <c r="K17" s="654"/>
      <c r="L17" s="69"/>
      <c r="M17" s="68"/>
      <c r="N17" s="69"/>
      <c r="O17" s="416">
        <f t="shared" si="0"/>
        <v>0</v>
      </c>
      <c r="P17" s="69"/>
    </row>
    <row r="18" spans="1:16" s="11" customFormat="1" ht="18.899999999999999" customHeight="1" x14ac:dyDescent="0.25">
      <c r="A18" s="640">
        <v>11</v>
      </c>
      <c r="B18" s="421"/>
      <c r="C18" s="67"/>
      <c r="D18" s="68"/>
      <c r="E18" s="654"/>
      <c r="F18" s="69"/>
      <c r="G18" s="630"/>
      <c r="H18" s="421"/>
      <c r="I18" s="67"/>
      <c r="J18" s="68"/>
      <c r="K18" s="655"/>
      <c r="L18" s="69"/>
      <c r="M18" s="68"/>
      <c r="N18" s="69"/>
      <c r="O18" s="416">
        <f t="shared" si="0"/>
        <v>0</v>
      </c>
      <c r="P18" s="69"/>
    </row>
    <row r="19" spans="1:16" s="11" customFormat="1" ht="18.899999999999999" customHeight="1" x14ac:dyDescent="0.25">
      <c r="A19" s="640">
        <v>12</v>
      </c>
      <c r="B19" s="421"/>
      <c r="C19" s="67"/>
      <c r="D19" s="68"/>
      <c r="E19" s="654"/>
      <c r="F19" s="69"/>
      <c r="G19" s="630"/>
      <c r="H19" s="421"/>
      <c r="I19" s="67"/>
      <c r="J19" s="68"/>
      <c r="K19" s="654"/>
      <c r="L19" s="69"/>
      <c r="M19" s="68"/>
      <c r="N19" s="69"/>
      <c r="O19" s="416">
        <f t="shared" si="0"/>
        <v>0</v>
      </c>
      <c r="P19" s="69"/>
    </row>
    <row r="20" spans="1:16" s="11" customFormat="1" ht="18.899999999999999" customHeight="1" x14ac:dyDescent="0.25">
      <c r="A20" s="640">
        <v>13</v>
      </c>
      <c r="B20" s="421"/>
      <c r="C20" s="67"/>
      <c r="D20" s="68"/>
      <c r="E20" s="654"/>
      <c r="F20" s="69"/>
      <c r="G20" s="630"/>
      <c r="H20" s="421"/>
      <c r="I20" s="67"/>
      <c r="J20" s="68"/>
      <c r="K20" s="654"/>
      <c r="L20" s="69"/>
      <c r="M20" s="68"/>
      <c r="N20" s="69"/>
      <c r="O20" s="416">
        <f t="shared" si="0"/>
        <v>0</v>
      </c>
      <c r="P20" s="69"/>
    </row>
    <row r="21" spans="1:16" s="11" customFormat="1" ht="18.899999999999999" customHeight="1" x14ac:dyDescent="0.25">
      <c r="A21" s="640">
        <v>14</v>
      </c>
      <c r="B21" s="421"/>
      <c r="C21" s="67"/>
      <c r="D21" s="68"/>
      <c r="E21" s="654"/>
      <c r="F21" s="69"/>
      <c r="G21" s="630"/>
      <c r="H21" s="421"/>
      <c r="I21" s="67"/>
      <c r="J21" s="68"/>
      <c r="K21" s="656"/>
      <c r="L21" s="69"/>
      <c r="M21" s="68"/>
      <c r="N21" s="69"/>
      <c r="O21" s="416">
        <f t="shared" si="0"/>
        <v>0</v>
      </c>
      <c r="P21" s="69"/>
    </row>
    <row r="22" spans="1:16" s="11" customFormat="1" ht="18.899999999999999" customHeight="1" x14ac:dyDescent="0.25">
      <c r="A22" s="640">
        <v>15</v>
      </c>
      <c r="B22" s="421"/>
      <c r="C22" s="67"/>
      <c r="D22" s="68"/>
      <c r="E22" s="654"/>
      <c r="F22" s="69"/>
      <c r="G22" s="630"/>
      <c r="H22" s="421"/>
      <c r="I22" s="67"/>
      <c r="J22" s="68"/>
      <c r="K22" s="654"/>
      <c r="L22" s="69"/>
      <c r="M22" s="68"/>
      <c r="N22" s="69"/>
      <c r="O22" s="416">
        <f t="shared" si="0"/>
        <v>0</v>
      </c>
      <c r="P22" s="69"/>
    </row>
    <row r="23" spans="1:16" s="11" customFormat="1" ht="18.899999999999999" customHeight="1" x14ac:dyDescent="0.25">
      <c r="A23" s="420">
        <v>16</v>
      </c>
      <c r="B23" s="421"/>
      <c r="C23" s="67"/>
      <c r="D23" s="68"/>
      <c r="E23" s="654"/>
      <c r="F23" s="69"/>
      <c r="G23" s="630"/>
      <c r="H23" s="421"/>
      <c r="I23" s="67"/>
      <c r="J23" s="68"/>
      <c r="K23" s="654"/>
      <c r="L23" s="69"/>
      <c r="M23" s="68"/>
      <c r="N23" s="69"/>
      <c r="O23" s="416">
        <f t="shared" si="0"/>
        <v>0</v>
      </c>
      <c r="P23" s="69"/>
    </row>
    <row r="24" spans="1:16" s="34" customFormat="1" ht="18.899999999999999" customHeight="1" x14ac:dyDescent="0.2">
      <c r="A24" s="420">
        <v>17</v>
      </c>
      <c r="B24" s="421"/>
      <c r="C24" s="67"/>
      <c r="D24" s="68"/>
      <c r="E24" s="654"/>
      <c r="F24" s="69"/>
      <c r="G24" s="630"/>
      <c r="H24" s="421"/>
      <c r="I24" s="67"/>
      <c r="J24" s="68"/>
      <c r="K24" s="654"/>
      <c r="L24" s="69"/>
      <c r="M24" s="68"/>
      <c r="N24" s="69"/>
      <c r="O24" s="416">
        <f t="shared" si="0"/>
        <v>0</v>
      </c>
      <c r="P24" s="69"/>
    </row>
    <row r="25" spans="1:16" s="34" customFormat="1" ht="18.899999999999999" customHeight="1" x14ac:dyDescent="0.2">
      <c r="A25" s="420">
        <v>18</v>
      </c>
      <c r="B25" s="421"/>
      <c r="C25" s="67"/>
      <c r="D25" s="68"/>
      <c r="E25" s="654"/>
      <c r="F25" s="69"/>
      <c r="G25" s="630"/>
      <c r="H25" s="421"/>
      <c r="I25" s="67"/>
      <c r="J25" s="68"/>
      <c r="K25" s="654"/>
      <c r="L25" s="69"/>
      <c r="M25" s="68"/>
      <c r="N25" s="69"/>
      <c r="O25" s="416">
        <f t="shared" si="0"/>
        <v>0</v>
      </c>
      <c r="P25" s="69"/>
    </row>
    <row r="26" spans="1:16" s="34" customFormat="1" ht="18.899999999999999" customHeight="1" x14ac:dyDescent="0.2">
      <c r="A26" s="420">
        <v>19</v>
      </c>
      <c r="B26" s="421"/>
      <c r="C26" s="67"/>
      <c r="D26" s="68"/>
      <c r="E26" s="654"/>
      <c r="F26" s="69"/>
      <c r="G26" s="630"/>
      <c r="H26" s="421"/>
      <c r="I26" s="67"/>
      <c r="J26" s="68"/>
      <c r="K26" s="654"/>
      <c r="L26" s="69"/>
      <c r="M26" s="68"/>
      <c r="N26" s="69"/>
      <c r="O26" s="416">
        <f t="shared" si="0"/>
        <v>0</v>
      </c>
      <c r="P26" s="69"/>
    </row>
    <row r="27" spans="1:16" s="34" customFormat="1" ht="18.899999999999999" customHeight="1" x14ac:dyDescent="0.2">
      <c r="A27" s="420">
        <v>20</v>
      </c>
      <c r="B27" s="421"/>
      <c r="C27" s="67"/>
      <c r="D27" s="68"/>
      <c r="E27" s="68"/>
      <c r="F27" s="81"/>
      <c r="G27" s="630"/>
      <c r="H27" s="418"/>
      <c r="I27" s="255"/>
      <c r="J27" s="68"/>
      <c r="K27" s="68"/>
      <c r="L27" s="81"/>
      <c r="M27" s="68"/>
      <c r="N27" s="69"/>
      <c r="O27" s="416"/>
      <c r="P27" s="69"/>
    </row>
    <row r="28" spans="1:16" s="34" customFormat="1" ht="18.899999999999999" customHeight="1" thickBot="1" x14ac:dyDescent="0.25">
      <c r="A28" s="420">
        <v>21</v>
      </c>
      <c r="B28" s="421"/>
      <c r="C28" s="67"/>
      <c r="D28" s="68"/>
      <c r="E28" s="68"/>
      <c r="F28" s="81"/>
      <c r="G28" s="630"/>
      <c r="H28" s="418"/>
      <c r="I28" s="255"/>
      <c r="J28" s="68"/>
      <c r="K28" s="68"/>
      <c r="L28" s="81"/>
      <c r="M28" s="68"/>
      <c r="N28" s="69"/>
      <c r="O28" s="416"/>
      <c r="P28" s="69"/>
    </row>
    <row r="29" spans="1:16" s="34" customFormat="1" ht="18.899999999999999" customHeight="1" x14ac:dyDescent="0.2">
      <c r="A29" s="639">
        <v>22</v>
      </c>
      <c r="B29" s="421"/>
      <c r="C29" s="67"/>
      <c r="D29" s="68"/>
      <c r="E29" s="68"/>
      <c r="F29" s="81"/>
      <c r="G29" s="630"/>
      <c r="H29" s="418"/>
      <c r="I29" s="255"/>
      <c r="J29" s="68"/>
      <c r="K29" s="68"/>
      <c r="L29" s="81"/>
      <c r="M29" s="68"/>
      <c r="N29" s="69"/>
      <c r="O29" s="416"/>
      <c r="P29" s="69"/>
    </row>
    <row r="30" spans="1:16" s="34" customFormat="1" ht="18.899999999999999" customHeight="1" x14ac:dyDescent="0.2">
      <c r="A30" s="640">
        <v>23</v>
      </c>
      <c r="B30" s="421"/>
      <c r="C30" s="67"/>
      <c r="D30" s="68"/>
      <c r="E30" s="68"/>
      <c r="F30" s="81"/>
      <c r="G30" s="630"/>
      <c r="H30" s="418"/>
      <c r="I30" s="255"/>
      <c r="J30" s="68"/>
      <c r="K30" s="68"/>
      <c r="L30" s="81"/>
      <c r="M30" s="68"/>
      <c r="N30" s="69"/>
      <c r="O30" s="416"/>
      <c r="P30" s="69"/>
    </row>
    <row r="31" spans="1:16" s="34" customFormat="1" ht="18.899999999999999" customHeight="1" x14ac:dyDescent="0.2">
      <c r="A31" s="640">
        <v>24</v>
      </c>
      <c r="B31" s="421"/>
      <c r="C31" s="67"/>
      <c r="D31" s="68"/>
      <c r="E31" s="68"/>
      <c r="F31" s="81"/>
      <c r="G31" s="630"/>
      <c r="H31" s="418"/>
      <c r="I31" s="255"/>
      <c r="J31" s="68"/>
      <c r="K31" s="68"/>
      <c r="L31" s="81"/>
      <c r="M31" s="68"/>
      <c r="N31" s="69"/>
      <c r="O31" s="416"/>
      <c r="P31" s="69"/>
    </row>
    <row r="32" spans="1:16" ht="18.899999999999999" customHeight="1" thickBot="1" x14ac:dyDescent="0.3">
      <c r="A32" s="640">
        <v>25</v>
      </c>
      <c r="B32" s="421"/>
      <c r="C32" s="67"/>
      <c r="D32" s="68"/>
      <c r="E32" s="68"/>
      <c r="F32" s="81"/>
      <c r="G32" s="630"/>
      <c r="H32" s="418"/>
      <c r="I32" s="255"/>
      <c r="J32" s="68"/>
      <c r="K32" s="68"/>
      <c r="L32" s="81"/>
      <c r="M32" s="68"/>
      <c r="N32" s="69"/>
      <c r="O32" s="416"/>
      <c r="P32" s="69"/>
    </row>
    <row r="33" spans="1:16" ht="18.899999999999999" customHeight="1" x14ac:dyDescent="0.25">
      <c r="A33" s="639">
        <v>26</v>
      </c>
      <c r="B33" s="421"/>
      <c r="C33" s="67"/>
      <c r="D33" s="68"/>
      <c r="E33" s="68"/>
      <c r="F33" s="81"/>
      <c r="G33" s="630"/>
      <c r="H33" s="418"/>
      <c r="I33" s="255"/>
      <c r="J33" s="68"/>
      <c r="K33" s="68"/>
      <c r="L33" s="81"/>
      <c r="M33" s="68"/>
      <c r="N33" s="69"/>
      <c r="O33" s="416"/>
      <c r="P33" s="69"/>
    </row>
    <row r="34" spans="1:16" ht="18.899999999999999" customHeight="1" x14ac:dyDescent="0.25">
      <c r="A34" s="640">
        <v>27</v>
      </c>
      <c r="B34" s="421"/>
      <c r="C34" s="67"/>
      <c r="D34" s="68"/>
      <c r="E34" s="68"/>
      <c r="F34" s="81"/>
      <c r="G34" s="630"/>
      <c r="H34" s="418"/>
      <c r="I34" s="255"/>
      <c r="J34" s="68"/>
      <c r="K34" s="68"/>
      <c r="L34" s="81"/>
      <c r="M34" s="68"/>
      <c r="N34" s="69"/>
      <c r="O34" s="416"/>
      <c r="P34" s="69"/>
    </row>
    <row r="35" spans="1:16" ht="18.899999999999999" customHeight="1" x14ac:dyDescent="0.25">
      <c r="A35" s="640">
        <v>28</v>
      </c>
      <c r="B35" s="421"/>
      <c r="C35" s="67"/>
      <c r="D35" s="68"/>
      <c r="E35" s="68"/>
      <c r="F35" s="81"/>
      <c r="G35" s="630"/>
      <c r="H35" s="418"/>
      <c r="I35" s="255"/>
      <c r="J35" s="68"/>
      <c r="K35" s="68"/>
      <c r="L35" s="81"/>
      <c r="M35" s="68"/>
      <c r="N35" s="69"/>
      <c r="O35" s="416"/>
      <c r="P35" s="69"/>
    </row>
    <row r="36" spans="1:16" ht="18.899999999999999" customHeight="1" x14ac:dyDescent="0.25">
      <c r="A36" s="640">
        <v>29</v>
      </c>
      <c r="B36" s="421"/>
      <c r="C36" s="67"/>
      <c r="D36" s="68"/>
      <c r="E36" s="68"/>
      <c r="F36" s="81"/>
      <c r="G36" s="630"/>
      <c r="H36" s="418"/>
      <c r="I36" s="255"/>
      <c r="J36" s="68"/>
      <c r="K36" s="68"/>
      <c r="L36" s="81"/>
      <c r="M36" s="68"/>
      <c r="N36" s="69"/>
      <c r="O36" s="416"/>
      <c r="P36" s="69"/>
    </row>
    <row r="37" spans="1:16" ht="18.899999999999999" customHeight="1" x14ac:dyDescent="0.25">
      <c r="A37" s="640">
        <v>30</v>
      </c>
      <c r="B37" s="421"/>
      <c r="C37" s="67"/>
      <c r="D37" s="68"/>
      <c r="E37" s="68"/>
      <c r="F37" s="81"/>
      <c r="G37" s="630"/>
      <c r="H37" s="418"/>
      <c r="I37" s="255"/>
      <c r="J37" s="68"/>
      <c r="K37" s="68"/>
      <c r="L37" s="81"/>
      <c r="M37" s="68"/>
      <c r="N37" s="69"/>
      <c r="O37" s="416"/>
      <c r="P37" s="69"/>
    </row>
    <row r="38" spans="1:16" ht="18.899999999999999" customHeight="1" x14ac:dyDescent="0.25">
      <c r="A38" s="640">
        <v>31</v>
      </c>
      <c r="B38" s="421"/>
      <c r="C38" s="67"/>
      <c r="D38" s="68"/>
      <c r="E38" s="68"/>
      <c r="F38" s="81"/>
      <c r="G38" s="630"/>
      <c r="H38" s="418"/>
      <c r="I38" s="255"/>
      <c r="J38" s="68"/>
      <c r="K38" s="68"/>
      <c r="L38" s="81"/>
      <c r="M38" s="68"/>
      <c r="N38" s="69"/>
      <c r="O38" s="416"/>
      <c r="P38" s="69"/>
    </row>
    <row r="39" spans="1:16" ht="18.899999999999999" customHeight="1" x14ac:dyDescent="0.25">
      <c r="A39" s="640">
        <v>32</v>
      </c>
      <c r="B39" s="421"/>
      <c r="C39" s="67"/>
      <c r="D39" s="68"/>
      <c r="E39" s="68"/>
      <c r="F39" s="81"/>
      <c r="G39" s="630"/>
      <c r="H39" s="418"/>
      <c r="I39" s="255"/>
      <c r="J39" s="68"/>
      <c r="K39" s="68"/>
      <c r="L39" s="81"/>
      <c r="M39" s="68"/>
      <c r="N39" s="69"/>
      <c r="O39" s="416"/>
      <c r="P39" s="69"/>
    </row>
    <row r="40" spans="1:16" ht="18.899999999999999" customHeight="1" x14ac:dyDescent="0.25">
      <c r="A40" s="420"/>
      <c r="B40" s="421"/>
      <c r="C40" s="67"/>
      <c r="D40" s="68"/>
      <c r="E40" s="68"/>
      <c r="F40" s="81"/>
      <c r="G40" s="630"/>
      <c r="H40" s="418"/>
      <c r="I40" s="255"/>
      <c r="J40" s="68"/>
      <c r="K40" s="68"/>
      <c r="L40" s="81"/>
      <c r="M40" s="68"/>
      <c r="N40" s="69"/>
      <c r="O40" s="416"/>
      <c r="P40" s="69"/>
    </row>
    <row r="41" spans="1:16" ht="18.899999999999999" customHeight="1" x14ac:dyDescent="0.25">
      <c r="A41" s="420"/>
      <c r="B41" s="421"/>
      <c r="C41" s="67"/>
      <c r="D41" s="68"/>
      <c r="E41" s="68"/>
      <c r="F41" s="81"/>
      <c r="G41" s="630"/>
      <c r="H41" s="418"/>
      <c r="I41" s="255"/>
      <c r="J41" s="68"/>
      <c r="K41" s="68"/>
      <c r="L41" s="81"/>
      <c r="M41" s="68"/>
      <c r="N41" s="69"/>
      <c r="O41" s="416"/>
      <c r="P41" s="69"/>
    </row>
    <row r="42" spans="1:16" ht="18.899999999999999" customHeight="1" x14ac:dyDescent="0.25">
      <c r="A42" s="420"/>
      <c r="B42" s="421"/>
      <c r="C42" s="67"/>
      <c r="D42" s="68"/>
      <c r="E42" s="68"/>
      <c r="F42" s="81"/>
      <c r="G42" s="630"/>
      <c r="H42" s="418"/>
      <c r="I42" s="255"/>
      <c r="J42" s="68"/>
      <c r="K42" s="68"/>
      <c r="L42" s="81"/>
      <c r="M42" s="68"/>
      <c r="N42" s="69"/>
      <c r="O42" s="416"/>
      <c r="P42" s="69"/>
    </row>
    <row r="43" spans="1:16" ht="18.899999999999999" customHeight="1" x14ac:dyDescent="0.25">
      <c r="A43" s="420"/>
      <c r="B43" s="421"/>
      <c r="C43" s="67"/>
      <c r="D43" s="68"/>
      <c r="E43" s="68"/>
      <c r="F43" s="81"/>
      <c r="G43" s="630"/>
      <c r="H43" s="418"/>
      <c r="I43" s="255"/>
      <c r="J43" s="68"/>
      <c r="K43" s="68"/>
      <c r="L43" s="81"/>
      <c r="M43" s="68"/>
      <c r="N43" s="69"/>
      <c r="O43" s="416"/>
      <c r="P43" s="69"/>
    </row>
    <row r="44" spans="1:16" ht="18.899999999999999" customHeight="1" x14ac:dyDescent="0.25">
      <c r="A44" s="420"/>
      <c r="B44" s="421"/>
      <c r="C44" s="67"/>
      <c r="D44" s="68"/>
      <c r="E44" s="68"/>
      <c r="F44" s="81"/>
      <c r="G44" s="630"/>
      <c r="H44" s="418"/>
      <c r="I44" s="255"/>
      <c r="J44" s="68"/>
      <c r="K44" s="68"/>
      <c r="L44" s="81"/>
      <c r="M44" s="68"/>
      <c r="N44" s="69"/>
      <c r="O44" s="416"/>
      <c r="P44" s="69"/>
    </row>
    <row r="45" spans="1:16" ht="18.899999999999999" customHeight="1" x14ac:dyDescent="0.25">
      <c r="A45" s="420"/>
      <c r="B45" s="421"/>
      <c r="C45" s="67"/>
      <c r="D45" s="68"/>
      <c r="E45" s="68"/>
      <c r="F45" s="81"/>
      <c r="G45" s="630"/>
      <c r="H45" s="418"/>
      <c r="I45" s="255"/>
      <c r="J45" s="68"/>
      <c r="K45" s="68"/>
      <c r="L45" s="81"/>
      <c r="M45" s="68"/>
      <c r="N45" s="69"/>
      <c r="O45" s="416"/>
      <c r="P45" s="69"/>
    </row>
    <row r="46" spans="1:16" ht="18.899999999999999" customHeight="1" x14ac:dyDescent="0.25">
      <c r="A46" s="420"/>
      <c r="B46" s="421"/>
      <c r="C46" s="67"/>
      <c r="D46" s="68"/>
      <c r="E46" s="68"/>
      <c r="F46" s="81"/>
      <c r="G46" s="630"/>
      <c r="H46" s="418"/>
      <c r="I46" s="255"/>
      <c r="J46" s="68"/>
      <c r="K46" s="68"/>
      <c r="L46" s="81"/>
      <c r="M46" s="68"/>
      <c r="N46" s="69"/>
      <c r="O46" s="416"/>
      <c r="P46" s="69"/>
    </row>
    <row r="47" spans="1:16" ht="18.899999999999999" customHeight="1" x14ac:dyDescent="0.25">
      <c r="A47" s="420"/>
      <c r="B47" s="421"/>
      <c r="C47" s="67"/>
      <c r="D47" s="68"/>
      <c r="E47" s="68"/>
      <c r="F47" s="81"/>
      <c r="G47" s="630"/>
      <c r="H47" s="418"/>
      <c r="I47" s="255"/>
      <c r="J47" s="68"/>
      <c r="K47" s="68"/>
      <c r="L47" s="81"/>
      <c r="M47" s="68"/>
      <c r="N47" s="69"/>
      <c r="O47" s="416"/>
      <c r="P47" s="69"/>
    </row>
    <row r="48" spans="1:16" ht="18.899999999999999" customHeight="1" x14ac:dyDescent="0.25">
      <c r="A48" s="420"/>
      <c r="B48" s="421"/>
      <c r="C48" s="67"/>
      <c r="D48" s="68"/>
      <c r="E48" s="68"/>
      <c r="F48" s="81"/>
      <c r="G48" s="630"/>
      <c r="H48" s="418"/>
      <c r="I48" s="255"/>
      <c r="J48" s="68"/>
      <c r="K48" s="68"/>
      <c r="L48" s="81"/>
      <c r="M48" s="68"/>
      <c r="N48" s="69"/>
      <c r="O48" s="416"/>
      <c r="P48" s="69"/>
    </row>
    <row r="49" spans="1:16" ht="18.899999999999999" customHeight="1" x14ac:dyDescent="0.25">
      <c r="A49" s="420"/>
      <c r="B49" s="421"/>
      <c r="C49" s="67"/>
      <c r="D49" s="68"/>
      <c r="E49" s="68"/>
      <c r="F49" s="81"/>
      <c r="G49" s="630"/>
      <c r="H49" s="418"/>
      <c r="I49" s="255"/>
      <c r="J49" s="68"/>
      <c r="K49" s="68"/>
      <c r="L49" s="81"/>
      <c r="M49" s="68"/>
      <c r="N49" s="69"/>
      <c r="O49" s="416"/>
      <c r="P49" s="69"/>
    </row>
    <row r="50" spans="1:16" ht="18.899999999999999" customHeight="1" x14ac:dyDescent="0.25">
      <c r="A50" s="420"/>
      <c r="B50" s="421"/>
      <c r="C50" s="67"/>
      <c r="D50" s="68"/>
      <c r="E50" s="68"/>
      <c r="F50" s="81"/>
      <c r="G50" s="630"/>
      <c r="H50" s="418"/>
      <c r="I50" s="255"/>
      <c r="J50" s="68"/>
      <c r="K50" s="68"/>
      <c r="L50" s="81"/>
      <c r="M50" s="68"/>
      <c r="N50" s="69"/>
      <c r="O50" s="416"/>
      <c r="P50" s="69"/>
    </row>
    <row r="51" spans="1:16" ht="18.899999999999999" customHeight="1" x14ac:dyDescent="0.25">
      <c r="A51" s="420"/>
      <c r="B51" s="421"/>
      <c r="C51" s="67"/>
      <c r="D51" s="68"/>
      <c r="E51" s="68"/>
      <c r="F51" s="81"/>
      <c r="G51" s="630"/>
      <c r="H51" s="418"/>
      <c r="I51" s="255"/>
      <c r="J51" s="68"/>
      <c r="K51" s="68"/>
      <c r="L51" s="81"/>
      <c r="M51" s="68"/>
      <c r="N51" s="69"/>
      <c r="O51" s="416"/>
      <c r="P51" s="69"/>
    </row>
    <row r="52" spans="1:16" ht="18.899999999999999" customHeight="1" x14ac:dyDescent="0.25">
      <c r="A52" s="420"/>
      <c r="B52" s="421"/>
      <c r="C52" s="67"/>
      <c r="D52" s="68"/>
      <c r="E52" s="68"/>
      <c r="F52" s="81"/>
      <c r="G52" s="630"/>
      <c r="H52" s="418"/>
      <c r="I52" s="255"/>
      <c r="J52" s="68"/>
      <c r="K52" s="68"/>
      <c r="L52" s="81"/>
      <c r="M52" s="68"/>
      <c r="N52" s="69"/>
      <c r="O52" s="416"/>
      <c r="P52" s="69"/>
    </row>
    <row r="53" spans="1:16" ht="18.899999999999999" customHeight="1" x14ac:dyDescent="0.25">
      <c r="A53" s="420"/>
      <c r="B53" s="421"/>
      <c r="C53" s="67"/>
      <c r="D53" s="68"/>
      <c r="E53" s="68"/>
      <c r="F53" s="81"/>
      <c r="G53" s="630"/>
      <c r="H53" s="418"/>
      <c r="I53" s="255"/>
      <c r="J53" s="68"/>
      <c r="K53" s="68"/>
      <c r="L53" s="81"/>
      <c r="M53" s="68"/>
      <c r="N53" s="69"/>
      <c r="O53" s="416"/>
      <c r="P53" s="69"/>
    </row>
    <row r="54" spans="1:16" ht="18.899999999999999" customHeight="1" x14ac:dyDescent="0.25">
      <c r="A54" s="420"/>
      <c r="B54" s="421"/>
      <c r="C54" s="67"/>
      <c r="D54" s="68"/>
      <c r="E54" s="68"/>
      <c r="F54" s="81"/>
      <c r="G54" s="630"/>
      <c r="H54" s="418"/>
      <c r="I54" s="255"/>
      <c r="J54" s="68"/>
      <c r="K54" s="68"/>
      <c r="L54" s="81"/>
      <c r="M54" s="68"/>
      <c r="N54" s="69"/>
      <c r="O54" s="416"/>
      <c r="P54" s="69"/>
    </row>
    <row r="55" spans="1:16" ht="18.899999999999999" customHeight="1" x14ac:dyDescent="0.25">
      <c r="A55" s="420"/>
      <c r="B55" s="421"/>
      <c r="C55" s="67"/>
      <c r="D55" s="68"/>
      <c r="E55" s="68"/>
      <c r="F55" s="81"/>
      <c r="G55" s="630"/>
      <c r="H55" s="418"/>
      <c r="I55" s="255"/>
      <c r="J55" s="68"/>
      <c r="K55" s="68"/>
      <c r="L55" s="69"/>
      <c r="M55" s="68"/>
      <c r="N55" s="69"/>
      <c r="O55" s="416"/>
      <c r="P55" s="69"/>
    </row>
    <row r="56" spans="1:16" ht="18.899999999999999" customHeight="1" x14ac:dyDescent="0.25">
      <c r="A56" s="420"/>
      <c r="B56" s="421"/>
      <c r="C56" s="67"/>
      <c r="D56" s="68"/>
      <c r="E56" s="654"/>
      <c r="F56" s="69"/>
      <c r="G56" s="630"/>
      <c r="H56" s="421"/>
      <c r="I56" s="67"/>
      <c r="J56" s="68"/>
      <c r="K56" s="654"/>
      <c r="L56" s="69"/>
      <c r="M56" s="68"/>
      <c r="N56" s="69"/>
      <c r="O56" s="416"/>
      <c r="P56" s="69"/>
    </row>
    <row r="57" spans="1:16" ht="18.899999999999999" customHeight="1" x14ac:dyDescent="0.25">
      <c r="A57" s="420"/>
      <c r="B57" s="421"/>
      <c r="C57" s="67"/>
      <c r="D57" s="68"/>
      <c r="E57" s="68"/>
      <c r="F57" s="81"/>
      <c r="G57" s="630"/>
      <c r="H57" s="418"/>
      <c r="I57" s="255"/>
      <c r="J57" s="68"/>
      <c r="K57" s="68"/>
      <c r="L57" s="81"/>
      <c r="M57" s="68"/>
      <c r="N57" s="69"/>
      <c r="O57" s="416"/>
      <c r="P57" s="69"/>
    </row>
    <row r="58" spans="1:16" ht="18.899999999999999" customHeight="1" x14ac:dyDescent="0.25">
      <c r="A58" s="420"/>
      <c r="B58" s="421"/>
      <c r="C58" s="67"/>
      <c r="D58" s="68"/>
      <c r="E58" s="654"/>
      <c r="F58" s="69"/>
      <c r="G58" s="630"/>
      <c r="H58" s="421"/>
      <c r="I58" s="67"/>
      <c r="J58" s="68"/>
      <c r="K58" s="654"/>
      <c r="L58" s="69"/>
      <c r="M58" s="68"/>
      <c r="N58" s="69"/>
      <c r="O58" s="416"/>
      <c r="P58" s="69"/>
    </row>
    <row r="59" spans="1:16" ht="18.899999999999999" customHeight="1" x14ac:dyDescent="0.25">
      <c r="A59" s="420"/>
      <c r="B59" s="421"/>
      <c r="C59" s="67"/>
      <c r="D59" s="68"/>
      <c r="E59" s="654"/>
      <c r="F59" s="69"/>
      <c r="G59" s="630"/>
      <c r="H59" s="421"/>
      <c r="I59" s="67"/>
      <c r="J59" s="68"/>
      <c r="K59" s="654"/>
      <c r="L59" s="69"/>
      <c r="M59" s="68"/>
      <c r="N59" s="69"/>
      <c r="O59" s="416"/>
      <c r="P59" s="69"/>
    </row>
    <row r="60" spans="1:16" ht="18.899999999999999" customHeight="1" x14ac:dyDescent="0.25">
      <c r="A60" s="420"/>
      <c r="B60" s="421"/>
      <c r="C60" s="67"/>
      <c r="D60" s="68"/>
      <c r="E60" s="654"/>
      <c r="F60" s="69"/>
      <c r="G60" s="630"/>
      <c r="H60" s="421"/>
      <c r="I60" s="67"/>
      <c r="J60" s="68"/>
      <c r="K60" s="654"/>
      <c r="L60" s="69"/>
      <c r="M60" s="68"/>
      <c r="N60" s="69"/>
      <c r="O60" s="416"/>
      <c r="P60" s="69"/>
    </row>
    <row r="61" spans="1:16" ht="18.899999999999999" customHeight="1" x14ac:dyDescent="0.25">
      <c r="A61" s="420"/>
      <c r="B61" s="421"/>
      <c r="C61" s="67"/>
      <c r="D61" s="68"/>
      <c r="E61" s="654"/>
      <c r="F61" s="69"/>
      <c r="G61" s="630"/>
      <c r="H61" s="421"/>
      <c r="I61" s="67"/>
      <c r="J61" s="68"/>
      <c r="K61" s="654"/>
      <c r="L61" s="69"/>
      <c r="M61" s="68"/>
      <c r="N61" s="256"/>
      <c r="O61" s="416"/>
      <c r="P61" s="69"/>
    </row>
    <row r="62" spans="1:16" ht="18.899999999999999" customHeight="1" x14ac:dyDescent="0.25">
      <c r="A62" s="420"/>
      <c r="B62" s="421"/>
      <c r="C62" s="67"/>
      <c r="D62" s="68"/>
      <c r="E62" s="654"/>
      <c r="F62" s="69"/>
      <c r="G62" s="630"/>
      <c r="H62" s="421"/>
      <c r="I62" s="67"/>
      <c r="J62" s="68"/>
      <c r="K62" s="654"/>
      <c r="L62" s="69"/>
      <c r="M62" s="68"/>
      <c r="N62" s="69"/>
      <c r="O62" s="416"/>
      <c r="P62" s="69"/>
    </row>
    <row r="63" spans="1:16" ht="18.75" customHeight="1" x14ac:dyDescent="0.25">
      <c r="A63" s="420"/>
      <c r="B63" s="421"/>
      <c r="C63" s="67"/>
      <c r="D63" s="68"/>
      <c r="E63" s="654"/>
      <c r="F63" s="69"/>
      <c r="G63" s="630"/>
      <c r="H63" s="421"/>
      <c r="I63" s="67"/>
      <c r="J63" s="68"/>
      <c r="K63" s="655"/>
      <c r="L63" s="69"/>
      <c r="M63" s="68"/>
      <c r="N63" s="69"/>
      <c r="O63" s="416"/>
      <c r="P63" s="69"/>
    </row>
    <row r="64" spans="1:16" ht="18.899999999999999" customHeight="1" x14ac:dyDescent="0.25">
      <c r="A64" s="420"/>
      <c r="B64" s="421"/>
      <c r="C64" s="67"/>
      <c r="D64" s="68"/>
      <c r="E64" s="654"/>
      <c r="F64" s="69"/>
      <c r="G64" s="630"/>
      <c r="H64" s="421"/>
      <c r="I64" s="67"/>
      <c r="J64" s="68"/>
      <c r="K64" s="654"/>
      <c r="L64" s="69"/>
      <c r="M64" s="68"/>
      <c r="N64" s="69"/>
      <c r="O64" s="416"/>
      <c r="P64" s="69"/>
    </row>
    <row r="65" spans="1:16" ht="18.899999999999999" customHeight="1" x14ac:dyDescent="0.25">
      <c r="A65" s="420"/>
      <c r="B65" s="421"/>
      <c r="C65" s="67"/>
      <c r="D65" s="68"/>
      <c r="E65" s="654"/>
      <c r="F65" s="69"/>
      <c r="G65" s="630"/>
      <c r="H65" s="421"/>
      <c r="I65" s="67"/>
      <c r="J65" s="68"/>
      <c r="K65" s="654"/>
      <c r="L65" s="69"/>
      <c r="M65" s="68"/>
      <c r="N65" s="69"/>
      <c r="O65" s="416"/>
      <c r="P65" s="69"/>
    </row>
    <row r="66" spans="1:16" ht="18.899999999999999" customHeight="1" x14ac:dyDescent="0.25">
      <c r="A66" s="420"/>
      <c r="B66" s="421"/>
      <c r="C66" s="67"/>
      <c r="D66" s="68"/>
      <c r="E66" s="654"/>
      <c r="F66" s="69"/>
      <c r="G66" s="630"/>
      <c r="H66" s="421"/>
      <c r="I66" s="67"/>
      <c r="J66" s="68"/>
      <c r="K66" s="656"/>
      <c r="L66" s="69"/>
      <c r="M66" s="68"/>
      <c r="N66" s="69"/>
      <c r="O66" s="416"/>
      <c r="P66" s="69"/>
    </row>
    <row r="67" spans="1:16" ht="18.899999999999999" customHeight="1" x14ac:dyDescent="0.25">
      <c r="A67" s="420"/>
      <c r="B67" s="421"/>
      <c r="C67" s="67"/>
      <c r="D67" s="68"/>
      <c r="E67" s="654"/>
      <c r="F67" s="69"/>
      <c r="G67" s="630"/>
      <c r="H67" s="421"/>
      <c r="I67" s="67"/>
      <c r="J67" s="68"/>
      <c r="K67" s="654"/>
      <c r="L67" s="69"/>
      <c r="M67" s="68"/>
      <c r="N67" s="69"/>
      <c r="O67" s="416"/>
      <c r="P67" s="69"/>
    </row>
    <row r="68" spans="1:16" ht="19.5" customHeight="1" x14ac:dyDescent="0.25">
      <c r="A68" s="420"/>
      <c r="B68" s="421"/>
      <c r="C68" s="67"/>
      <c r="D68" s="68"/>
      <c r="E68" s="654"/>
      <c r="F68" s="69"/>
      <c r="G68" s="630"/>
      <c r="H68" s="421"/>
      <c r="I68" s="67"/>
      <c r="J68" s="68"/>
      <c r="K68" s="654"/>
      <c r="L68" s="69"/>
      <c r="M68" s="68"/>
      <c r="N68" s="69"/>
      <c r="O68" s="416"/>
      <c r="P68" s="69"/>
    </row>
    <row r="69" spans="1:16" ht="19.5" customHeight="1" x14ac:dyDescent="0.25">
      <c r="A69" s="420"/>
      <c r="B69" s="421"/>
      <c r="C69" s="67"/>
      <c r="D69" s="68"/>
      <c r="E69" s="654"/>
      <c r="F69" s="69"/>
      <c r="G69" s="630"/>
      <c r="H69" s="421"/>
      <c r="I69" s="67"/>
      <c r="J69" s="68"/>
      <c r="K69" s="654"/>
      <c r="L69" s="69"/>
      <c r="M69" s="68"/>
      <c r="N69" s="69"/>
      <c r="O69" s="416"/>
      <c r="P69" s="69"/>
    </row>
    <row r="70" spans="1:16" ht="19.5" customHeight="1" x14ac:dyDescent="0.25">
      <c r="A70" s="420"/>
      <c r="B70" s="421"/>
      <c r="C70" s="67"/>
      <c r="D70" s="68"/>
      <c r="E70" s="654"/>
      <c r="F70" s="69"/>
      <c r="G70" s="630"/>
      <c r="H70" s="421"/>
      <c r="I70" s="67"/>
      <c r="J70" s="68"/>
      <c r="K70" s="654"/>
      <c r="L70" s="69"/>
      <c r="M70" s="68"/>
      <c r="N70" s="69"/>
      <c r="O70" s="416"/>
      <c r="P70" s="69"/>
    </row>
    <row r="71" spans="1:16" ht="19.5" customHeight="1" x14ac:dyDescent="0.25">
      <c r="A71" s="420"/>
      <c r="B71" s="421"/>
      <c r="C71" s="67"/>
      <c r="D71" s="68"/>
      <c r="E71" s="654"/>
      <c r="F71" s="69"/>
      <c r="G71" s="630"/>
      <c r="H71" s="421"/>
      <c r="I71" s="67"/>
      <c r="J71" s="68"/>
      <c r="K71" s="654"/>
      <c r="L71" s="69"/>
      <c r="M71" s="68"/>
      <c r="N71" s="69"/>
      <c r="O71" s="416"/>
      <c r="P71" s="69"/>
    </row>
    <row r="72" spans="1:16" ht="19.5" customHeight="1" x14ac:dyDescent="0.25">
      <c r="A72" s="420"/>
      <c r="B72" s="421"/>
      <c r="C72" s="67"/>
      <c r="D72" s="68"/>
      <c r="E72" s="68"/>
      <c r="F72" s="81"/>
      <c r="G72" s="630"/>
      <c r="H72" s="418"/>
      <c r="I72" s="255"/>
      <c r="J72" s="68"/>
      <c r="K72" s="68"/>
      <c r="L72" s="69"/>
      <c r="M72" s="68"/>
      <c r="N72" s="69"/>
      <c r="O72" s="416"/>
      <c r="P72" s="69"/>
    </row>
    <row r="73" spans="1:16" ht="19.5" customHeight="1" x14ac:dyDescent="0.25">
      <c r="A73" s="420"/>
      <c r="B73" s="421"/>
      <c r="C73" s="67"/>
      <c r="D73" s="68"/>
      <c r="E73" s="654"/>
      <c r="F73" s="69"/>
      <c r="G73" s="630"/>
      <c r="H73" s="421"/>
      <c r="I73" s="67"/>
      <c r="J73" s="68"/>
      <c r="K73" s="654"/>
      <c r="L73" s="69"/>
      <c r="M73" s="68"/>
      <c r="N73" s="69"/>
      <c r="O73" s="416"/>
      <c r="P73" s="69"/>
    </row>
    <row r="74" spans="1:16" ht="19.5" customHeight="1" x14ac:dyDescent="0.25">
      <c r="A74" s="420"/>
      <c r="B74" s="421"/>
      <c r="C74" s="67"/>
      <c r="D74" s="68"/>
      <c r="E74" s="654"/>
      <c r="F74" s="69"/>
      <c r="G74" s="630"/>
      <c r="H74" s="421"/>
      <c r="I74" s="67"/>
      <c r="J74" s="68"/>
      <c r="K74" s="654"/>
      <c r="L74" s="69"/>
      <c r="M74" s="68"/>
      <c r="N74" s="69"/>
      <c r="O74" s="416"/>
      <c r="P74" s="69"/>
    </row>
    <row r="75" spans="1:16" ht="19.5" customHeight="1" x14ac:dyDescent="0.25">
      <c r="A75" s="420"/>
      <c r="B75" s="421"/>
      <c r="C75" s="67"/>
      <c r="D75" s="68"/>
      <c r="E75" s="654"/>
      <c r="F75" s="69"/>
      <c r="G75" s="630"/>
      <c r="H75" s="421"/>
      <c r="I75" s="67"/>
      <c r="J75" s="68"/>
      <c r="K75" s="654"/>
      <c r="L75" s="69"/>
      <c r="M75" s="68"/>
      <c r="N75" s="69"/>
      <c r="O75" s="416"/>
      <c r="P75" s="69"/>
    </row>
    <row r="76" spans="1:16" ht="19.5" customHeight="1" x14ac:dyDescent="0.25">
      <c r="A76" s="420"/>
      <c r="B76" s="421"/>
      <c r="C76" s="67"/>
      <c r="D76" s="68"/>
      <c r="E76" s="654"/>
      <c r="F76" s="69"/>
      <c r="G76" s="630"/>
      <c r="H76" s="421"/>
      <c r="I76" s="67"/>
      <c r="J76" s="68"/>
      <c r="K76" s="654"/>
      <c r="L76" s="69"/>
      <c r="M76" s="68"/>
      <c r="N76" s="69"/>
      <c r="O76" s="416"/>
      <c r="P76" s="69"/>
    </row>
    <row r="77" spans="1:16" ht="19.5" customHeight="1" x14ac:dyDescent="0.25">
      <c r="A77" s="420"/>
      <c r="B77" s="421"/>
      <c r="C77" s="67"/>
      <c r="D77" s="68"/>
      <c r="E77" s="654"/>
      <c r="F77" s="69"/>
      <c r="G77" s="630"/>
      <c r="H77" s="421"/>
      <c r="I77" s="67"/>
      <c r="J77" s="68"/>
      <c r="K77" s="654"/>
      <c r="L77" s="69"/>
      <c r="M77" s="68"/>
      <c r="N77" s="256"/>
      <c r="O77" s="416"/>
      <c r="P77" s="69"/>
    </row>
    <row r="78" spans="1:16" ht="19.5" customHeight="1" x14ac:dyDescent="0.25">
      <c r="A78" s="420"/>
      <c r="B78" s="421"/>
      <c r="C78" s="67"/>
      <c r="D78" s="68"/>
      <c r="E78" s="654"/>
      <c r="F78" s="69"/>
      <c r="G78" s="630"/>
      <c r="H78" s="421"/>
      <c r="I78" s="67"/>
      <c r="J78" s="68"/>
      <c r="K78" s="654"/>
      <c r="L78" s="69"/>
      <c r="M78" s="68"/>
      <c r="N78" s="69"/>
      <c r="O78" s="416"/>
      <c r="P78" s="69"/>
    </row>
    <row r="79" spans="1:16" ht="19.5" customHeight="1" x14ac:dyDescent="0.25">
      <c r="A79" s="420"/>
      <c r="B79" s="421"/>
      <c r="C79" s="67"/>
      <c r="D79" s="68"/>
      <c r="E79" s="654"/>
      <c r="F79" s="69"/>
      <c r="G79" s="630"/>
      <c r="H79" s="421"/>
      <c r="I79" s="67"/>
      <c r="J79" s="68"/>
      <c r="K79" s="655"/>
      <c r="L79" s="69"/>
      <c r="M79" s="68"/>
      <c r="N79" s="69"/>
      <c r="O79" s="416"/>
      <c r="P79" s="69"/>
    </row>
    <row r="80" spans="1:16" ht="19.5" customHeight="1" x14ac:dyDescent="0.25">
      <c r="A80" s="420"/>
      <c r="B80" s="421"/>
      <c r="C80" s="67"/>
      <c r="D80" s="68"/>
      <c r="E80" s="654"/>
      <c r="F80" s="69"/>
      <c r="G80" s="630"/>
      <c r="H80" s="421"/>
      <c r="I80" s="67"/>
      <c r="J80" s="68"/>
      <c r="K80" s="654"/>
      <c r="L80" s="69"/>
      <c r="M80" s="68"/>
      <c r="N80" s="69"/>
      <c r="O80" s="416"/>
      <c r="P80" s="69"/>
    </row>
    <row r="81" spans="1:16" ht="19.5" customHeight="1" x14ac:dyDescent="0.25">
      <c r="A81" s="420"/>
      <c r="B81" s="421"/>
      <c r="C81" s="67"/>
      <c r="D81" s="68"/>
      <c r="E81" s="654"/>
      <c r="F81" s="69"/>
      <c r="G81" s="630"/>
      <c r="H81" s="421"/>
      <c r="I81" s="67"/>
      <c r="J81" s="68"/>
      <c r="K81" s="654"/>
      <c r="L81" s="69"/>
      <c r="M81" s="68"/>
      <c r="N81" s="69"/>
      <c r="O81" s="416"/>
      <c r="P81" s="69"/>
    </row>
    <row r="82" spans="1:16" ht="19.5" customHeight="1" x14ac:dyDescent="0.25">
      <c r="A82" s="420"/>
      <c r="B82" s="421"/>
      <c r="C82" s="67"/>
      <c r="D82" s="68"/>
      <c r="E82" s="654"/>
      <c r="F82" s="69"/>
      <c r="G82" s="630"/>
      <c r="H82" s="421"/>
      <c r="I82" s="67"/>
      <c r="J82" s="68"/>
      <c r="K82" s="656"/>
      <c r="L82" s="69"/>
      <c r="M82" s="68"/>
      <c r="N82" s="69"/>
      <c r="O82" s="416"/>
      <c r="P82" s="69"/>
    </row>
    <row r="83" spans="1:16" ht="19.5" customHeight="1" x14ac:dyDescent="0.25">
      <c r="A83" s="420"/>
      <c r="B83" s="421"/>
      <c r="C83" s="67"/>
      <c r="D83" s="68"/>
      <c r="E83" s="654"/>
      <c r="F83" s="69"/>
      <c r="G83" s="630"/>
      <c r="H83" s="421"/>
      <c r="I83" s="67"/>
      <c r="J83" s="68"/>
      <c r="K83" s="654"/>
      <c r="L83" s="69"/>
      <c r="M83" s="68"/>
      <c r="N83" s="69"/>
      <c r="O83" s="416"/>
      <c r="P83" s="69"/>
    </row>
    <row r="84" spans="1:16" ht="19.5" customHeight="1" x14ac:dyDescent="0.25">
      <c r="A84" s="420"/>
      <c r="B84" s="421"/>
      <c r="C84" s="67"/>
      <c r="D84" s="68"/>
      <c r="E84" s="654"/>
      <c r="F84" s="69"/>
      <c r="G84" s="630"/>
      <c r="H84" s="421"/>
      <c r="I84" s="67"/>
      <c r="J84" s="68"/>
      <c r="K84" s="654"/>
      <c r="L84" s="69"/>
      <c r="M84" s="68"/>
      <c r="N84" s="69"/>
      <c r="O84" s="416"/>
      <c r="P84" s="69"/>
    </row>
    <row r="85" spans="1:16" ht="19.5" customHeight="1" x14ac:dyDescent="0.25">
      <c r="A85" s="420"/>
      <c r="B85" s="421"/>
      <c r="C85" s="67"/>
      <c r="D85" s="68"/>
      <c r="E85" s="654"/>
      <c r="F85" s="69"/>
      <c r="G85" s="630"/>
      <c r="H85" s="421"/>
      <c r="I85" s="67"/>
      <c r="J85" s="68"/>
      <c r="K85" s="654"/>
      <c r="L85" s="69"/>
      <c r="M85" s="68"/>
      <c r="N85" s="69"/>
      <c r="O85" s="416"/>
      <c r="P85" s="69"/>
    </row>
    <row r="86" spans="1:16" ht="19.5" customHeight="1" x14ac:dyDescent="0.25">
      <c r="A86" s="420"/>
      <c r="B86" s="421"/>
      <c r="C86" s="67"/>
      <c r="D86" s="68"/>
      <c r="E86" s="654"/>
      <c r="F86" s="69"/>
      <c r="G86" s="630"/>
      <c r="H86" s="421"/>
      <c r="I86" s="67"/>
      <c r="J86" s="68"/>
      <c r="K86" s="654"/>
      <c r="L86" s="69"/>
      <c r="M86" s="68"/>
      <c r="N86" s="69"/>
      <c r="O86" s="416"/>
      <c r="P86" s="69"/>
    </row>
    <row r="87" spans="1:16" ht="19.5" customHeight="1" thickBot="1" x14ac:dyDescent="0.3">
      <c r="A87" s="420"/>
      <c r="B87" s="422"/>
      <c r="C87" s="328"/>
      <c r="D87" s="419"/>
      <c r="E87" s="657"/>
      <c r="F87" s="658"/>
      <c r="G87" s="631"/>
      <c r="H87" s="422"/>
      <c r="I87" s="328"/>
      <c r="J87" s="419"/>
      <c r="K87" s="657"/>
      <c r="L87" s="658"/>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9873" r:id="rId4" name="Button 1">
              <controlPr defaultSize="0" print="0" autoFill="0" autoPict="0" macro="[0]!páros_egyesített_rangsor">
                <anchor moveWithCells="1" sizeWithCells="1">
                  <from>
                    <xdr:col>9</xdr:col>
                    <xdr:colOff>297180</xdr:colOff>
                    <xdr:row>0</xdr:row>
                    <xdr:rowOff>106680</xdr:rowOff>
                  </from>
                  <to>
                    <xdr:col>12</xdr:col>
                    <xdr:colOff>45720</xdr:colOff>
                    <xdr:row>1</xdr:row>
                    <xdr:rowOff>144780</xdr:rowOff>
                  </to>
                </anchor>
              </controlPr>
            </control>
          </mc:Choice>
        </mc:AlternateContent>
      </controls>
    </mc:Choice>
  </mc:AlternateContent>
</worksheet>
</file>

<file path=xl/worksheets/sheet1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sheetPr codeName="Sheet47">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441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c r="R1" s="97"/>
    </row>
    <row r="2" spans="1:21" s="70" customFormat="1" x14ac:dyDescent="0.25">
      <c r="A2" s="398" t="s">
        <v>119</v>
      </c>
      <c r="B2" s="59"/>
      <c r="C2" s="59"/>
      <c r="D2" s="59"/>
      <c r="E2" s="59"/>
      <c r="F2" s="393">
        <f>Altalanos!$E$8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364"/>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3" customFormat="1" ht="10.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(5)'!$A$7:$P$23,14))</f>
        <v/>
      </c>
      <c r="C7" s="346" t="str">
        <f>IF($D7="","",VLOOKUP($D7,'1D ELO (5)'!$A$7:$P$23,15))</f>
        <v/>
      </c>
      <c r="D7" s="119"/>
      <c r="E7" s="578" t="str">
        <f>UPPER(IF($D7="","",VLOOKUP($D7,'1D ELO (5)'!$A$7:$P$23,5)))</f>
        <v/>
      </c>
      <c r="F7" s="579" t="str">
        <f>UPPER(IF($D7="","",VLOOKUP($D7,'1D ELO (5)'!$A$7:$P$23,2)))</f>
        <v/>
      </c>
      <c r="G7" s="579" t="str">
        <f>IF($D7="","",VLOOKUP($D7,'1D ELO (5)'!$A$7:$P$23,3))</f>
        <v/>
      </c>
      <c r="H7" s="580"/>
      <c r="I7" s="579" t="str">
        <f>IF($D7="","",VLOOKUP($D7,'1D ELO (5)'!$A$7:$P$23,4))</f>
        <v/>
      </c>
      <c r="J7" s="269"/>
      <c r="K7" s="123"/>
      <c r="L7" s="125"/>
      <c r="M7" s="123"/>
      <c r="N7" s="125"/>
      <c r="O7" s="123"/>
      <c r="P7" s="125"/>
      <c r="Q7" s="123"/>
      <c r="R7" s="126"/>
      <c r="S7" s="129"/>
      <c r="U7" s="130" t="e">
        <f>#REF!</f>
        <v>#REF!</v>
      </c>
    </row>
    <row r="8" spans="1:21" s="37" customFormat="1" ht="9.6" customHeight="1" x14ac:dyDescent="0.25">
      <c r="A8" s="241"/>
      <c r="B8" s="270"/>
      <c r="C8" s="270"/>
      <c r="D8" s="270"/>
      <c r="E8" s="578" t="str">
        <f>UPPER(IF($D7="","",VLOOKUP($D7,'1D ELO (5)'!$A$7:$P$23,11)))</f>
        <v/>
      </c>
      <c r="F8" s="579" t="str">
        <f>UPPER(IF($D7="","",VLOOKUP($D7,'1D ELO (5)'!$A$7:$P$23,8)))</f>
        <v/>
      </c>
      <c r="G8" s="579" t="str">
        <f>IF($D7="","",VLOOKUP($D7,'1D ELO (5)'!$A$7:$P$23,9))</f>
        <v/>
      </c>
      <c r="H8" s="580"/>
      <c r="I8" s="579" t="str">
        <f>IF($D7="","",VLOOKUP($D7,'1D ELO (5)'!$A$7:$P$23,10))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(5)'!$A$7:$P$23,14))</f>
        <v/>
      </c>
      <c r="C11" s="346" t="str">
        <f>IF($D11="","",VLOOKUP($D11,'1D ELO (5)'!$A$7:$P$23,15))</f>
        <v/>
      </c>
      <c r="D11" s="119"/>
      <c r="E11" s="423" t="str">
        <f>UPPER(IF($D11="","",VLOOKUP($D11,'1D ELO (5)'!$A$7:$P$23,5)))</f>
        <v/>
      </c>
      <c r="F11" s="412" t="str">
        <f>UPPER(IF($D11="","",VLOOKUP($D11,'1D ELO (5)'!$A$7:$P$23,2)))</f>
        <v/>
      </c>
      <c r="G11" s="412" t="str">
        <f>IF($D11="","",VLOOKUP($D11,'1D ELO (5)'!$A$7:$P$23,3))</f>
        <v/>
      </c>
      <c r="H11" s="424"/>
      <c r="I11" s="412" t="str">
        <f>IF($D11="","",VLOOKUP($D11,'1D ELO (5)'!$A$7:$P$23,4))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(5)'!$A$7:$P$23,11)))</f>
        <v/>
      </c>
      <c r="F12" s="412" t="str">
        <f>UPPER(IF($D11="","",VLOOKUP($D11,'1D ELO (5)'!$A$7:$P$23,8)))</f>
        <v/>
      </c>
      <c r="G12" s="412" t="str">
        <f>IF($D11="","",VLOOKUP($D11,'1D ELO (5)'!$A$7:$P$23,9))</f>
        <v/>
      </c>
      <c r="H12" s="424"/>
      <c r="I12" s="412" t="str">
        <f>IF($D11="","",VLOOKUP($D11,'1D ELO (5)'!$A$7:$P$23,10))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(5)'!$A$7:$P$23,14))</f>
        <v/>
      </c>
      <c r="C15" s="346" t="str">
        <f>IF($D15="","",VLOOKUP($D15,'1D ELO (5)'!$A$7:$P$23,15))</f>
        <v/>
      </c>
      <c r="D15" s="119"/>
      <c r="E15" s="423" t="str">
        <f>UPPER(IF($D15="","",VLOOKUP($D15,'1D ELO (5)'!$A$7:$P$23,5)))</f>
        <v/>
      </c>
      <c r="F15" s="412" t="str">
        <f>UPPER(IF($D15="","",VLOOKUP($D15,'1D ELO (5)'!$A$7:$P$23,2)))</f>
        <v/>
      </c>
      <c r="G15" s="412" t="str">
        <f>IF($D15="","",VLOOKUP($D15,'1D ELO (5)'!$A$7:$P$23,3))</f>
        <v/>
      </c>
      <c r="H15" s="424"/>
      <c r="I15" s="412" t="str">
        <f>IF($D15="","",VLOOKUP($D15,'1D ELO (5)'!$A$7:$P$23,4))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(5)'!$A$7:$P$23,11)))</f>
        <v/>
      </c>
      <c r="F16" s="412" t="str">
        <f>UPPER(IF($D15="","",VLOOKUP($D15,'1D ELO (5)'!$A$7:$P$23,8)))</f>
        <v/>
      </c>
      <c r="G16" s="412" t="str">
        <f>IF($D15="","",VLOOKUP($D15,'1D ELO (5)'!$A$7:$P$23,9))</f>
        <v/>
      </c>
      <c r="H16" s="424"/>
      <c r="I16" s="412" t="str">
        <f>IF($D15="","",VLOOKUP($D15,'1D ELO (5)'!$A$7:$P$23,10))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(5)'!$A$7:$P$23,14))</f>
        <v/>
      </c>
      <c r="C19" s="346" t="str">
        <f>IF($D19="","",VLOOKUP($D19,'1D ELO (5)'!$A$7:$P$23,15))</f>
        <v/>
      </c>
      <c r="D19" s="119"/>
      <c r="E19" s="423" t="str">
        <f>UPPER(IF($D19="","",VLOOKUP($D19,'1D ELO (5)'!$A$7:$P$23,5)))</f>
        <v/>
      </c>
      <c r="F19" s="412" t="str">
        <f>UPPER(IF($D19="","",VLOOKUP($D19,'1D ELO (5)'!$A$7:$P$23,2)))</f>
        <v/>
      </c>
      <c r="G19" s="412" t="str">
        <f>IF($D19="","",VLOOKUP($D19,'1D ELO (5)'!$A$7:$P$23,3))</f>
        <v/>
      </c>
      <c r="H19" s="424"/>
      <c r="I19" s="412" t="str">
        <f>IF($D19="","",VLOOKUP($D19,'1D ELO (5)'!$A$7:$P$23,4))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(5)'!$A$7:$P$23,11)))</f>
        <v/>
      </c>
      <c r="F20" s="412" t="str">
        <f>UPPER(IF($D19="","",VLOOKUP($D19,'1D ELO (5)'!$A$7:$P$23,8)))</f>
        <v/>
      </c>
      <c r="G20" s="412" t="str">
        <f>IF($D19="","",VLOOKUP($D19,'1D ELO (5)'!$A$7:$P$23,9))</f>
        <v/>
      </c>
      <c r="H20" s="424"/>
      <c r="I20" s="412" t="str">
        <f>IF($D19="","",VLOOKUP($D19,'1D ELO (5)'!$A$7:$P$23,10))</f>
        <v/>
      </c>
      <c r="J20" s="271"/>
      <c r="K20" s="123"/>
      <c r="L20" s="125"/>
      <c r="M20" s="245"/>
      <c r="N20" s="283"/>
      <c r="O20" s="123"/>
      <c r="P20" s="125"/>
      <c r="Q20" s="123"/>
      <c r="R20" s="126"/>
      <c r="S20" s="129"/>
    </row>
    <row r="21" spans="1:19" s="37" customFormat="1" ht="9.6" customHeight="1" x14ac:dyDescent="0.25">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(5)'!$A$7:$P$23,14))</f>
        <v/>
      </c>
      <c r="C23" s="346" t="str">
        <f>IF($D23="","",VLOOKUP($D23,'1D ELO (5)'!$A$7:$P$23,15))</f>
        <v/>
      </c>
      <c r="D23" s="119"/>
      <c r="E23" s="423" t="str">
        <f>UPPER(IF($D23="","",VLOOKUP($D23,'1D ELO (5)'!$A$7:$P$23,5)))</f>
        <v/>
      </c>
      <c r="F23" s="412" t="str">
        <f>UPPER(IF($D23="","",VLOOKUP($D23,'1D ELO (5)'!$A$7:$P$23,2)))</f>
        <v/>
      </c>
      <c r="G23" s="412" t="str">
        <f>IF($D23="","",VLOOKUP($D23,'1D ELO (5)'!$A$7:$P$23,3))</f>
        <v/>
      </c>
      <c r="H23" s="424"/>
      <c r="I23" s="412" t="str">
        <f>IF($D23="","",VLOOKUP($D23,'1D ELO (5)'!$A$7:$P$23,4))</f>
        <v/>
      </c>
      <c r="J23" s="269"/>
      <c r="K23" s="123"/>
      <c r="L23" s="125"/>
      <c r="M23" s="123"/>
      <c r="N23" s="278"/>
      <c r="O23" s="123"/>
      <c r="P23" s="351"/>
      <c r="Q23" s="123"/>
      <c r="R23" s="126"/>
      <c r="S23" s="129"/>
    </row>
    <row r="24" spans="1:19" s="37" customFormat="1" ht="9.6" customHeight="1" x14ac:dyDescent="0.25">
      <c r="A24" s="241"/>
      <c r="B24" s="270"/>
      <c r="C24" s="270"/>
      <c r="D24" s="270"/>
      <c r="E24" s="423" t="str">
        <f>UPPER(IF($D23="","",VLOOKUP($D23,'1D ELO (5)'!$A$7:$P$23,11)))</f>
        <v/>
      </c>
      <c r="F24" s="412" t="str">
        <f>UPPER(IF($D23="","",VLOOKUP($D23,'1D ELO (5)'!$A$7:$P$23,8)))</f>
        <v/>
      </c>
      <c r="G24" s="412" t="str">
        <f>IF($D23="","",VLOOKUP($D23,'1D ELO (5)'!$A$7:$P$23,9))</f>
        <v/>
      </c>
      <c r="H24" s="424"/>
      <c r="I24" s="412" t="str">
        <f>IF($D23="","",VLOOKUP($D23,'1D ELO (5)'!$A$7:$P$23,10))</f>
        <v/>
      </c>
      <c r="J24" s="271"/>
      <c r="K24" s="116" t="str">
        <f>IF(J24="a",F23,IF(J24="b",F25,""))</f>
        <v/>
      </c>
      <c r="L24" s="125"/>
      <c r="M24" s="123"/>
      <c r="N24" s="278"/>
      <c r="O24" s="123"/>
      <c r="P24" s="125"/>
      <c r="Q24" s="123"/>
      <c r="R24" s="126"/>
      <c r="S24" s="129"/>
    </row>
    <row r="25" spans="1:19" s="37" customFormat="1" ht="9.6" customHeight="1" x14ac:dyDescent="0.25">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5">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5">
      <c r="A27" s="241">
        <v>6</v>
      </c>
      <c r="B27" s="346" t="str">
        <f>IF($D27="","",VLOOKUP($D27,'1D ELO (5)'!$A$7:$P$23,14))</f>
        <v/>
      </c>
      <c r="C27" s="346" t="str">
        <f>IF($D27="","",VLOOKUP($D27,'1D ELO (5)'!$A$7:$P$23,15))</f>
        <v/>
      </c>
      <c r="D27" s="119"/>
      <c r="E27" s="423" t="str">
        <f>UPPER(IF($D27="","",VLOOKUP($D27,'1D ELO (5)'!$A$7:$P$23,5)))</f>
        <v/>
      </c>
      <c r="F27" s="412" t="str">
        <f>UPPER(IF($D27="","",VLOOKUP($D27,'1D ELO (5)'!$A$7:$P$23,2)))</f>
        <v/>
      </c>
      <c r="G27" s="412" t="str">
        <f>IF($D27="","",VLOOKUP($D27,'1D ELO (5)'!$A$7:$P$23,3))</f>
        <v/>
      </c>
      <c r="H27" s="424"/>
      <c r="I27" s="412" t="str">
        <f>IF($D27="","",VLOOKUP($D27,'1D ELO (5)'!$A$7:$P$23,4))</f>
        <v/>
      </c>
      <c r="J27" s="277"/>
      <c r="K27" s="123"/>
      <c r="L27" s="278"/>
      <c r="M27" s="161"/>
      <c r="N27" s="282"/>
      <c r="O27" s="123"/>
      <c r="P27" s="125"/>
      <c r="Q27" s="123"/>
      <c r="R27" s="126"/>
      <c r="S27" s="129"/>
    </row>
    <row r="28" spans="1:19" s="37" customFormat="1" ht="9.6" customHeight="1" x14ac:dyDescent="0.25">
      <c r="A28" s="241"/>
      <c r="B28" s="270"/>
      <c r="C28" s="270"/>
      <c r="D28" s="270"/>
      <c r="E28" s="423" t="str">
        <f>UPPER(IF($D27="","",VLOOKUP($D27,'1D ELO (5)'!$A$7:$P$23,11)))</f>
        <v/>
      </c>
      <c r="F28" s="412" t="str">
        <f>UPPER(IF($D27="","",VLOOKUP($D27,'1D ELO (5)'!$A$7:$P$23,8)))</f>
        <v/>
      </c>
      <c r="G28" s="412" t="str">
        <f>IF($D27="","",VLOOKUP($D27,'1D ELO (5)'!$A$7:$P$23,9))</f>
        <v/>
      </c>
      <c r="H28" s="424"/>
      <c r="I28" s="412" t="str">
        <f>IF($D27="","",VLOOKUP($D27,'1D ELO (5)'!$A$7:$P$23,10))</f>
        <v/>
      </c>
      <c r="J28" s="271"/>
      <c r="K28" s="123"/>
      <c r="L28" s="278"/>
      <c r="M28" s="245"/>
      <c r="N28" s="283"/>
      <c r="O28" s="123"/>
      <c r="P28" s="125"/>
      <c r="Q28" s="123"/>
      <c r="R28" s="126"/>
      <c r="S28" s="129"/>
    </row>
    <row r="29" spans="1:19" s="37" customFormat="1" ht="9.6" customHeight="1" x14ac:dyDescent="0.25">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5">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5">
      <c r="A31" s="281">
        <v>7</v>
      </c>
      <c r="B31" s="346" t="str">
        <f>IF($D31="","",VLOOKUP($D31,'1D ELO (5)'!$A$7:$P$23,14))</f>
        <v/>
      </c>
      <c r="C31" s="346" t="str">
        <f>IF($D31="","",VLOOKUP($D31,'1D ELO (5)'!$A$7:$P$23,15))</f>
        <v/>
      </c>
      <c r="D31" s="119"/>
      <c r="E31" s="423" t="str">
        <f>UPPER(IF($D31="","",VLOOKUP($D31,'1D ELO (5)'!$A$7:$P$23,5)))</f>
        <v/>
      </c>
      <c r="F31" s="412" t="str">
        <f>UPPER(IF($D31="","",VLOOKUP($D31,'1D ELO (5)'!$A$7:$P$23,2)))</f>
        <v/>
      </c>
      <c r="G31" s="412" t="str">
        <f>IF($D31="","",VLOOKUP($D31,'1D ELO (5)'!$A$7:$P$23,3))</f>
        <v/>
      </c>
      <c r="H31" s="424"/>
      <c r="I31" s="412" t="str">
        <f>IF($D31="","",VLOOKUP($D31,'1D ELO (5)'!$A$7:$P$23,4))</f>
        <v/>
      </c>
      <c r="J31" s="269"/>
      <c r="K31" s="123"/>
      <c r="L31" s="278"/>
      <c r="M31" s="123"/>
      <c r="N31" s="125"/>
      <c r="O31" s="161"/>
      <c r="P31" s="125"/>
      <c r="Q31" s="123"/>
      <c r="R31" s="126"/>
      <c r="S31" s="129"/>
    </row>
    <row r="32" spans="1:19" s="37" customFormat="1" ht="9.6" customHeight="1" x14ac:dyDescent="0.25">
      <c r="A32" s="241"/>
      <c r="B32" s="270"/>
      <c r="C32" s="270"/>
      <c r="D32" s="270"/>
      <c r="E32" s="423" t="str">
        <f>UPPER(IF($D31="","",VLOOKUP($D31,'1D ELO (5)'!$A$7:$P$23,11)))</f>
        <v/>
      </c>
      <c r="F32" s="412" t="str">
        <f>UPPER(IF($D31="","",VLOOKUP($D31,'1D ELO (5)'!$A$7:$P$23,8)))</f>
        <v/>
      </c>
      <c r="G32" s="412" t="str">
        <f>IF($D31="","",VLOOKUP($D31,'1D ELO (5)'!$A$7:$P$23,9))</f>
        <v/>
      </c>
      <c r="H32" s="424"/>
      <c r="I32" s="412" t="str">
        <f>IF($D31="","",VLOOKUP($D31,'1D ELO (5)'!$A$7:$P$23,10))</f>
        <v/>
      </c>
      <c r="J32" s="271"/>
      <c r="K32" s="116" t="str">
        <f>IF(J32="a",F31,IF(J32="b",F33,""))</f>
        <v/>
      </c>
      <c r="L32" s="278"/>
      <c r="M32" s="123"/>
      <c r="N32" s="125"/>
      <c r="O32" s="123"/>
      <c r="P32" s="125"/>
      <c r="Q32" s="123"/>
      <c r="R32" s="126"/>
      <c r="S32" s="129"/>
    </row>
    <row r="33" spans="1:19" s="37" customFormat="1" ht="9.6" customHeight="1" x14ac:dyDescent="0.25">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5">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5">
      <c r="A35" s="267">
        <v>8</v>
      </c>
      <c r="B35" s="346" t="str">
        <f>IF($D35="","",VLOOKUP($D35,'1D ELO (5)'!$A$7:$P$23,14))</f>
        <v/>
      </c>
      <c r="C35" s="346" t="str">
        <f>IF($D35="","",VLOOKUP($D35,'1D ELO (5)'!$A$7:$P$23,15))</f>
        <v/>
      </c>
      <c r="D35" s="119"/>
      <c r="E35" s="423" t="str">
        <f>UPPER(IF($D35="","",VLOOKUP($D35,'1D ELO (5)'!$A$7:$P$23,5)))</f>
        <v/>
      </c>
      <c r="F35" s="120" t="str">
        <f>UPPER(IF($D35="","",VLOOKUP($D35,'1D ELO (5)'!$A$7:$P$23,2)))</f>
        <v/>
      </c>
      <c r="G35" s="120" t="str">
        <f>IF($D35="","",VLOOKUP($D35,'1D ELO (5)'!$A$7:$P$23,3))</f>
        <v/>
      </c>
      <c r="H35" s="268"/>
      <c r="I35" s="120" t="str">
        <f>IF($D35="","",VLOOKUP($D35,'1D ELO (5)'!$A$7:$P$23,4))</f>
        <v/>
      </c>
      <c r="J35" s="277"/>
      <c r="K35" s="123"/>
      <c r="L35" s="125"/>
      <c r="M35" s="161"/>
      <c r="N35" s="274"/>
      <c r="O35" s="123"/>
      <c r="P35" s="125"/>
      <c r="Q35" s="123"/>
      <c r="R35" s="126"/>
      <c r="S35" s="129"/>
    </row>
    <row r="36" spans="1:19" s="37" customFormat="1" ht="9.6" customHeight="1" x14ac:dyDescent="0.25">
      <c r="A36" s="241"/>
      <c r="B36" s="270"/>
      <c r="C36" s="270"/>
      <c r="D36" s="270"/>
      <c r="E36" s="578" t="str">
        <f>UPPER(IF($D35="","",VLOOKUP($D35,'1D ELO (5)'!$A$7:$P$23,11)))</f>
        <v/>
      </c>
      <c r="F36" s="579" t="str">
        <f>UPPER(IF($D35="","",VLOOKUP($D35,'1D ELO (5)'!$A$7:$P$23,8)))</f>
        <v/>
      </c>
      <c r="G36" s="579" t="str">
        <f>IF($D35="","",VLOOKUP($D35,'1D ELO (5)'!$A$7:$P$23,9))</f>
        <v/>
      </c>
      <c r="H36" s="580"/>
      <c r="I36" s="579" t="str">
        <f>IF($D35="","",VLOOKUP($D35,'1D ELO (5)'!$A$7:$P$23,10))</f>
        <v/>
      </c>
      <c r="J36" s="271"/>
      <c r="K36" s="123"/>
      <c r="L36" s="125"/>
      <c r="M36" s="245"/>
      <c r="N36" s="279"/>
      <c r="O36" s="123"/>
      <c r="P36" s="125"/>
      <c r="Q36" s="123"/>
      <c r="R36" s="126"/>
      <c r="S36" s="129"/>
    </row>
    <row r="37" spans="1:19" s="37" customFormat="1" ht="9.6" customHeight="1" x14ac:dyDescent="0.25">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5">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5">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5">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5">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5">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5">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5">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5">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5">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5">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5">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5">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5">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5">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5">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5">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5">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5">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5">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5">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5">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5">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5">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5">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5">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5">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5">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5">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5">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5">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5">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5">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374"/>
      <c r="F72" s="55">
        <f>IF(D72&gt;$R$79,,UPPER(VLOOKUP(D72,'1D ELO (5)'!$A$7:$L$23,2)))</f>
        <v>0</v>
      </c>
      <c r="G72" s="53"/>
      <c r="H72" s="53"/>
      <c r="I72" s="292"/>
      <c r="J72" s="293" t="s">
        <v>7</v>
      </c>
      <c r="K72" s="181"/>
      <c r="L72" s="187"/>
      <c r="M72" s="181"/>
      <c r="N72" s="188"/>
      <c r="O72" s="189" t="s">
        <v>152</v>
      </c>
      <c r="P72" s="190"/>
      <c r="Q72" s="190"/>
      <c r="R72" s="191"/>
    </row>
    <row r="73" spans="1:19" s="18" customFormat="1" ht="9" customHeight="1" x14ac:dyDescent="0.25">
      <c r="A73" s="196" t="s">
        <v>154</v>
      </c>
      <c r="B73" s="194"/>
      <c r="C73" s="197"/>
      <c r="D73" s="184"/>
      <c r="E73" s="374"/>
      <c r="F73" s="55">
        <f>IF(D72&gt;$R$79,,UPPER(VLOOKUP(D72,'1D ELO (5)'!$A$7:$L$23,8)))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10"/>
      <c r="F74" s="55">
        <f>IF(D74&gt;$R$79,,UPPER(VLOOKUP(D74,'1D ELO (5)'!$A$7:$L$23,2)))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352"/>
      <c r="E75" s="110"/>
      <c r="F75" s="201">
        <f>IF(D74&gt;$R$79,,UPPER(VLOOKUP(D74,'1D ELO (5)'!$A$7:$L$23,8)))</f>
        <v>0</v>
      </c>
      <c r="G75" s="294"/>
      <c r="H75" s="294"/>
      <c r="I75" s="295"/>
      <c r="J75" s="293"/>
      <c r="K75" s="181"/>
      <c r="L75" s="187"/>
      <c r="M75" s="181"/>
      <c r="N75" s="188"/>
      <c r="O75" s="181"/>
      <c r="P75" s="187"/>
      <c r="Q75" s="181"/>
      <c r="R75" s="188"/>
    </row>
    <row r="76" spans="1:19" s="18" customFormat="1" ht="9" customHeight="1" x14ac:dyDescent="0.25">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5">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5">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5">
      <c r="A79" s="327"/>
      <c r="B79" s="324"/>
      <c r="C79" s="335"/>
      <c r="D79" s="347"/>
      <c r="E79" s="375"/>
      <c r="F79" s="345"/>
      <c r="G79" s="324"/>
      <c r="H79" s="324"/>
      <c r="I79" s="354"/>
      <c r="J79" s="296"/>
      <c r="K79" s="194"/>
      <c r="L79" s="193"/>
      <c r="M79" s="194"/>
      <c r="N79" s="195"/>
      <c r="O79" s="194" t="str">
        <f>R4</f>
        <v>Csávás István</v>
      </c>
      <c r="P79" s="193"/>
      <c r="Q79" s="194"/>
      <c r="R79" s="297">
        <f>MIN(4,'1D ELO (5)'!$P$5)</f>
        <v>0</v>
      </c>
    </row>
    <row r="80" spans="1:19" ht="15.75" customHeight="1" x14ac:dyDescent="0.25"/>
    <row r="81" ht="9" customHeight="1" x14ac:dyDescent="0.25"/>
  </sheetData>
  <mergeCells count="1">
    <mergeCell ref="A4:C4"/>
  </mergeCells>
  <conditionalFormatting sqref="D7 D11 D15 D19 D23 D27 D31 D35">
    <cfRule type="cellIs" dxfId="49" priority="1" stopIfTrue="1" operator="lessThan">
      <formula>3</formula>
    </cfRule>
  </conditionalFormatting>
  <conditionalFormatting sqref="E7:F7 E11:F11 E15:F15 E19:F19 E23:F23 E27:F27 E31:F31 E35:F35">
    <cfRule type="cellIs" dxfId="48" priority="2" stopIfTrue="1" operator="equal">
      <formula>"Bye"</formula>
    </cfRule>
  </conditionalFormatting>
  <conditionalFormatting sqref="I10 K14 I18 M22 I26 K30 I34 O38:O68">
    <cfRule type="expression" dxfId="47" priority="8" stopIfTrue="1">
      <formula>AND($O$1="CU",I10="Umpire")</formula>
    </cfRule>
    <cfRule type="expression" dxfId="46" priority="9" stopIfTrue="1">
      <formula>AND($O$1="CU",I10&lt;&gt;"Umpire",J10&lt;&gt;"")</formula>
    </cfRule>
    <cfRule type="expression" dxfId="45" priority="10" stopIfTrue="1">
      <formula>AND($O$1="CU",I10&lt;&gt;"Umpire")</formula>
    </cfRule>
  </conditionalFormatting>
  <conditionalFormatting sqref="J10 L14 J18 N22 J26 L30 J34">
    <cfRule type="expression" dxfId="44" priority="3" stopIfTrue="1">
      <formula>$O$1="CU"</formula>
    </cfRule>
  </conditionalFormatting>
  <conditionalFormatting sqref="K9 M13 K17 O21 K25 M29 K33 Q37">
    <cfRule type="expression" dxfId="43" priority="6" stopIfTrue="1">
      <formula>J10="as"</formula>
    </cfRule>
    <cfRule type="expression" dxfId="42" priority="7" stopIfTrue="1">
      <formula>J10="bs"</formula>
    </cfRule>
  </conditionalFormatting>
  <conditionalFormatting sqref="K10 M14 K18 O22 K26 M30 K34 Q38:Q68">
    <cfRule type="expression" dxfId="41" priority="4" stopIfTrue="1">
      <formula>J10="as"</formula>
    </cfRule>
    <cfRule type="expression" dxfId="40" priority="5" stopIfTrue="1">
      <formula>J10="bs"</formula>
    </cfRule>
  </conditionalFormatting>
  <dataValidations count="1">
    <dataValidation type="list" allowBlank="1" showInputMessage="1" sqref="I10 O38:O68 I34 K14 I26 M22 I18 K30" xr:uid="{00000000-0002-0000-5E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0897"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20898"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sheetPr codeName="Sheet48">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6.88671875" customWidth="1"/>
    <col min="6" max="6" width="12.6640625" customWidth="1"/>
    <col min="7" max="7" width="2.6640625" customWidth="1"/>
    <col min="8" max="8" width="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t="s">
        <v>3</v>
      </c>
      <c r="R1" s="97"/>
    </row>
    <row r="2" spans="1:21" s="70" customFormat="1" x14ac:dyDescent="0.25">
      <c r="A2" s="411" t="s">
        <v>119</v>
      </c>
      <c r="B2" s="59"/>
      <c r="C2" s="59"/>
      <c r="D2" s="59"/>
      <c r="E2" s="59"/>
      <c r="F2" s="393">
        <f>Altalanos!$E$8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3" customFormat="1" ht="11.2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(5)'!$A$7:$P$23,14))</f>
        <v/>
      </c>
      <c r="C7" s="346" t="str">
        <f>IF($D7="","",VLOOKUP($D7,'1D ELO (5)'!$A$7:$P$33,15))</f>
        <v/>
      </c>
      <c r="D7" s="119"/>
      <c r="E7" s="428" t="str">
        <f>UPPER(IF($D7="","",VLOOKUP($D7,'1D ELO (5)'!$A$7:$P$33,5)))</f>
        <v/>
      </c>
      <c r="F7" s="120" t="str">
        <f>UPPER(IF($D7="","",VLOOKUP($D7,'1D ELO (5)'!$A$7:$P$33,2)))</f>
        <v/>
      </c>
      <c r="G7" s="120" t="str">
        <f>IF($D7="","",VLOOKUP($D7,'1D ELO (5)'!$A$7:$P$33,3))</f>
        <v/>
      </c>
      <c r="H7" s="268"/>
      <c r="I7" s="120" t="str">
        <f>IF($D7="","",VLOOKUP($D7,'1D ELO (5)'!$A$7:$P$33,4))</f>
        <v/>
      </c>
      <c r="J7" s="269"/>
      <c r="K7" s="123"/>
      <c r="L7" s="125"/>
      <c r="M7" s="123"/>
      <c r="N7" s="125"/>
      <c r="O7" s="123"/>
      <c r="P7" s="125"/>
      <c r="Q7" s="123"/>
      <c r="R7" s="126"/>
      <c r="S7" s="129"/>
      <c r="U7" s="130" t="e">
        <f>#REF!</f>
        <v>#REF!</v>
      </c>
    </row>
    <row r="8" spans="1:21" s="37" customFormat="1" ht="9.6" customHeight="1" x14ac:dyDescent="0.25">
      <c r="A8" s="241"/>
      <c r="B8" s="270"/>
      <c r="C8" s="270"/>
      <c r="D8" s="270"/>
      <c r="E8" s="428" t="str">
        <f>UPPER(IF($D7="","",VLOOKUP($D7,'1D ELO (5)'!$A$7:$P$33,11)))</f>
        <v/>
      </c>
      <c r="F8" s="120" t="str">
        <f>UPPER(IF($D7="","",VLOOKUP($D7,'1D ELO (5)'!$A$7:$P$33,8)))</f>
        <v/>
      </c>
      <c r="G8" s="120" t="str">
        <f>IF($D7="","",VLOOKUP($D7,'1D ELO (5)'!$A$7:$P$33,9))</f>
        <v/>
      </c>
      <c r="H8" s="268"/>
      <c r="I8" s="120" t="str">
        <f>IF($D7="","",VLOOKUP($D7,'1D ELO (5)'!$A$7:$P$33,10))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(5)'!$A$7:$P$23,14))</f>
        <v/>
      </c>
      <c r="C11" s="346" t="str">
        <f>IF($D11="","",VLOOKUP($D11,'1D ELO (5)'!$A$7:$P$33,15))</f>
        <v/>
      </c>
      <c r="D11" s="119"/>
      <c r="E11" s="423" t="str">
        <f>UPPER(IF($D11="","",VLOOKUP($D11,'1D ELO (5)'!$A$7:$P$33,5)))</f>
        <v/>
      </c>
      <c r="F11" s="412" t="str">
        <f>UPPER(IF($D11="","",VLOOKUP($D11,'1D ELO (5)'!$A$7:$P$33,2)))</f>
        <v/>
      </c>
      <c r="G11" s="412" t="str">
        <f>IF($D11="","",VLOOKUP($D11,'1D ELO (5)'!$A$7:$P$33,3))</f>
        <v/>
      </c>
      <c r="H11" s="424"/>
      <c r="I11" s="412" t="str">
        <f>IF($D11="","",VLOOKUP($D11,'1D ELO (5)'!$A$7:$P$33,4))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(5)'!$A$7:$P$33,11)))</f>
        <v/>
      </c>
      <c r="F12" s="412" t="str">
        <f>UPPER(IF($D11="","",VLOOKUP($D11,'1D ELO (5)'!$A$7:$P$33,8)))</f>
        <v/>
      </c>
      <c r="G12" s="412" t="str">
        <f>IF($D11="","",VLOOKUP($D11,'1D ELO (5)'!$A$7:$P$33,9))</f>
        <v/>
      </c>
      <c r="H12" s="424"/>
      <c r="I12" s="412" t="str">
        <f>IF($D11="","",VLOOKUP($D11,'1D ELO (5)'!$A$7:$P$33,10))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(5)'!$A$7:$P$23,14))</f>
        <v/>
      </c>
      <c r="C15" s="346" t="str">
        <f>IF($D15="","",VLOOKUP($D15,'1D ELO (5)'!$A$7:$P$33,15))</f>
        <v/>
      </c>
      <c r="D15" s="119"/>
      <c r="E15" s="423" t="str">
        <f>UPPER(IF($D15="","",VLOOKUP($D15,'1D ELO (5)'!$A$7:$P$33,5)))</f>
        <v/>
      </c>
      <c r="F15" s="412" t="str">
        <f>UPPER(IF($D15="","",VLOOKUP($D15,'1D ELO (5)'!$A$7:$P$33,2)))</f>
        <v/>
      </c>
      <c r="G15" s="412" t="str">
        <f>IF($D15="","",VLOOKUP($D15,'1D ELO (5)'!$A$7:$P$33,3))</f>
        <v/>
      </c>
      <c r="H15" s="424"/>
      <c r="I15" s="412" t="str">
        <f>IF($D15="","",VLOOKUP($D15,'1D ELO (5)'!$A$7:$P$33,4))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(5)'!$A$7:$P$33,11)))</f>
        <v/>
      </c>
      <c r="F16" s="412" t="str">
        <f>UPPER(IF($D15="","",VLOOKUP($D15,'1D ELO (5)'!$A$7:$P$33,8)))</f>
        <v/>
      </c>
      <c r="G16" s="412" t="str">
        <f>IF($D15="","",VLOOKUP($D15,'1D ELO (5)'!$A$7:$P$33,9))</f>
        <v/>
      </c>
      <c r="H16" s="424"/>
      <c r="I16" s="412" t="str">
        <f>IF($D15="","",VLOOKUP($D15,'1D ELO (5)'!$A$7:$P$33,10))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(5)'!$A$7:$P$23,14))</f>
        <v/>
      </c>
      <c r="C19" s="346" t="str">
        <f>IF($D19="","",VLOOKUP($D19,'1D ELO (5)'!$A$7:$P$33,15))</f>
        <v/>
      </c>
      <c r="D19" s="119"/>
      <c r="E19" s="423" t="str">
        <f>UPPER(IF($D19="","",VLOOKUP($D19,'1D ELO (5)'!$A$7:$P$33,5)))</f>
        <v/>
      </c>
      <c r="F19" s="412" t="str">
        <f>UPPER(IF($D19="","",VLOOKUP($D19,'1D ELO (5)'!$A$7:$P$33,2)))</f>
        <v/>
      </c>
      <c r="G19" s="412" t="str">
        <f>IF($D19="","",VLOOKUP($D19,'1D ELO (5)'!$A$7:$P$33,3))</f>
        <v/>
      </c>
      <c r="H19" s="424"/>
      <c r="I19" s="412" t="str">
        <f>IF($D19="","",VLOOKUP($D19,'1D ELO (5)'!$A$7:$P$33,4))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(5)'!$A$7:$P$33,11)))</f>
        <v/>
      </c>
      <c r="F20" s="412" t="str">
        <f>UPPER(IF($D19="","",VLOOKUP($D19,'1D ELO (5)'!$A$7:$P$33,8)))</f>
        <v/>
      </c>
      <c r="G20" s="412" t="str">
        <f>IF($D19="","",VLOOKUP($D19,'1D ELO (5)'!$A$7:$P$33,9))</f>
        <v/>
      </c>
      <c r="H20" s="424"/>
      <c r="I20" s="412" t="str">
        <f>IF($D19="","",VLOOKUP($D19,'1D ELO (5)'!$A$7:$P$33,10))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5">
      <c r="A23" s="267">
        <v>5</v>
      </c>
      <c r="B23" s="346" t="str">
        <f>IF($D23="","",VLOOKUP($D23,'1D ELO (5)'!$A$7:$P$23,14))</f>
        <v/>
      </c>
      <c r="C23" s="346" t="str">
        <f>IF($D23="","",VLOOKUP($D23,'1D ELO (5)'!$A$7:$P$33,15))</f>
        <v/>
      </c>
      <c r="D23" s="119"/>
      <c r="E23" s="428" t="str">
        <f>UPPER(IF($D23="","",VLOOKUP($D23,'1D ELO (5)'!$A$7:$P$33,5)))</f>
        <v/>
      </c>
      <c r="F23" s="120" t="str">
        <f>UPPER(IF($D23="","",VLOOKUP($D23,'1D ELO (5)'!$A$7:$P$33,2)))</f>
        <v/>
      </c>
      <c r="G23" s="120" t="str">
        <f>IF($D23="","",VLOOKUP($D23,'1D ELO (5)'!$A$7:$P$33,3))</f>
        <v/>
      </c>
      <c r="H23" s="268"/>
      <c r="I23" s="120" t="str">
        <f>IF($D23="","",VLOOKUP($D23,'1D ELO (5)'!$A$7:$P$33,4))</f>
        <v/>
      </c>
      <c r="J23" s="269"/>
      <c r="K23" s="123"/>
      <c r="L23" s="125"/>
      <c r="M23" s="123"/>
      <c r="N23" s="278"/>
      <c r="O23" s="123"/>
      <c r="P23" s="278"/>
      <c r="Q23" s="123"/>
      <c r="R23" s="126"/>
      <c r="S23" s="129"/>
    </row>
    <row r="24" spans="1:19" s="37" customFormat="1" ht="9.6" customHeight="1" x14ac:dyDescent="0.25">
      <c r="A24" s="241"/>
      <c r="B24" s="270"/>
      <c r="C24" s="270"/>
      <c r="D24" s="270"/>
      <c r="E24" s="578" t="str">
        <f>UPPER(IF($D23="","",VLOOKUP($D23,'1D ELO (5)'!$A$7:$P$33,11)))</f>
        <v/>
      </c>
      <c r="F24" s="579" t="str">
        <f>UPPER(IF($D23="","",VLOOKUP($D23,'1D ELO (5)'!$A$7:$P$33,8)))</f>
        <v/>
      </c>
      <c r="G24" s="579" t="str">
        <f>IF($D23="","",VLOOKUP($D23,'1D ELO (5)'!$A$7:$P$33,9))</f>
        <v/>
      </c>
      <c r="H24" s="580"/>
      <c r="I24" s="579" t="str">
        <f>IF($D23="","",VLOOKUP($D23,'1D ELO (5)'!$A$7:$P$33,10))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(5)'!$A$7:$P$23,14))</f>
        <v/>
      </c>
      <c r="C27" s="346" t="str">
        <f>IF($D27="","",VLOOKUP($D27,'1D ELO (5)'!$A$7:$P$33,15))</f>
        <v/>
      </c>
      <c r="D27" s="119"/>
      <c r="E27" s="423" t="str">
        <f>UPPER(IF($D27="","",VLOOKUP($D27,'1D ELO (5)'!$A$7:$P$33,5)))</f>
        <v/>
      </c>
      <c r="F27" s="412" t="str">
        <f>UPPER(IF($D27="","",VLOOKUP($D27,'1D ELO (5)'!$A$7:$P$33,2)))</f>
        <v/>
      </c>
      <c r="G27" s="412" t="str">
        <f>IF($D27="","",VLOOKUP($D27,'1D ELO (5)'!$A$7:$P$33,3))</f>
        <v/>
      </c>
      <c r="H27" s="424"/>
      <c r="I27" s="412" t="str">
        <f>IF($D27="","",VLOOKUP($D27,'1D ELO (5)'!$A$7:$P$33,4))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(5)'!$A$7:$P$33,11)))</f>
        <v/>
      </c>
      <c r="F28" s="412" t="str">
        <f>UPPER(IF($D27="","",VLOOKUP($D27,'1D ELO (5)'!$A$7:$P$33,8)))</f>
        <v/>
      </c>
      <c r="G28" s="412" t="str">
        <f>IF($D27="","",VLOOKUP($D27,'1D ELO (5)'!$A$7:$P$33,9))</f>
        <v/>
      </c>
      <c r="H28" s="424"/>
      <c r="I28" s="412" t="str">
        <f>IF($D27="","",VLOOKUP($D27,'1D ELO (5)'!$A$7:$P$33,10))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(5)'!$A$7:$P$23,14))</f>
        <v/>
      </c>
      <c r="C31" s="346" t="str">
        <f>IF($D31="","",VLOOKUP($D31,'1D ELO (5)'!$A$7:$P$33,15))</f>
        <v/>
      </c>
      <c r="D31" s="119"/>
      <c r="E31" s="423" t="str">
        <f>UPPER(IF($D31="","",VLOOKUP($D31,'1D ELO (5)'!$A$7:$P$33,5)))</f>
        <v/>
      </c>
      <c r="F31" s="412" t="str">
        <f>UPPER(IF($D31="","",VLOOKUP($D31,'1D ELO (5)'!$A$7:$P$33,2)))</f>
        <v/>
      </c>
      <c r="G31" s="412" t="str">
        <f>IF($D31="","",VLOOKUP($D31,'1D ELO (5)'!$A$7:$P$33,3))</f>
        <v/>
      </c>
      <c r="H31" s="424"/>
      <c r="I31" s="412" t="str">
        <f>IF($D31="","",VLOOKUP($D31,'1D ELO (5)'!$A$7:$P$33,4))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(5)'!$A$7:$P$33,11)))</f>
        <v/>
      </c>
      <c r="F32" s="412" t="str">
        <f>UPPER(IF($D31="","",VLOOKUP($D31,'1D ELO (5)'!$A$7:$P$33,8)))</f>
        <v/>
      </c>
      <c r="G32" s="412" t="str">
        <f>IF($D31="","",VLOOKUP($D31,'1D ELO (5)'!$A$7:$P$33,9))</f>
        <v/>
      </c>
      <c r="H32" s="424"/>
      <c r="I32" s="412" t="str">
        <f>IF($D31="","",VLOOKUP($D31,'1D ELO (5)'!$A$7:$P$33,10))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41">
        <v>8</v>
      </c>
      <c r="B35" s="346" t="str">
        <f>IF($D35="","",VLOOKUP($D35,'1D ELO (5)'!$A$7:$P$23,14))</f>
        <v/>
      </c>
      <c r="C35" s="346" t="str">
        <f>IF($D35="","",VLOOKUP($D35,'1D ELO (5)'!$A$7:$P$33,15))</f>
        <v/>
      </c>
      <c r="D35" s="119"/>
      <c r="E35" s="423" t="str">
        <f>UPPER(IF($D35="","",VLOOKUP($D35,'1D ELO (5)'!$A$7:$P$33,5)))</f>
        <v/>
      </c>
      <c r="F35" s="412" t="str">
        <f>UPPER(IF($D35="","",VLOOKUP($D35,'1D ELO (5)'!$A$7:$P$33,2)))</f>
        <v/>
      </c>
      <c r="G35" s="412" t="str">
        <f>IF($D35="","",VLOOKUP($D35,'1D ELO (5)'!$A$7:$P$33,3))</f>
        <v/>
      </c>
      <c r="H35" s="424"/>
      <c r="I35" s="412" t="str">
        <f>IF($D35="","",VLOOKUP($D35,'1D ELO (5)'!$A$7:$P$33,4))</f>
        <v/>
      </c>
      <c r="J35" s="277"/>
      <c r="K35" s="123"/>
      <c r="L35" s="125"/>
      <c r="M35" s="161"/>
      <c r="N35" s="274"/>
      <c r="O35" s="123"/>
      <c r="P35" s="278"/>
      <c r="Q35" s="123"/>
      <c r="R35" s="126"/>
      <c r="S35" s="129"/>
    </row>
    <row r="36" spans="1:19" s="37" customFormat="1" ht="9.6" customHeight="1" x14ac:dyDescent="0.25">
      <c r="A36" s="241"/>
      <c r="B36" s="270"/>
      <c r="C36" s="270"/>
      <c r="D36" s="270"/>
      <c r="E36" s="423" t="str">
        <f>UPPER(IF($D35="","",VLOOKUP($D35,'1D ELO (5)'!$A$7:$P$33,11)))</f>
        <v/>
      </c>
      <c r="F36" s="412" t="str">
        <f>UPPER(IF($D35="","",VLOOKUP($D35,'1D ELO (5)'!$A$7:$P$33,8)))</f>
        <v/>
      </c>
      <c r="G36" s="412" t="str">
        <f>IF($D35="","",VLOOKUP($D35,'1D ELO (5)'!$A$7:$P$33,9))</f>
        <v/>
      </c>
      <c r="H36" s="424"/>
      <c r="I36" s="412" t="str">
        <f>IF($D35="","",VLOOKUP($D35,'1D ELO (5)'!$A$7:$P$33,10))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81">
        <v>9</v>
      </c>
      <c r="B39" s="346" t="str">
        <f>IF($D39="","",VLOOKUP($D39,'1D ELO (5)'!$A$7:$P$23,14))</f>
        <v/>
      </c>
      <c r="C39" s="346" t="str">
        <f>IF($D39="","",VLOOKUP($D39,'1D ELO (5)'!$A$7:$P$33,15))</f>
        <v/>
      </c>
      <c r="D39" s="119"/>
      <c r="E39" s="423" t="str">
        <f>UPPER(IF($D39="","",VLOOKUP($D39,'1D ELO (5)'!$A$7:$P$33,5)))</f>
        <v/>
      </c>
      <c r="F39" s="412" t="str">
        <f>UPPER(IF($D39="","",VLOOKUP($D39,'1D ELO (5)'!$A$7:$P$33,2)))</f>
        <v/>
      </c>
      <c r="G39" s="412" t="str">
        <f>IF($D39="","",VLOOKUP($D39,'1D ELO (5)'!$A$7:$P$33,3))</f>
        <v/>
      </c>
      <c r="H39" s="424"/>
      <c r="I39" s="412" t="str">
        <f>IF($D39="","",VLOOKUP($D39,'1D ELO (5)'!$A$7:$P$33,4))</f>
        <v/>
      </c>
      <c r="J39" s="269"/>
      <c r="K39" s="123"/>
      <c r="L39" s="125"/>
      <c r="M39" s="123"/>
      <c r="N39" s="125"/>
      <c r="O39" s="123"/>
      <c r="P39" s="278"/>
      <c r="Q39" s="161"/>
      <c r="R39" s="126"/>
      <c r="S39" s="129"/>
    </row>
    <row r="40" spans="1:19" s="37" customFormat="1" ht="9.6" customHeight="1" x14ac:dyDescent="0.25">
      <c r="A40" s="241"/>
      <c r="B40" s="270"/>
      <c r="C40" s="270"/>
      <c r="D40" s="270"/>
      <c r="E40" s="423" t="str">
        <f>UPPER(IF($D39="","",VLOOKUP($D39,'1D ELO (5)'!$A$7:$P$33,11)))</f>
        <v/>
      </c>
      <c r="F40" s="412" t="str">
        <f>UPPER(IF($D39="","",VLOOKUP($D39,'1D ELO (5)'!$A$7:$P$33,8)))</f>
        <v/>
      </c>
      <c r="G40" s="412" t="str">
        <f>IF($D39="","",VLOOKUP($D39,'1D ELO (5)'!$A$7:$P$33,9))</f>
        <v/>
      </c>
      <c r="H40" s="424"/>
      <c r="I40" s="412" t="str">
        <f>IF($D39="","",VLOOKUP($D39,'1D ELO (5)'!$A$7:$P$33,10))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(5)'!$A$7:$P$23,14))</f>
        <v/>
      </c>
      <c r="C43" s="346" t="str">
        <f>IF($D43="","",VLOOKUP($D43,'1D ELO (5)'!$A$7:$P$33,15))</f>
        <v/>
      </c>
      <c r="D43" s="119"/>
      <c r="E43" s="423" t="str">
        <f>UPPER(IF($D43="","",VLOOKUP($D43,'1D ELO (5)'!$A$7:$P$33,5)))</f>
        <v/>
      </c>
      <c r="F43" s="412" t="str">
        <f>UPPER(IF($D43="","",VLOOKUP($D43,'1D ELO (5)'!$A$7:$P$33,2)))</f>
        <v/>
      </c>
      <c r="G43" s="412" t="str">
        <f>IF($D43="","",VLOOKUP($D43,'1D ELO (5)'!$A$7:$P$33,3))</f>
        <v/>
      </c>
      <c r="H43" s="424"/>
      <c r="I43" s="412" t="str">
        <f>IF($D43="","",VLOOKUP($D43,'1D ELO (5)'!$A$7:$P$33,4))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(5)'!$A$7:$P$33,11)))</f>
        <v/>
      </c>
      <c r="F44" s="412" t="str">
        <f>UPPER(IF($D43="","",VLOOKUP($D43,'1D ELO (5)'!$A$7:$P$33,8)))</f>
        <v/>
      </c>
      <c r="G44" s="412" t="str">
        <f>IF($D43="","",VLOOKUP($D43,'1D ELO (5)'!$A$7:$P$33,9))</f>
        <v/>
      </c>
      <c r="H44" s="424"/>
      <c r="I44" s="412" t="str">
        <f>IF($D43="","",VLOOKUP($D43,'1D ELO (5)'!$A$7:$P$33,10))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(5)'!$A$7:$P$23,14))</f>
        <v/>
      </c>
      <c r="C47" s="346" t="str">
        <f>IF($D47="","",VLOOKUP($D47,'1D ELO (5)'!$A$7:$P$33,15))</f>
        <v/>
      </c>
      <c r="D47" s="119"/>
      <c r="E47" s="423" t="str">
        <f>UPPER(IF($D47="","",VLOOKUP($D47,'1D ELO (5)'!$A$7:$P$33,5)))</f>
        <v/>
      </c>
      <c r="F47" s="412" t="str">
        <f>UPPER(IF($D47="","",VLOOKUP($D47,'1D ELO (5)'!$A$7:$P$33,2)))</f>
        <v/>
      </c>
      <c r="G47" s="412" t="str">
        <f>IF($D47="","",VLOOKUP($D47,'1D ELO (5)'!$A$7:$P$33,3))</f>
        <v/>
      </c>
      <c r="H47" s="424"/>
      <c r="I47" s="412" t="str">
        <f>IF($D47="","",VLOOKUP($D47,'1D ELO (5)'!$A$7:$P$33,4))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(5)'!$A$7:$P$33,11)))</f>
        <v/>
      </c>
      <c r="F48" s="412" t="str">
        <f>UPPER(IF($D47="","",VLOOKUP($D47,'1D ELO (5)'!$A$7:$P$33,8)))</f>
        <v/>
      </c>
      <c r="G48" s="412" t="str">
        <f>IF($D47="","",VLOOKUP($D47,'1D ELO (5)'!$A$7:$P$33,9))</f>
        <v/>
      </c>
      <c r="H48" s="424"/>
      <c r="I48" s="412" t="str">
        <f>IF($D47="","",VLOOKUP($D47,'1D ELO (5)'!$A$7:$P$33,10))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5">
      <c r="A51" s="287">
        <v>12</v>
      </c>
      <c r="B51" s="346" t="str">
        <f>IF($D51="","",VLOOKUP($D51,'1D ELO (5)'!$A$7:$P$23,14))</f>
        <v/>
      </c>
      <c r="C51" s="346" t="str">
        <f>IF($D51="","",VLOOKUP($D51,'1D ELO (5)'!$A$7:$P$33,15))</f>
        <v/>
      </c>
      <c r="D51" s="119"/>
      <c r="E51" s="428" t="str">
        <f>UPPER(IF($D51="","",VLOOKUP($D51,'1D ELO (5)'!$A$7:$P$33,5)))</f>
        <v/>
      </c>
      <c r="F51" s="120" t="str">
        <f>UPPER(IF($D51="","",VLOOKUP($D51,'1D ELO (5)'!$A$7:$P$33,2)))</f>
        <v/>
      </c>
      <c r="G51" s="120" t="str">
        <f>IF($D51="","",VLOOKUP($D51,'1D ELO (5)'!$A$7:$P$33,3))</f>
        <v/>
      </c>
      <c r="H51" s="268"/>
      <c r="I51" s="120" t="str">
        <f>IF($D51="","",VLOOKUP($D51,'1D ELO (5)'!$A$7:$P$33,4))</f>
        <v/>
      </c>
      <c r="J51" s="277"/>
      <c r="K51" s="123"/>
      <c r="L51" s="125"/>
      <c r="M51" s="161"/>
      <c r="N51" s="282"/>
      <c r="O51" s="123"/>
      <c r="P51" s="278"/>
      <c r="Q51" s="123"/>
      <c r="R51" s="126"/>
      <c r="S51" s="129"/>
    </row>
    <row r="52" spans="1:19" s="37" customFormat="1" ht="9.6" customHeight="1" x14ac:dyDescent="0.25">
      <c r="A52" s="241"/>
      <c r="B52" s="270"/>
      <c r="C52" s="270"/>
      <c r="D52" s="270"/>
      <c r="E52" s="578" t="str">
        <f>UPPER(IF($D51="","",VLOOKUP($D51,'1D ELO (5)'!$A$7:$P$33,11)))</f>
        <v/>
      </c>
      <c r="F52" s="579" t="str">
        <f>UPPER(IF($D51="","",VLOOKUP($D51,'1D ELO (5)'!$A$7:$P$33,8)))</f>
        <v/>
      </c>
      <c r="G52" s="579" t="str">
        <f>IF($D51="","",VLOOKUP($D51,'1D ELO (5)'!$A$7:$P$33,9))</f>
        <v/>
      </c>
      <c r="H52" s="580"/>
      <c r="I52" s="579" t="str">
        <f>IF($D51="","",VLOOKUP($D51,'1D ELO (5)'!$A$7:$P$33,10))</f>
        <v/>
      </c>
      <c r="J52" s="271"/>
      <c r="K52" s="123"/>
      <c r="L52" s="125"/>
      <c r="M52" s="245"/>
      <c r="N52" s="283"/>
      <c r="O52" s="123"/>
      <c r="P52" s="278"/>
      <c r="Q52" s="123"/>
      <c r="R52" s="126"/>
      <c r="S52" s="129"/>
    </row>
    <row r="53" spans="1:19" s="37" customFormat="1" ht="9.6" customHeight="1" x14ac:dyDescent="0.25">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(5)'!$A$7:$P$23,14))</f>
        <v/>
      </c>
      <c r="C55" s="346" t="str">
        <f>IF($D55="","",VLOOKUP($D55,'1D ELO (5)'!$A$7:$P$33,15))</f>
        <v/>
      </c>
      <c r="D55" s="119"/>
      <c r="E55" s="423" t="str">
        <f>UPPER(IF($D55="","",VLOOKUP($D55,'1D ELO (5)'!$A$7:$P$33,5)))</f>
        <v/>
      </c>
      <c r="F55" s="412" t="str">
        <f>UPPER(IF($D55="","",VLOOKUP($D55,'1D ELO (5)'!$A$7:$P$33,2)))</f>
        <v/>
      </c>
      <c r="G55" s="412" t="str">
        <f>IF($D55="","",VLOOKUP($D55,'1D ELO (5)'!$A$7:$P$33,3))</f>
        <v/>
      </c>
      <c r="H55" s="424"/>
      <c r="I55" s="412" t="str">
        <f>IF($D55="","",VLOOKUP($D55,'1D ELO (5)'!$A$7:$P$33,4))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(5)'!$A$7:$P$33,11)))</f>
        <v/>
      </c>
      <c r="F56" s="412" t="str">
        <f>UPPER(IF($D55="","",VLOOKUP($D55,'1D ELO (5)'!$A$7:$P$33,8)))</f>
        <v/>
      </c>
      <c r="G56" s="412" t="str">
        <f>IF($D55="","",VLOOKUP($D55,'1D ELO (5)'!$A$7:$P$33,9))</f>
        <v/>
      </c>
      <c r="H56" s="424"/>
      <c r="I56" s="412" t="str">
        <f>IF($D55="","",VLOOKUP($D55,'1D ELO (5)'!$A$7:$P$33,10))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(5)'!$A$7:$P$23,14))</f>
        <v/>
      </c>
      <c r="C59" s="346" t="str">
        <f>IF($D59="","",VLOOKUP($D59,'1D ELO (5)'!$A$7:$P$33,15))</f>
        <v/>
      </c>
      <c r="D59" s="119"/>
      <c r="E59" s="423" t="str">
        <f>UPPER(IF($D59="","",VLOOKUP($D59,'1D ELO (5)'!$A$7:$P$33,5)))</f>
        <v/>
      </c>
      <c r="F59" s="412" t="str">
        <f>UPPER(IF($D59="","",VLOOKUP($D59,'1D ELO (5)'!$A$7:$P$33,2)))</f>
        <v/>
      </c>
      <c r="G59" s="412" t="str">
        <f>IF($D59="","",VLOOKUP($D59,'1D ELO (5)'!$A$7:$P$33,3))</f>
        <v/>
      </c>
      <c r="H59" s="424"/>
      <c r="I59" s="412" t="str">
        <f>IF($D59="","",VLOOKUP($D59,'1D ELO (5)'!$A$7:$P$33,4))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(5)'!$A$7:$P$33,11)))</f>
        <v/>
      </c>
      <c r="F60" s="412" t="str">
        <f>UPPER(IF($D59="","",VLOOKUP($D59,'1D ELO (5)'!$A$7:$P$33,8)))</f>
        <v/>
      </c>
      <c r="G60" s="412" t="str">
        <f>IF($D59="","",VLOOKUP($D59,'1D ELO (5)'!$A$7:$P$33,9))</f>
        <v/>
      </c>
      <c r="H60" s="424"/>
      <c r="I60" s="412" t="str">
        <f>IF($D59="","",VLOOKUP($D59,'1D ELO (5)'!$A$7:$P$33,10))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(5)'!$A$7:$P$23,14))</f>
        <v/>
      </c>
      <c r="C63" s="346" t="str">
        <f>IF($D63="","",VLOOKUP($D63,'1D ELO (5)'!$A$7:$P$33,15))</f>
        <v/>
      </c>
      <c r="D63" s="119"/>
      <c r="E63" s="423" t="str">
        <f>UPPER(IF($D63="","",VLOOKUP($D63,'1D ELO (5)'!$A$7:$P$33,5)))</f>
        <v/>
      </c>
      <c r="F63" s="412" t="str">
        <f>UPPER(IF($D63="","",VLOOKUP($D63,'1D ELO (5)'!$A$7:$P$33,2)))</f>
        <v/>
      </c>
      <c r="G63" s="412" t="str">
        <f>IF($D63="","",VLOOKUP($D63,'1D ELO (5)'!$A$7:$P$33,3))</f>
        <v/>
      </c>
      <c r="H63" s="424"/>
      <c r="I63" s="412" t="str">
        <f>IF($D63="","",VLOOKUP($D63,'1D ELO (5)'!$A$7:$P$33,4))</f>
        <v/>
      </c>
      <c r="J63" s="269"/>
      <c r="K63" s="123"/>
      <c r="L63" s="278"/>
      <c r="M63" s="123"/>
      <c r="N63" s="125"/>
      <c r="O63" s="161"/>
      <c r="P63" s="125"/>
      <c r="Q63" s="123"/>
      <c r="R63" s="126"/>
      <c r="S63" s="129"/>
    </row>
    <row r="64" spans="1:19" s="37" customFormat="1" ht="9.6" customHeight="1" x14ac:dyDescent="0.25">
      <c r="A64" s="241"/>
      <c r="B64" s="270"/>
      <c r="C64" s="270"/>
      <c r="D64" s="270"/>
      <c r="E64" s="423" t="str">
        <f>UPPER(IF($D63="","",VLOOKUP($D63,'1D ELO (5)'!$A$7:$P$33,11)))</f>
        <v/>
      </c>
      <c r="F64" s="412" t="str">
        <f>UPPER(IF($D63="","",VLOOKUP($D63,'1D ELO (5)'!$A$7:$P$33,8)))</f>
        <v/>
      </c>
      <c r="G64" s="412" t="str">
        <f>IF($D63="","",VLOOKUP($D63,'1D ELO (5)'!$A$7:$P$33,9))</f>
        <v/>
      </c>
      <c r="H64" s="424"/>
      <c r="I64" s="412" t="str">
        <f>IF($D63="","",VLOOKUP($D63,'1D ELO (5)'!$A$7:$P$33,10))</f>
        <v/>
      </c>
      <c r="J64" s="271"/>
      <c r="K64" s="116" t="str">
        <f>IF(J64="a",F63,IF(J64="b",F65,""))</f>
        <v/>
      </c>
      <c r="L64" s="278"/>
      <c r="M64" s="123"/>
      <c r="N64" s="125"/>
      <c r="O64" s="123"/>
      <c r="P64" s="125"/>
      <c r="Q64" s="123"/>
      <c r="R64" s="126"/>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5">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5">
      <c r="A67" s="287">
        <v>16</v>
      </c>
      <c r="B67" s="346" t="str">
        <f>IF($D67="","",VLOOKUP($D67,'1D ELO (5)'!$A$7:$P$23,14))</f>
        <v/>
      </c>
      <c r="C67" s="346" t="str">
        <f>IF($D67="","",VLOOKUP($D67,'1D ELO (5)'!$A$7:$P$33,15))</f>
        <v/>
      </c>
      <c r="D67" s="119"/>
      <c r="E67" s="428" t="str">
        <f>UPPER(IF($D67="","",VLOOKUP($D67,'1D ELO (5)'!$A$7:$P$33,5)))</f>
        <v/>
      </c>
      <c r="F67" s="120" t="str">
        <f>UPPER(IF($D67="","",VLOOKUP($D67,'1D ELO (5)'!$A$7:$P$33,2)))</f>
        <v/>
      </c>
      <c r="G67" s="120" t="str">
        <f>IF($D67="","",VLOOKUP($D67,'1D ELO (5)'!$A$7:$P$33,3))</f>
        <v/>
      </c>
      <c r="H67" s="268"/>
      <c r="I67" s="120" t="str">
        <f>IF($D67="","",VLOOKUP($D67,'1D ELO (5)'!$A$7:$P$33,4))</f>
        <v/>
      </c>
      <c r="J67" s="277"/>
      <c r="K67" s="123"/>
      <c r="L67" s="125"/>
      <c r="M67" s="161"/>
      <c r="N67" s="274"/>
      <c r="O67" s="123"/>
      <c r="P67" s="125"/>
      <c r="Q67" s="123"/>
      <c r="R67" s="126"/>
      <c r="S67" s="129"/>
    </row>
    <row r="68" spans="1:19" s="37" customFormat="1" ht="9.6" customHeight="1" x14ac:dyDescent="0.25">
      <c r="A68" s="241"/>
      <c r="B68" s="270"/>
      <c r="C68" s="270"/>
      <c r="D68" s="270"/>
      <c r="E68" s="578" t="str">
        <f>UPPER(IF($D67="","",VLOOKUP($D67,'1D ELO (5)'!$A$7:$P$33,11)))</f>
        <v/>
      </c>
      <c r="F68" s="579" t="str">
        <f>UPPER(IF($D67="","",VLOOKUP($D67,'1D ELO (5)'!$A$7:$P$33,8)))</f>
        <v/>
      </c>
      <c r="G68" s="579" t="str">
        <f>IF($D67="","",VLOOKUP($D67,'1D ELO (5)'!$A$7:$P$33,9))</f>
        <v/>
      </c>
      <c r="H68" s="580"/>
      <c r="I68" s="579" t="str">
        <f>IF($D67="","",VLOOKUP($D67,'1D ELO (5)'!$A$7:$P$33,10))</f>
        <v/>
      </c>
      <c r="J68" s="271"/>
      <c r="K68" s="123"/>
      <c r="L68" s="125"/>
      <c r="M68" s="245"/>
      <c r="N68" s="279"/>
      <c r="O68" s="123"/>
      <c r="P68" s="125"/>
      <c r="Q68" s="123"/>
      <c r="R68" s="126"/>
      <c r="S68" s="129"/>
    </row>
    <row r="69" spans="1:19" s="37" customFormat="1" ht="9.6" customHeight="1" x14ac:dyDescent="0.25">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184"/>
      <c r="F72" s="55">
        <f>IF(D72&gt;$R$79,,UPPER(VLOOKUP(D72,'1D ELO (5)'!$A$7:$L$23,2)))</f>
        <v>0</v>
      </c>
      <c r="G72" s="53"/>
      <c r="H72" s="53"/>
      <c r="I72" s="292"/>
      <c r="J72" s="293" t="s">
        <v>7</v>
      </c>
      <c r="K72" s="181"/>
      <c r="L72" s="187"/>
      <c r="M72" s="181"/>
      <c r="N72" s="188"/>
      <c r="O72" s="189" t="s">
        <v>152</v>
      </c>
      <c r="P72" s="190"/>
      <c r="Q72" s="190"/>
      <c r="R72" s="191"/>
    </row>
    <row r="73" spans="1:19" s="18" customFormat="1" ht="9" customHeight="1" x14ac:dyDescent="0.25">
      <c r="A73" s="196" t="s">
        <v>121</v>
      </c>
      <c r="B73" s="194"/>
      <c r="C73" s="197"/>
      <c r="D73" s="184"/>
      <c r="E73" s="184"/>
      <c r="F73" s="55">
        <f>IF(D72&gt;$R$79,,UPPER(VLOOKUP(D72,'1D ELO (5)'!$A$7:$L$23,8)))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84"/>
      <c r="F74" s="55">
        <f>IF(D74&gt;$R$79,,UPPER(VLOOKUP(D74,'1D ELO (5)'!$A$7:$L$23,2)))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(5)'!$A$7:$L$23,8)))</f>
        <v>0</v>
      </c>
      <c r="G75" s="53"/>
      <c r="H75" s="53"/>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(5)'!$A$7:$L$23,2)))</f>
        <v>0</v>
      </c>
      <c r="G76" s="53"/>
      <c r="H76" s="53"/>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(5)'!$A$7:$L$23,8)))</f>
        <v>0</v>
      </c>
      <c r="G77" s="53"/>
      <c r="H77" s="53"/>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(5)'!$A$7:$L$23,2)))</f>
        <v>0</v>
      </c>
      <c r="G78" s="53"/>
      <c r="H78" s="53"/>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(5)'!$A$7:$L$23,8)))</f>
        <v>0</v>
      </c>
      <c r="G79" s="294"/>
      <c r="H79" s="294"/>
      <c r="I79" s="295"/>
      <c r="J79" s="296"/>
      <c r="K79" s="194"/>
      <c r="L79" s="193"/>
      <c r="M79" s="194"/>
      <c r="N79" s="195"/>
      <c r="O79" s="194" t="str">
        <f>R4</f>
        <v>Csávás István</v>
      </c>
      <c r="P79" s="193"/>
      <c r="Q79" s="194"/>
      <c r="R79" s="297">
        <f>MIN(4,'1D ELO (5)'!$P$5)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9" priority="1" stopIfTrue="1" operator="lessThan">
      <formula>5</formula>
    </cfRule>
  </conditionalFormatting>
  <conditionalFormatting sqref="E7:F7 E11:F11 E15:F15 E19:F19 E23:F23 E27:F27 E31:F31 E35:F35 E39:F39 E43:F43 E47:F47 E51:F51 E55:F55 E59:F59 E63:F63 E67:F67">
    <cfRule type="cellIs" dxfId="38" priority="2" stopIfTrue="1" operator="equal">
      <formula>"Bye"</formula>
    </cfRule>
  </conditionalFormatting>
  <conditionalFormatting sqref="I10 K14 I18 M22 I26 K30 I34 O38 I42 K46 I50 M54 I58 K62 I66">
    <cfRule type="expression" dxfId="37" priority="8" stopIfTrue="1">
      <formula>AND($O$1="CU",I10="Umpire")</formula>
    </cfRule>
    <cfRule type="expression" dxfId="36" priority="9" stopIfTrue="1">
      <formula>AND($O$1="CU",I10&lt;&gt;"Umpire",J10&lt;&gt;"")</formula>
    </cfRule>
    <cfRule type="expression" dxfId="35" priority="10" stopIfTrue="1">
      <formula>AND($O$1="CU",I10&lt;&gt;"Umpire")</formula>
    </cfRule>
  </conditionalFormatting>
  <conditionalFormatting sqref="J10 L14 J18 N22 J26 L30 J34 P38 J42 L46 J50 N54 J58 L62 J66">
    <cfRule type="expression" dxfId="34" priority="3" stopIfTrue="1">
      <formula>$O$1="CU"</formula>
    </cfRule>
  </conditionalFormatting>
  <conditionalFormatting sqref="K9 M13 K17 O21 K25 M29 K33 Q37 K41 M45 K49 O53 K57 M61 K65">
    <cfRule type="expression" dxfId="33" priority="6" stopIfTrue="1">
      <formula>J10="as"</formula>
    </cfRule>
    <cfRule type="expression" dxfId="32" priority="7" stopIfTrue="1">
      <formula>J10="bs"</formula>
    </cfRule>
  </conditionalFormatting>
  <conditionalFormatting sqref="K10 M14 K18 O22 K26 M30 K34 Q38 K42 M46 K50 O54 K58 M62 K66">
    <cfRule type="expression" dxfId="31" priority="4" stopIfTrue="1">
      <formula>J10="as"</formula>
    </cfRule>
    <cfRule type="expression" dxfId="30" priority="5" stopIfTrue="1">
      <formula>J10="bs"</formula>
    </cfRule>
  </conditionalFormatting>
  <dataValidations count="1">
    <dataValidation type="list" allowBlank="1" showInputMessage="1" sqref="I10 K14 M22 K30 O38 M54 K46 K62 I66 I34 I50 I26 I58 I18 I42" xr:uid="{00000000-0002-0000-5F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721921"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21922"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sheetPr codeName="Sheet49">
    <tabColor indexed="17"/>
  </sheetPr>
  <dimension ref="A1:U154"/>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E1" s="6"/>
      <c r="I1" s="341"/>
      <c r="J1" s="97"/>
      <c r="K1" s="257" t="s">
        <v>140</v>
      </c>
      <c r="L1" s="257"/>
      <c r="M1" s="258"/>
      <c r="N1" s="97"/>
      <c r="O1" s="97"/>
      <c r="P1" s="97"/>
      <c r="R1" s="97"/>
    </row>
    <row r="2" spans="1:21" s="70" customFormat="1" x14ac:dyDescent="0.25">
      <c r="A2" s="411" t="s">
        <v>119</v>
      </c>
      <c r="B2" s="59"/>
      <c r="C2" s="59"/>
      <c r="D2" s="59"/>
      <c r="E2" s="50"/>
      <c r="F2" s="392">
        <f>Altalanos!$D$8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3" customFormat="1" ht="12"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(5)'!$A$7:$P$39,14))</f>
        <v/>
      </c>
      <c r="C7" s="346" t="str">
        <f>IF($D7="","",VLOOKUP($D7,'1D ELO (5)'!$A$7:$P$39,15))</f>
        <v/>
      </c>
      <c r="D7" s="119"/>
      <c r="E7" s="428" t="str">
        <f>UPPER(IF($D7="","",VLOOKUP($D7,'1D ELO (5)'!$A$7:$P$33,5)))</f>
        <v/>
      </c>
      <c r="F7" s="120" t="str">
        <f>UPPER(IF($D7="","",VLOOKUP($D7,'1D ELO (5)'!$A$7:$P$33,2)))</f>
        <v/>
      </c>
      <c r="G7" s="120" t="str">
        <f>IF($D7="","",VLOOKUP($D7,'1D ELO (5)'!$A$7:$P$33,3))</f>
        <v/>
      </c>
      <c r="H7" s="268"/>
      <c r="I7" s="120" t="str">
        <f>IF($D7="","",VLOOKUP($D7,'1D ELO (5)'!$A$7:$P$33,4))</f>
        <v/>
      </c>
      <c r="J7" s="269"/>
      <c r="K7" s="123"/>
      <c r="L7" s="125"/>
      <c r="M7" s="123"/>
      <c r="N7" s="125"/>
      <c r="O7" s="123"/>
      <c r="P7" s="125"/>
      <c r="Q7" s="123"/>
      <c r="R7" s="240" t="s">
        <v>148</v>
      </c>
      <c r="S7" s="129"/>
      <c r="U7" s="130" t="e">
        <f>#REF!</f>
        <v>#REF!</v>
      </c>
    </row>
    <row r="8" spans="1:21" s="37" customFormat="1" ht="9.6" customHeight="1" x14ac:dyDescent="0.25">
      <c r="A8" s="241"/>
      <c r="B8" s="270"/>
      <c r="C8" s="270"/>
      <c r="D8" s="270"/>
      <c r="E8" s="428" t="str">
        <f>UPPER(IF($D7="","",VLOOKUP($D7,'1D ELO (5)'!$A$7:$P$33,11)))</f>
        <v/>
      </c>
      <c r="F8" s="120" t="str">
        <f>UPPER(IF($D7="","",VLOOKUP($D7,'1D ELO (5)'!$A$7:$P$33,8)))</f>
        <v/>
      </c>
      <c r="G8" s="120" t="str">
        <f>IF($D7="","",VLOOKUP($D7,'1D ELO (5)'!$A$7:$P$33,9))</f>
        <v/>
      </c>
      <c r="H8" s="268"/>
      <c r="I8" s="120" t="str">
        <f>IF($D7="","",VLOOKUP($D7,'1D ELO (5)'!$A$7:$P$33,10))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(5)'!$A$7:$P$39,14))</f>
        <v/>
      </c>
      <c r="C11" s="346" t="str">
        <f>IF($D11="","",VLOOKUP($D11,'1D ELO (5)'!$A$7:$P$39,15))</f>
        <v/>
      </c>
      <c r="D11" s="119"/>
      <c r="E11" s="423" t="str">
        <f>UPPER(IF($D11="","",VLOOKUP($D11,'1D ELO (5)'!$A$7:$P$39,5)))</f>
        <v/>
      </c>
      <c r="F11" s="412" t="str">
        <f>UPPER(IF($D11="","",VLOOKUP($D11,'1D ELO (5)'!$A$7:$P$39,2)))</f>
        <v/>
      </c>
      <c r="G11" s="412" t="str">
        <f>IF($D11="","",VLOOKUP($D11,'1D ELO (5)'!$A$7:$P$39,3))</f>
        <v/>
      </c>
      <c r="H11" s="424"/>
      <c r="I11" s="412" t="str">
        <f>IF($D11="","",VLOOKUP($D11,'1D ELO (5)'!$A$7:$P$39,4))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(5)'!$A$7:$P$33,11)))</f>
        <v/>
      </c>
      <c r="F12" s="412" t="str">
        <f>UPPER(IF($D11="","",VLOOKUP($D11,'1D ELO (5)'!$A$7:$P$33,8)))</f>
        <v/>
      </c>
      <c r="G12" s="412" t="str">
        <f>IF($D11="","",VLOOKUP($D11,'1D ELO (5)'!$A$7:$P$33,9))</f>
        <v/>
      </c>
      <c r="H12" s="424"/>
      <c r="I12" s="412" t="str">
        <f>IF($D11="","",VLOOKUP($D11,'1D ELO (5)'!$A$7:$P$33,10))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(5)'!$A$7:$P$39,14))</f>
        <v/>
      </c>
      <c r="C15" s="346" t="str">
        <f>IF($D15="","",VLOOKUP($D15,'1D ELO (5)'!$A$7:$P$39,15))</f>
        <v/>
      </c>
      <c r="D15" s="119"/>
      <c r="E15" s="423" t="str">
        <f>UPPER(IF($D15="","",VLOOKUP($D15,'1D ELO (5)'!$A$7:$P$39,5)))</f>
        <v/>
      </c>
      <c r="F15" s="412" t="str">
        <f>UPPER(IF($D15="","",VLOOKUP($D15,'1D ELO (5)'!$A$7:$P$39,2)))</f>
        <v/>
      </c>
      <c r="G15" s="412" t="str">
        <f>IF($D15="","",VLOOKUP($D15,'1D ELO (5)'!$A$7:$P$39,3))</f>
        <v/>
      </c>
      <c r="H15" s="424"/>
      <c r="I15" s="412" t="str">
        <f>IF($D15="","",VLOOKUP($D15,'1D ELO (5)'!$A$7:$P$39,4))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(5)'!$A$7:$P$33,11)))</f>
        <v/>
      </c>
      <c r="F16" s="412" t="str">
        <f>UPPER(IF($D15="","",VLOOKUP($D15,'1D ELO (5)'!$A$7:$P$33,8)))</f>
        <v/>
      </c>
      <c r="G16" s="412" t="str">
        <f>IF($D15="","",VLOOKUP($D15,'1D ELO (5)'!$A$7:$P$33,9))</f>
        <v/>
      </c>
      <c r="H16" s="424"/>
      <c r="I16" s="412" t="str">
        <f>IF($D15="","",VLOOKUP($D15,'1D ELO (5)'!$A$7:$P$33,10))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(5)'!$A$7:$P$39,14))</f>
        <v/>
      </c>
      <c r="C19" s="346" t="str">
        <f>IF($D19="","",VLOOKUP($D19,'1D ELO (5)'!$A$7:$P$39,15))</f>
        <v/>
      </c>
      <c r="D19" s="119"/>
      <c r="E19" s="423" t="str">
        <f>UPPER(IF($D19="","",VLOOKUP($D19,'1D ELO (5)'!$A$7:$P$39,5)))</f>
        <v/>
      </c>
      <c r="F19" s="412" t="str">
        <f>UPPER(IF($D19="","",VLOOKUP($D19,'1D ELO (5)'!$A$7:$P$39,2)))</f>
        <v/>
      </c>
      <c r="G19" s="412" t="str">
        <f>IF($D19="","",VLOOKUP($D19,'1D ELO (5)'!$A$7:$P$39,3))</f>
        <v/>
      </c>
      <c r="H19" s="424"/>
      <c r="I19" s="412" t="str">
        <f>IF($D19="","",VLOOKUP($D19,'1D ELO (5)'!$A$7:$P$39,4))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(5)'!$A$7:$P$33,11)))</f>
        <v/>
      </c>
      <c r="F20" s="412" t="str">
        <f>UPPER(IF($D19="","",VLOOKUP($D19,'1D ELO (5)'!$A$7:$P$33,8)))</f>
        <v/>
      </c>
      <c r="G20" s="412" t="str">
        <f>IF($D19="","",VLOOKUP($D19,'1D ELO (5)'!$A$7:$P$33,9))</f>
        <v/>
      </c>
      <c r="H20" s="424"/>
      <c r="I20" s="412" t="str">
        <f>IF($D19="","",VLOOKUP($D19,'1D ELO (5)'!$A$7:$P$33,10))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(5)'!$A$7:$P$39,14))</f>
        <v/>
      </c>
      <c r="C23" s="346" t="str">
        <f>IF($D23="","",VLOOKUP($D23,'1D ELO (5)'!$A$7:$P$39,15))</f>
        <v/>
      </c>
      <c r="D23" s="119"/>
      <c r="E23" s="423" t="str">
        <f>UPPER(IF($D23="","",VLOOKUP($D23,'1D ELO (5)'!$A$7:$P$39,5)))</f>
        <v/>
      </c>
      <c r="F23" s="412" t="str">
        <f>UPPER(IF($D23="","",VLOOKUP($D23,'1D ELO (5)'!$A$7:$P$39,2)))</f>
        <v/>
      </c>
      <c r="G23" s="412" t="str">
        <f>IF($D23="","",VLOOKUP($D23,'1D ELO (5)'!$A$7:$P$39,3))</f>
        <v/>
      </c>
      <c r="H23" s="424"/>
      <c r="I23" s="412" t="str">
        <f>IF($D23="","",VLOOKUP($D23,'1D ELO (5)'!$A$7:$P$39,4))</f>
        <v/>
      </c>
      <c r="J23" s="269"/>
      <c r="K23" s="123"/>
      <c r="L23" s="125"/>
      <c r="M23" s="123"/>
      <c r="N23" s="278"/>
      <c r="O23" s="123"/>
      <c r="P23" s="278"/>
      <c r="Q23" s="123"/>
      <c r="R23" s="126"/>
      <c r="S23" s="129"/>
    </row>
    <row r="24" spans="1:19" s="37" customFormat="1" ht="9.6" customHeight="1" x14ac:dyDescent="0.25">
      <c r="A24" s="241"/>
      <c r="B24" s="270"/>
      <c r="C24" s="270"/>
      <c r="D24" s="270"/>
      <c r="E24" s="423" t="str">
        <f>UPPER(IF($D23="","",VLOOKUP($D23,'1D ELO (5)'!$A$7:$P$33,11)))</f>
        <v/>
      </c>
      <c r="F24" s="412" t="str">
        <f>UPPER(IF($D23="","",VLOOKUP($D23,'1D ELO (5)'!$A$7:$P$33,8)))</f>
        <v/>
      </c>
      <c r="G24" s="412" t="str">
        <f>IF($D23="","",VLOOKUP($D23,'1D ELO (5)'!$A$7:$P$33,9))</f>
        <v/>
      </c>
      <c r="H24" s="424"/>
      <c r="I24" s="412" t="str">
        <f>IF($D23="","",VLOOKUP($D23,'1D ELO (5)'!$A$7:$P$33,10))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(5)'!$A$7:$P$39,14))</f>
        <v/>
      </c>
      <c r="C27" s="346" t="str">
        <f>IF($D27="","",VLOOKUP($D27,'1D ELO (5)'!$A$7:$P$39,15))</f>
        <v/>
      </c>
      <c r="D27" s="119"/>
      <c r="E27" s="423" t="str">
        <f>UPPER(IF($D27="","",VLOOKUP($D27,'1D ELO (5)'!$A$7:$P$39,5)))</f>
        <v/>
      </c>
      <c r="F27" s="412" t="str">
        <f>UPPER(IF($D27="","",VLOOKUP($D27,'1D ELO (5)'!$A$7:$P$39,2)))</f>
        <v/>
      </c>
      <c r="G27" s="412" t="str">
        <f>IF($D27="","",VLOOKUP($D27,'1D ELO (5)'!$A$7:$P$39,3))</f>
        <v/>
      </c>
      <c r="H27" s="424"/>
      <c r="I27" s="412" t="str">
        <f>IF($D27="","",VLOOKUP($D27,'1D ELO (5)'!$A$7:$P$39,4))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(5)'!$A$7:$P$33,11)))</f>
        <v/>
      </c>
      <c r="F28" s="412" t="str">
        <f>UPPER(IF($D27="","",VLOOKUP($D27,'1D ELO (5)'!$A$7:$P$33,8)))</f>
        <v/>
      </c>
      <c r="G28" s="412" t="str">
        <f>IF($D27="","",VLOOKUP($D27,'1D ELO (5)'!$A$7:$P$33,9))</f>
        <v/>
      </c>
      <c r="H28" s="424"/>
      <c r="I28" s="412" t="str">
        <f>IF($D27="","",VLOOKUP($D27,'1D ELO (5)'!$A$7:$P$33,10))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(5)'!$A$7:$P$39,14))</f>
        <v/>
      </c>
      <c r="C31" s="346" t="str">
        <f>IF($D31="","",VLOOKUP($D31,'1D ELO (5)'!$A$7:$P$39,15))</f>
        <v/>
      </c>
      <c r="D31" s="119"/>
      <c r="E31" s="423" t="str">
        <f>UPPER(IF($D31="","",VLOOKUP($D31,'1D ELO (5)'!$A$7:$P$39,5)))</f>
        <v/>
      </c>
      <c r="F31" s="412" t="str">
        <f>UPPER(IF($D31="","",VLOOKUP($D31,'1D ELO (5)'!$A$7:$P$39,2)))</f>
        <v/>
      </c>
      <c r="G31" s="412" t="str">
        <f>IF($D31="","",VLOOKUP($D31,'1D ELO (5)'!$A$7:$P$39,3))</f>
        <v/>
      </c>
      <c r="H31" s="424"/>
      <c r="I31" s="412" t="str">
        <f>IF($D31="","",VLOOKUP($D31,'1D ELO (5)'!$A$7:$P$39,4))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(5)'!$A$7:$P$33,11)))</f>
        <v/>
      </c>
      <c r="F32" s="412" t="str">
        <f>UPPER(IF($D31="","",VLOOKUP($D31,'1D ELO (5)'!$A$7:$P$33,8)))</f>
        <v/>
      </c>
      <c r="G32" s="412" t="str">
        <f>IF($D31="","",VLOOKUP($D31,'1D ELO (5)'!$A$7:$P$33,9))</f>
        <v/>
      </c>
      <c r="H32" s="424"/>
      <c r="I32" s="412" t="str">
        <f>IF($D31="","",VLOOKUP($D31,'1D ELO (5)'!$A$7:$P$33,10))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67">
        <v>8</v>
      </c>
      <c r="B35" s="346" t="str">
        <f>IF($D35="","",VLOOKUP($D35,'1D ELO (5)'!$A$7:$P$39,14))</f>
        <v/>
      </c>
      <c r="C35" s="346" t="str">
        <f>IF($D35="","",VLOOKUP($D35,'1D ELO (5)'!$A$7:$P$39,15))</f>
        <v/>
      </c>
      <c r="D35" s="119"/>
      <c r="E35" s="578" t="str">
        <f>UPPER(IF($D35="","",VLOOKUP($D35,'1D ELO (5)'!$A$7:$P$39,5)))</f>
        <v/>
      </c>
      <c r="F35" s="579" t="str">
        <f>UPPER(IF($D35="","",VLOOKUP($D35,'1D ELO (5)'!$A$7:$P$39,2)))</f>
        <v/>
      </c>
      <c r="G35" s="579" t="str">
        <f>IF($D35="","",VLOOKUP($D35,'1D ELO (5)'!$A$7:$P$39,3))</f>
        <v/>
      </c>
      <c r="H35" s="580"/>
      <c r="I35" s="579" t="str">
        <f>IF($D35="","",VLOOKUP($D35,'1D ELO (5)'!$A$7:$P$39,4))</f>
        <v/>
      </c>
      <c r="J35" s="277"/>
      <c r="K35" s="123"/>
      <c r="L35" s="125"/>
      <c r="M35" s="161"/>
      <c r="N35" s="274"/>
      <c r="O35" s="123"/>
      <c r="P35" s="278"/>
      <c r="Q35" s="123"/>
      <c r="R35" s="126"/>
      <c r="S35" s="129"/>
    </row>
    <row r="36" spans="1:19" s="37" customFormat="1" ht="9.6" customHeight="1" x14ac:dyDescent="0.25">
      <c r="A36" s="241"/>
      <c r="B36" s="270"/>
      <c r="C36" s="270"/>
      <c r="D36" s="270"/>
      <c r="E36" s="578" t="str">
        <f>UPPER(IF($D35="","",VLOOKUP($D35,'1D ELO (5)'!$A$7:$P$33,11)))</f>
        <v/>
      </c>
      <c r="F36" s="579" t="str">
        <f>UPPER(IF($D35="","",VLOOKUP($D35,'1D ELO (5)'!$A$7:$P$33,8)))</f>
        <v/>
      </c>
      <c r="G36" s="579" t="str">
        <f>IF($D35="","",VLOOKUP($D35,'1D ELO (5)'!$A$7:$P$33,9))</f>
        <v/>
      </c>
      <c r="H36" s="580"/>
      <c r="I36" s="579" t="str">
        <f>IF($D35="","",VLOOKUP($D35,'1D ELO (5)'!$A$7:$P$33,10))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67">
        <v>9</v>
      </c>
      <c r="B39" s="346" t="str">
        <f>IF($D39="","",VLOOKUP($D39,'1D ELO (5)'!$A$7:$P$39,14))</f>
        <v/>
      </c>
      <c r="C39" s="346" t="str">
        <f>IF($D39="","",VLOOKUP($D39,'1D ELO (5)'!$A$7:$P$39,15))</f>
        <v/>
      </c>
      <c r="D39" s="119"/>
      <c r="E39" s="428" t="str">
        <f>UPPER(IF($D39="","",VLOOKUP($D39,'1D ELO (5)'!$A$7:$P$39,5)))</f>
        <v/>
      </c>
      <c r="F39" s="579" t="str">
        <f>UPPER(IF($D39="","",VLOOKUP($D39,'1D ELO (5)'!$A$7:$P$39,2)))</f>
        <v/>
      </c>
      <c r="G39" s="579" t="str">
        <f>IF($D39="","",VLOOKUP($D39,'1D ELO (5)'!$A$7:$P$39,3))</f>
        <v/>
      </c>
      <c r="H39" s="580"/>
      <c r="I39" s="579" t="str">
        <f>IF($D39="","",VLOOKUP($D39,'1D ELO (5)'!$A$7:$P$39,4))</f>
        <v/>
      </c>
      <c r="J39" s="269"/>
      <c r="K39" s="123"/>
      <c r="L39" s="125"/>
      <c r="M39" s="123"/>
      <c r="N39" s="125"/>
      <c r="O39" s="123"/>
      <c r="P39" s="278"/>
      <c r="Q39" s="161"/>
      <c r="R39" s="126"/>
      <c r="S39" s="129"/>
    </row>
    <row r="40" spans="1:19" s="37" customFormat="1" ht="9.6" customHeight="1" x14ac:dyDescent="0.25">
      <c r="A40" s="241"/>
      <c r="B40" s="270"/>
      <c r="C40" s="270"/>
      <c r="D40" s="270"/>
      <c r="E40" s="428" t="str">
        <f>UPPER(IF($D39="","",VLOOKUP($D39,'1D ELO (5)'!$A$7:$P$33,11)))</f>
        <v/>
      </c>
      <c r="F40" s="120" t="str">
        <f>UPPER(IF($D39="","",VLOOKUP($D39,'1D ELO (5)'!$A$7:$P$33,8)))</f>
        <v/>
      </c>
      <c r="G40" s="120" t="str">
        <f>IF($D39="","",VLOOKUP($D39,'1D ELO (5)'!$A$7:$P$33,9))</f>
        <v/>
      </c>
      <c r="H40" s="268"/>
      <c r="I40" s="120" t="str">
        <f>IF($D39="","",VLOOKUP($D39,'1D ELO (5)'!$A$7:$P$33,10))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(5)'!$A$7:$P$39,13))</f>
        <v/>
      </c>
      <c r="C43" s="346" t="str">
        <f>IF($D43="","",VLOOKUP($D43,'1D ELO (5)'!$A$7:$P$39,15))</f>
        <v/>
      </c>
      <c r="D43" s="119"/>
      <c r="E43" s="423" t="str">
        <f>UPPER(IF($D43="","",VLOOKUP($D43,'1D ELO (5)'!$A$7:$P$39,5)))</f>
        <v/>
      </c>
      <c r="F43" s="412" t="str">
        <f>UPPER(IF($D43="","",VLOOKUP($D43,'1D ELO (5)'!$A$7:$P$39,2)))</f>
        <v/>
      </c>
      <c r="G43" s="412" t="str">
        <f>IF($D43="","",VLOOKUP($D43,'1D ELO (5)'!$A$7:$P$39,3))</f>
        <v/>
      </c>
      <c r="H43" s="424"/>
      <c r="I43" s="412" t="str">
        <f>IF($D43="","",VLOOKUP($D43,'1D ELO (5)'!$A$7:$P$39,4))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(5)'!$A$7:$P$33,11)))</f>
        <v/>
      </c>
      <c r="F44" s="412" t="str">
        <f>UPPER(IF($D43="","",VLOOKUP($D43,'1D ELO (5)'!$A$7:$P$33,8)))</f>
        <v/>
      </c>
      <c r="G44" s="412" t="str">
        <f>IF($D43="","",VLOOKUP($D43,'1D ELO (5)'!$A$7:$P$33,9))</f>
        <v/>
      </c>
      <c r="H44" s="424"/>
      <c r="I44" s="412" t="str">
        <f>IF($D43="","",VLOOKUP($D43,'1D ELO (5)'!$A$7:$P$33,10))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(5)'!$A$7:$P$39,14))</f>
        <v/>
      </c>
      <c r="C47" s="346" t="str">
        <f>IF($D47="","",VLOOKUP($D47,'1D ELO (5)'!$A$7:$P$39,15))</f>
        <v/>
      </c>
      <c r="D47" s="119"/>
      <c r="E47" s="423" t="str">
        <f>UPPER(IF($D47="","",VLOOKUP($D47,'1D ELO (5)'!$A$7:$P$39,5)))</f>
        <v/>
      </c>
      <c r="F47" s="412" t="str">
        <f>UPPER(IF($D47="","",VLOOKUP($D47,'1D ELO (5)'!$A$7:$P$39,2)))</f>
        <v/>
      </c>
      <c r="G47" s="412" t="str">
        <f>IF($D47="","",VLOOKUP($D47,'1D ELO (5)'!$A$7:$P$39,3))</f>
        <v/>
      </c>
      <c r="H47" s="424"/>
      <c r="I47" s="412" t="str">
        <f>IF($D47="","",VLOOKUP($D47,'1D ELO (5)'!$A$7:$P$39,4))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(5)'!$A$7:$P$33,11)))</f>
        <v/>
      </c>
      <c r="F48" s="412" t="str">
        <f>UPPER(IF($D47="","",VLOOKUP($D47,'1D ELO (5)'!$A$7:$P$33,8)))</f>
        <v/>
      </c>
      <c r="G48" s="412" t="str">
        <f>IF($D47="","",VLOOKUP($D47,'1D ELO (5)'!$A$7:$P$33,9))</f>
        <v/>
      </c>
      <c r="H48" s="424"/>
      <c r="I48" s="412" t="str">
        <f>IF($D47="","",VLOOKUP($D47,'1D ELO (5)'!$A$7:$P$33,10))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5">
      <c r="A51" s="241">
        <v>12</v>
      </c>
      <c r="B51" s="346" t="str">
        <f>IF($D51="","",VLOOKUP($D51,'1D ELO (5)'!$A$7:$P$39,14))</f>
        <v/>
      </c>
      <c r="C51" s="346" t="str">
        <f>IF($D51="","",VLOOKUP($D51,'1D ELO (5)'!$A$7:$P$39,15))</f>
        <v/>
      </c>
      <c r="D51" s="119"/>
      <c r="E51" s="423" t="str">
        <f>UPPER(IF($D51="","",VLOOKUP($D51,'1D ELO (5)'!$A$7:$P$39,5)))</f>
        <v/>
      </c>
      <c r="F51" s="412" t="str">
        <f>UPPER(IF($D51="","",VLOOKUP($D51,'1D ELO (5)'!$A$7:$P$39,2)))</f>
        <v/>
      </c>
      <c r="G51" s="412" t="str">
        <f>IF($D51="","",VLOOKUP($D51,'1D ELO (5)'!$A$7:$P$39,3))</f>
        <v/>
      </c>
      <c r="H51" s="424"/>
      <c r="I51" s="412" t="str">
        <f>IF($D51="","",VLOOKUP($D51,'1D ELO (5)'!$A$7:$P$39,4))</f>
        <v/>
      </c>
      <c r="J51" s="277"/>
      <c r="K51" s="123"/>
      <c r="L51" s="125"/>
      <c r="M51" s="161"/>
      <c r="N51" s="282"/>
      <c r="O51" s="123"/>
      <c r="P51" s="278"/>
      <c r="Q51" s="123"/>
      <c r="R51" s="126"/>
      <c r="S51" s="129"/>
    </row>
    <row r="52" spans="1:19" s="37" customFormat="1" ht="9.6" customHeight="1" x14ac:dyDescent="0.25">
      <c r="A52" s="241"/>
      <c r="B52" s="270"/>
      <c r="C52" s="270"/>
      <c r="D52" s="270"/>
      <c r="E52" s="423" t="str">
        <f>UPPER(IF($D51="","",VLOOKUP($D51,'1D ELO (5)'!$A$7:$P$33,11)))</f>
        <v/>
      </c>
      <c r="F52" s="412" t="str">
        <f>UPPER(IF($D51="","",VLOOKUP($D51,'1D ELO (5)'!$A$7:$P$33,8)))</f>
        <v/>
      </c>
      <c r="G52" s="412" t="str">
        <f>IF($D51="","",VLOOKUP($D51,'1D ELO (5)'!$A$7:$P$33,9))</f>
        <v/>
      </c>
      <c r="H52" s="424"/>
      <c r="I52" s="412" t="str">
        <f>IF($D51="","",VLOOKUP($D51,'1D ELO (5)'!$A$7:$P$33,10))</f>
        <v/>
      </c>
      <c r="J52" s="271"/>
      <c r="K52" s="123"/>
      <c r="L52" s="125"/>
      <c r="M52" s="245"/>
      <c r="N52" s="283"/>
      <c r="O52" s="123"/>
      <c r="P52" s="278"/>
      <c r="Q52" s="123"/>
      <c r="R52" s="126"/>
      <c r="S52" s="129"/>
    </row>
    <row r="53" spans="1:19" s="37" customFormat="1" ht="9.6" customHeight="1" x14ac:dyDescent="0.25">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(5)'!$A$7:$P$39,14))</f>
        <v/>
      </c>
      <c r="C55" s="346" t="str">
        <f>IF($D55="","",VLOOKUP($D55,'1D ELO (5)'!$A$7:$P$39,15))</f>
        <v/>
      </c>
      <c r="D55" s="119"/>
      <c r="E55" s="423" t="str">
        <f>UPPER(IF($D55="","",VLOOKUP($D55,'1D ELO (5)'!$A$7:$P$39,5)))</f>
        <v/>
      </c>
      <c r="F55" s="412" t="str">
        <f>UPPER(IF($D55="","",VLOOKUP($D55,'1D ELO (5)'!$A$7:$P$39,2)))</f>
        <v/>
      </c>
      <c r="G55" s="412" t="str">
        <f>IF($D55="","",VLOOKUP($D55,'1D ELO (5)'!$A$7:$P$39,3))</f>
        <v/>
      </c>
      <c r="H55" s="424"/>
      <c r="I55" s="412" t="str">
        <f>IF($D55="","",VLOOKUP($D55,'1D ELO (5)'!$A$7:$P$39,4))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(5)'!$A$7:$P$33,11)))</f>
        <v/>
      </c>
      <c r="F56" s="412" t="str">
        <f>UPPER(IF($D55="","",VLOOKUP($D55,'1D ELO (5)'!$A$7:$P$33,8)))</f>
        <v/>
      </c>
      <c r="G56" s="412" t="str">
        <f>IF($D55="","",VLOOKUP($D55,'1D ELO (5)'!$A$7:$P$33,9))</f>
        <v/>
      </c>
      <c r="H56" s="424"/>
      <c r="I56" s="412" t="str">
        <f>IF($D55="","",VLOOKUP($D55,'1D ELO (5)'!$A$7:$P$33,10))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(5)'!$A$7:$P$39,14))</f>
        <v/>
      </c>
      <c r="C59" s="346" t="str">
        <f>IF($D59="","",VLOOKUP($D59,'1D ELO (5)'!$A$7:$P$39,15))</f>
        <v/>
      </c>
      <c r="D59" s="119"/>
      <c r="E59" s="423" t="str">
        <f>UPPER(IF($D59="","",VLOOKUP($D59,'1D ELO (5)'!$A$7:$P$39,5)))</f>
        <v/>
      </c>
      <c r="F59" s="412" t="str">
        <f>UPPER(IF($D59="","",VLOOKUP($D59,'1D ELO (5)'!$A$7:$P$39,2)))</f>
        <v/>
      </c>
      <c r="G59" s="412" t="str">
        <f>IF($D59="","",VLOOKUP($D59,'1D ELO (5)'!$A$7:$P$39,3))</f>
        <v/>
      </c>
      <c r="H59" s="424"/>
      <c r="I59" s="412" t="str">
        <f>IF($D59="","",VLOOKUP($D59,'1D ELO (5)'!$A$7:$P$39,4))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(5)'!$A$7:$P$33,11)))</f>
        <v/>
      </c>
      <c r="F60" s="412" t="str">
        <f>UPPER(IF($D59="","",VLOOKUP($D59,'1D ELO (5)'!$A$7:$P$33,8)))</f>
        <v/>
      </c>
      <c r="G60" s="412" t="str">
        <f>IF($D59="","",VLOOKUP($D59,'1D ELO (5)'!$A$7:$P$33,9))</f>
        <v/>
      </c>
      <c r="H60" s="424"/>
      <c r="I60" s="412" t="str">
        <f>IF($D59="","",VLOOKUP($D59,'1D ELO (5)'!$A$7:$P$33,10))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(5)'!$A$7:$P$39,14))</f>
        <v/>
      </c>
      <c r="C63" s="346" t="str">
        <f>IF($D63="","",VLOOKUP($D63,'1D ELO (5)'!$A$7:$P$39,15))</f>
        <v/>
      </c>
      <c r="D63" s="119"/>
      <c r="E63" s="423" t="str">
        <f>UPPER(IF($D63="","",VLOOKUP($D63,'1D ELO (5)'!$A$7:$P$39,5)))</f>
        <v/>
      </c>
      <c r="F63" s="412" t="str">
        <f>UPPER(IF($D63="","",VLOOKUP($D63,'1D ELO (5)'!$A$7:$P$39,2)))</f>
        <v/>
      </c>
      <c r="G63" s="412" t="str">
        <f>IF($D63="","",VLOOKUP($D63,'1D ELO (5)'!$A$7:$P$39,3))</f>
        <v/>
      </c>
      <c r="H63" s="424"/>
      <c r="I63" s="412" t="str">
        <f>IF($D63="","",VLOOKUP($D63,'1D ELO (5)'!$A$7:$P$39,4))</f>
        <v/>
      </c>
      <c r="J63" s="269"/>
      <c r="K63" s="123"/>
      <c r="L63" s="278"/>
      <c r="M63" s="123"/>
      <c r="N63" s="125"/>
      <c r="O63" s="298" t="s">
        <v>126</v>
      </c>
      <c r="P63" s="299"/>
      <c r="Q63" s="298" t="s">
        <v>144</v>
      </c>
      <c r="R63" s="299"/>
      <c r="S63" s="129"/>
    </row>
    <row r="64" spans="1:19" s="37" customFormat="1" ht="9.6" customHeight="1" x14ac:dyDescent="0.25">
      <c r="A64" s="241"/>
      <c r="B64" s="270"/>
      <c r="C64" s="270"/>
      <c r="D64" s="270"/>
      <c r="E64" s="423" t="str">
        <f>UPPER(IF($D63="","",VLOOKUP($D63,'1D ELO (5)'!$A$7:$P$33,11)))</f>
        <v/>
      </c>
      <c r="F64" s="412" t="str">
        <f>UPPER(IF($D63="","",VLOOKUP($D63,'1D ELO (5)'!$A$7:$P$33,8)))</f>
        <v/>
      </c>
      <c r="G64" s="412" t="str">
        <f>IF($D63="","",VLOOKUP($D63,'1D ELO (5)'!$A$7:$P$33,9))</f>
        <v/>
      </c>
      <c r="H64" s="424"/>
      <c r="I64" s="412" t="str">
        <f>IF($D63="","",VLOOKUP($D63,'1D ELO (5)'!$A$7:$P$33,10))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5">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5">
      <c r="A67" s="287">
        <v>16</v>
      </c>
      <c r="B67" s="346" t="str">
        <f>IF($D67="","",VLOOKUP($D67,'1D ELO (5)'!$A$7:$P$39,14))</f>
        <v/>
      </c>
      <c r="C67" s="346" t="str">
        <f>IF($D67="","",VLOOKUP($D67,'1D ELO (5)'!$A$7:$P$39,15))</f>
        <v/>
      </c>
      <c r="D67" s="119"/>
      <c r="E67" s="428" t="str">
        <f>UPPER(IF($D67="","",VLOOKUP($D67,'1D ELO (5)'!$A$7:$P$39,5)))</f>
        <v/>
      </c>
      <c r="F67" s="579" t="str">
        <f>UPPER(IF($D67="","",VLOOKUP($D67,'1D ELO (5)'!$A$7:$P$39,2)))</f>
        <v/>
      </c>
      <c r="G67" s="579" t="str">
        <f>IF($D67="","",VLOOKUP($D67,'1D ELO (5)'!$A$7:$P$39,3))</f>
        <v/>
      </c>
      <c r="H67" s="580"/>
      <c r="I67" s="579" t="str">
        <f>IF($D67="","",VLOOKUP($D67,'1D ELO (5)'!$A$7:$P$39,4))</f>
        <v/>
      </c>
      <c r="J67" s="277"/>
      <c r="K67" s="123"/>
      <c r="L67" s="125"/>
      <c r="M67" s="161"/>
      <c r="N67" s="274"/>
      <c r="O67" s="227" t="s">
        <v>0</v>
      </c>
      <c r="P67" s="307"/>
      <c r="Q67" s="303" t="str">
        <f>UPPER(IF(OR(P67="a",P67="as"),O65,IF(OR(P67="b",P67="bs"),O69,)))</f>
        <v/>
      </c>
      <c r="R67" s="308"/>
      <c r="S67" s="129"/>
    </row>
    <row r="68" spans="1:19" s="37" customFormat="1" ht="9.6" customHeight="1" x14ac:dyDescent="0.25">
      <c r="A68" s="241"/>
      <c r="B68" s="270"/>
      <c r="C68" s="270"/>
      <c r="D68" s="270"/>
      <c r="E68" s="428" t="str">
        <f>UPPER(IF($D67="","",VLOOKUP($D67,'1D ELO (5)'!$A$7:$P$33,11)))</f>
        <v/>
      </c>
      <c r="F68" s="120" t="str">
        <f>UPPER(IF($D67="","",VLOOKUP($D67,'1D ELO (5)'!$A$7:$P$33,8)))</f>
        <v/>
      </c>
      <c r="G68" s="120" t="str">
        <f>IF($D67="","",VLOOKUP($D67,'1D ELO (5)'!$A$7:$P$33,9))</f>
        <v/>
      </c>
      <c r="H68" s="268"/>
      <c r="I68" s="120" t="str">
        <f>IF($D67="","",VLOOKUP($D67,'1D ELO (5)'!$A$7:$P$33,10))</f>
        <v/>
      </c>
      <c r="J68" s="271"/>
      <c r="K68" s="123"/>
      <c r="L68" s="125"/>
      <c r="M68" s="245"/>
      <c r="N68" s="279"/>
      <c r="O68" s="300" t="str">
        <f>UPPER(IF(OR(P113="a",P113="as"),O96,IF(OR(P113="b",P113="bs"),O128,)))</f>
        <v/>
      </c>
      <c r="P68" s="309"/>
      <c r="Q68" s="302"/>
      <c r="R68" s="299"/>
      <c r="S68" s="129"/>
    </row>
    <row r="69" spans="1:19" s="37" customFormat="1" ht="9.6" customHeight="1" x14ac:dyDescent="0.25">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5">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5">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5">
      <c r="A72" s="182" t="s">
        <v>155</v>
      </c>
      <c r="B72" s="181"/>
      <c r="C72" s="183"/>
      <c r="D72" s="184">
        <v>1</v>
      </c>
      <c r="E72" s="184"/>
      <c r="F72" s="55">
        <f>IF(D72&gt;$R$79,,UPPER(VLOOKUP(D72,'1D ELO (5)'!$A$7:$L$23,2)))</f>
        <v>0</v>
      </c>
      <c r="G72" s="314">
        <v>5</v>
      </c>
      <c r="H72" s="55">
        <f>IF(G72&gt;$R$79,,UPPER(VLOOKUP(G72,'1D ELO (5)'!$A$7:$L$23,2)))</f>
        <v>0</v>
      </c>
      <c r="I72" s="292"/>
      <c r="J72" s="293" t="s">
        <v>7</v>
      </c>
      <c r="K72" s="181"/>
      <c r="L72" s="187"/>
      <c r="M72" s="181"/>
      <c r="N72" s="188"/>
      <c r="O72" s="189" t="s">
        <v>156</v>
      </c>
      <c r="P72" s="190"/>
      <c r="Q72" s="190"/>
      <c r="R72" s="191"/>
    </row>
    <row r="73" spans="1:19" s="18" customFormat="1" ht="9" customHeight="1" x14ac:dyDescent="0.25">
      <c r="A73" s="196" t="s">
        <v>121</v>
      </c>
      <c r="B73" s="194"/>
      <c r="C73" s="197"/>
      <c r="D73" s="184"/>
      <c r="E73" s="184"/>
      <c r="F73" s="55">
        <f>IF(D72&gt;$R$79,,UPPER(VLOOKUP(D72,'1D ELO (5)'!$A$7:$L$23,8)))</f>
        <v>0</v>
      </c>
      <c r="G73" s="314"/>
      <c r="H73" s="55">
        <f>IF(G72&gt;$R$79,,UPPER(VLOOKUP(G72,'1D ELO (5)'!$A$7:$L$23,8)))</f>
        <v>0</v>
      </c>
      <c r="I73" s="292"/>
      <c r="J73" s="293"/>
      <c r="K73" s="55">
        <f>IF(J72&gt;$R$79,,UPPER(VLOOKUP(J72,'1D ELO (5)'!$A$7:$L$23,8)))</f>
        <v>0</v>
      </c>
      <c r="L73" s="187"/>
      <c r="M73" s="181"/>
      <c r="N73" s="188"/>
      <c r="O73" s="194"/>
      <c r="P73" s="193"/>
      <c r="Q73" s="194"/>
      <c r="R73" s="195"/>
    </row>
    <row r="74" spans="1:19" s="18" customFormat="1" ht="9" customHeight="1" x14ac:dyDescent="0.25">
      <c r="A74" s="336"/>
      <c r="B74" s="337"/>
      <c r="C74" s="338"/>
      <c r="D74" s="184">
        <v>2</v>
      </c>
      <c r="E74" s="184"/>
      <c r="F74" s="55">
        <f>IF(D74&gt;$R$79,,UPPER(VLOOKUP(D74,'1D ELO (5)'!$A$7:$L$23,2)))</f>
        <v>0</v>
      </c>
      <c r="G74" s="314">
        <v>6</v>
      </c>
      <c r="H74" s="55">
        <f>IF(G74&gt;$R$79,,UPPER(VLOOKUP(G74,'1D ELO (5)'!$A$7:$L$23,2)))</f>
        <v>0</v>
      </c>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(5)'!$A$7:$L$23,8)))</f>
        <v>0</v>
      </c>
      <c r="G75" s="314"/>
      <c r="H75" s="55">
        <f>IF(G74&gt;$R$79,,UPPER(VLOOKUP(G74,'1D ELO (5)'!$A$7:$L$23,8)))</f>
        <v>0</v>
      </c>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(5)'!$A$7:$L$23,2)))</f>
        <v>0</v>
      </c>
      <c r="G76" s="314">
        <v>7</v>
      </c>
      <c r="H76" s="55">
        <f>IF(G76&gt;$R$79,,UPPER(VLOOKUP(G76,'1D ELO (5)'!$A$7:$L$23,2)))</f>
        <v>0</v>
      </c>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(5)'!$A$7:$L$23,8)))</f>
        <v>0</v>
      </c>
      <c r="G77" s="314"/>
      <c r="H77" s="55">
        <f>IF(G76&gt;$R$79,,UPPER(VLOOKUP(G76,'1D ELO (5)'!$A$7:$L$23,8)))</f>
        <v>0</v>
      </c>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(5)'!$A$7:$L$23,2)))</f>
        <v>0</v>
      </c>
      <c r="G78" s="314">
        <v>8</v>
      </c>
      <c r="H78" s="55">
        <f>IF(G78&gt;$R$79,,UPPER(VLOOKUP(G78,'1D ELO (5)'!$A$7:$L$23,2)))</f>
        <v>0</v>
      </c>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(5)'!$A$7:$L$23,8)))</f>
        <v>0</v>
      </c>
      <c r="G79" s="315"/>
      <c r="H79" s="201">
        <f>IF(G78&gt;$R$79,,UPPER(VLOOKUP(G78,'1D ELO (5)'!$A$7:$L$23,8)))</f>
        <v>0</v>
      </c>
      <c r="I79" s="295"/>
      <c r="J79" s="296"/>
      <c r="K79" s="194"/>
      <c r="L79" s="193"/>
      <c r="M79" s="194"/>
      <c r="N79" s="195"/>
      <c r="O79" s="194" t="str">
        <f>R4</f>
        <v>Csávás István</v>
      </c>
      <c r="P79" s="193"/>
      <c r="Q79" s="194"/>
      <c r="R79" s="316">
        <f>'1D ELO (5)'!$P$5</f>
        <v>0</v>
      </c>
    </row>
    <row r="80" spans="1:19" s="19" customFormat="1" ht="9.6" x14ac:dyDescent="0.25">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3">
      <c r="A81" s="266"/>
      <c r="B81" s="62"/>
      <c r="C81" s="62"/>
      <c r="D81" s="62"/>
      <c r="E81" s="62"/>
      <c r="F81" s="22"/>
      <c r="G81" s="22"/>
      <c r="H81" s="2"/>
      <c r="I81" s="22"/>
      <c r="J81" s="83"/>
      <c r="K81" s="62"/>
      <c r="L81" s="83"/>
      <c r="M81" s="62"/>
      <c r="N81" s="83"/>
      <c r="O81" s="62"/>
      <c r="P81" s="83"/>
      <c r="Q81" s="62"/>
      <c r="R81" s="103"/>
    </row>
    <row r="82" spans="1:21" s="37" customFormat="1" ht="10.5" customHeight="1" x14ac:dyDescent="0.25">
      <c r="A82" s="267">
        <v>17</v>
      </c>
      <c r="B82" s="346" t="str">
        <f>IF($D82="","",VLOOKUP($D82,'1D ELO (5)'!$A$7:$P$39,14))</f>
        <v/>
      </c>
      <c r="C82" s="346" t="str">
        <f>IF($D82="","",VLOOKUP($D82,'1D ELO (5)'!$A$7:$P$39,15))</f>
        <v/>
      </c>
      <c r="D82" s="119"/>
      <c r="E82" s="578" t="str">
        <f>UPPER(IF($D82="","",VLOOKUP($D82,'1D ELO (5)'!$A$7:$P$39,5)))</f>
        <v/>
      </c>
      <c r="F82" s="579" t="str">
        <f>UPPER(IF($D82="","",VLOOKUP($D82,'1D ELO (5)'!$A$7:$P$39,2)))</f>
        <v/>
      </c>
      <c r="G82" s="579" t="str">
        <f>IF($D82="","",VLOOKUP($D82,'1D ELO (5)'!$A$7:$P$39,3))</f>
        <v/>
      </c>
      <c r="H82" s="580"/>
      <c r="I82" s="579" t="str">
        <f>IF($D82="","",VLOOKUP($D82,'1D ELO (5)'!$A$7:$P$39,4))</f>
        <v/>
      </c>
      <c r="J82" s="269"/>
      <c r="K82" s="123"/>
      <c r="L82" s="125"/>
      <c r="M82" s="123"/>
      <c r="N82" s="125"/>
      <c r="O82" s="123"/>
      <c r="P82" s="125"/>
      <c r="Q82" s="123"/>
      <c r="R82" s="240" t="s">
        <v>149</v>
      </c>
      <c r="S82" s="129"/>
      <c r="U82" s="130" t="e">
        <f>#REF!</f>
        <v>#REF!</v>
      </c>
    </row>
    <row r="83" spans="1:21" s="37" customFormat="1" ht="9.6" customHeight="1" x14ac:dyDescent="0.25">
      <c r="A83" s="241"/>
      <c r="B83" s="270"/>
      <c r="C83" s="270"/>
      <c r="D83" s="270"/>
      <c r="E83" s="578" t="str">
        <f>UPPER(IF($D82="","",VLOOKUP($D82,'1D ELO (5)'!$A$7:$P$33,11)))</f>
        <v/>
      </c>
      <c r="F83" s="579" t="str">
        <f>UPPER(IF($D82="","",VLOOKUP($D82,'1D ELO (5)'!$A$7:$P$33,8)))</f>
        <v/>
      </c>
      <c r="G83" s="579" t="str">
        <f>IF($D82="","",VLOOKUP($D82,'1D ELO (5)'!$A$7:$P$33,9))</f>
        <v/>
      </c>
      <c r="H83" s="580"/>
      <c r="I83" s="579" t="str">
        <f>IF($D82="","",VLOOKUP($D82,'1D ELO (5)'!$A$7:$P$33,10))</f>
        <v/>
      </c>
      <c r="J83" s="271"/>
      <c r="K83" s="116" t="str">
        <f>IF(J83="a",F82,IF(J83="b",F84,""))</f>
        <v/>
      </c>
      <c r="L83" s="125"/>
      <c r="M83" s="123"/>
      <c r="N83" s="125"/>
      <c r="O83" s="123"/>
      <c r="P83" s="125"/>
      <c r="Q83" s="123"/>
      <c r="R83" s="126"/>
      <c r="S83" s="129"/>
      <c r="U83" s="138" t="e">
        <f>#REF!</f>
        <v>#REF!</v>
      </c>
    </row>
    <row r="84" spans="1:21" s="37" customFormat="1" ht="9.6" customHeight="1" x14ac:dyDescent="0.25">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5">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5">
      <c r="A86" s="241">
        <v>18</v>
      </c>
      <c r="B86" s="346" t="str">
        <f>IF($D86="","",VLOOKUP($D86,'1D ELO (5)'!$A$7:$P$39,14))</f>
        <v/>
      </c>
      <c r="C86" s="346" t="str">
        <f>IF($D86="","",VLOOKUP($D86,'1D ELO (5)'!$A$7:$P$39,15))</f>
        <v/>
      </c>
      <c r="D86" s="119"/>
      <c r="E86" s="423" t="str">
        <f>UPPER(IF($D86="","",VLOOKUP($D86,'1D ELO (5)'!$A$7:$P$39,5)))</f>
        <v/>
      </c>
      <c r="F86" s="412" t="str">
        <f>UPPER(IF($D86="","",VLOOKUP($D86,'1D ELO (5)'!$A$7:$P$39,2)))</f>
        <v/>
      </c>
      <c r="G86" s="412" t="str">
        <f>IF($D86="","",VLOOKUP($D86,'1D ELO (5)'!$A$7:$P$39,3))</f>
        <v/>
      </c>
      <c r="H86" s="424"/>
      <c r="I86" s="412" t="str">
        <f>IF($D86="","",VLOOKUP($D86,'1D ELO (5)'!$A$7:$P$39,4))</f>
        <v/>
      </c>
      <c r="J86" s="277"/>
      <c r="K86" s="123"/>
      <c r="L86" s="278"/>
      <c r="M86" s="161"/>
      <c r="N86" s="274"/>
      <c r="O86" s="123"/>
      <c r="P86" s="125"/>
      <c r="Q86" s="123"/>
      <c r="R86" s="126"/>
      <c r="S86" s="129"/>
      <c r="U86" s="138" t="e">
        <f>#REF!</f>
        <v>#REF!</v>
      </c>
    </row>
    <row r="87" spans="1:21" s="37" customFormat="1" ht="9.6" customHeight="1" x14ac:dyDescent="0.25">
      <c r="A87" s="241"/>
      <c r="B87" s="270"/>
      <c r="C87" s="270"/>
      <c r="D87" s="270"/>
      <c r="E87" s="423" t="str">
        <f>UPPER(IF($D86="","",VLOOKUP($D86,'1D ELO (5)'!$A$7:$P$33,11)))</f>
        <v/>
      </c>
      <c r="F87" s="412" t="str">
        <f>UPPER(IF($D86="","",VLOOKUP($D86,'1D ELO (5)'!$A$7:$P$33,8)))</f>
        <v/>
      </c>
      <c r="G87" s="412" t="str">
        <f>IF($D86="","",VLOOKUP($D86,'1D ELO (5)'!$A$7:$P$33,9))</f>
        <v/>
      </c>
      <c r="H87" s="424"/>
      <c r="I87" s="412" t="str">
        <f>IF($D86="","",VLOOKUP($D86,'1D ELO (5)'!$A$7:$P$33,10))</f>
        <v/>
      </c>
      <c r="J87" s="271"/>
      <c r="K87" s="123"/>
      <c r="L87" s="278"/>
      <c r="M87" s="245"/>
      <c r="N87" s="279"/>
      <c r="O87" s="123"/>
      <c r="P87" s="125"/>
      <c r="Q87" s="123"/>
      <c r="R87" s="126"/>
      <c r="S87" s="129"/>
      <c r="U87" s="138" t="e">
        <f>#REF!</f>
        <v>#REF!</v>
      </c>
    </row>
    <row r="88" spans="1:21" s="37" customFormat="1" ht="9.6" customHeight="1" x14ac:dyDescent="0.25">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5">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5">
      <c r="A90" s="281">
        <v>19</v>
      </c>
      <c r="B90" s="346" t="str">
        <f>IF($D90="","",VLOOKUP($D90,'1D ELO (5)'!$A$7:$P$39,14))</f>
        <v/>
      </c>
      <c r="C90" s="346" t="str">
        <f>IF($D90="","",VLOOKUP($D90,'1D ELO (5)'!$A$7:$P$39,15))</f>
        <v/>
      </c>
      <c r="D90" s="119"/>
      <c r="E90" s="423" t="str">
        <f>UPPER(IF($D90="","",VLOOKUP($D90,'1D ELO (5)'!$A$7:$P$39,5)))</f>
        <v/>
      </c>
      <c r="F90" s="412" t="str">
        <f>UPPER(IF($D90="","",VLOOKUP($D90,'1D ELO (5)'!$A$7:$P$39,2)))</f>
        <v/>
      </c>
      <c r="G90" s="412" t="str">
        <f>IF($D90="","",VLOOKUP($D90,'1D ELO (5)'!$A$7:$P$39,3))</f>
        <v/>
      </c>
      <c r="H90" s="424"/>
      <c r="I90" s="412" t="str">
        <f>IF($D90="","",VLOOKUP($D90,'1D ELO (5)'!$A$7:$P$39,4))</f>
        <v/>
      </c>
      <c r="J90" s="269"/>
      <c r="K90" s="123"/>
      <c r="L90" s="278"/>
      <c r="M90" s="123"/>
      <c r="N90" s="278"/>
      <c r="O90" s="161"/>
      <c r="P90" s="125"/>
      <c r="Q90" s="123"/>
      <c r="R90" s="126"/>
      <c r="S90" s="129"/>
      <c r="U90" s="138" t="e">
        <f>#REF!</f>
        <v>#REF!</v>
      </c>
    </row>
    <row r="91" spans="1:21" s="37" customFormat="1" ht="9.6" customHeight="1" thickBot="1" x14ac:dyDescent="0.3">
      <c r="A91" s="241"/>
      <c r="B91" s="270"/>
      <c r="C91" s="270"/>
      <c r="D91" s="270"/>
      <c r="E91" s="423" t="str">
        <f>UPPER(IF($D90="","",VLOOKUP($D90,'1D ELO (5)'!$A$7:$P$33,11)))</f>
        <v/>
      </c>
      <c r="F91" s="412" t="str">
        <f>UPPER(IF($D90="","",VLOOKUP($D90,'1D ELO (5)'!$A$7:$P$33,8)))</f>
        <v/>
      </c>
      <c r="G91" s="412" t="str">
        <f>IF($D90="","",VLOOKUP($D90,'1D ELO (5)'!$A$7:$P$33,9))</f>
        <v/>
      </c>
      <c r="H91" s="424"/>
      <c r="I91" s="412" t="str">
        <f>IF($D90="","",VLOOKUP($D90,'1D ELO (5)'!$A$7:$P$33,10))</f>
        <v/>
      </c>
      <c r="J91" s="271"/>
      <c r="K91" s="116" t="str">
        <f>IF(J91="a",F90,IF(J91="b",F92,""))</f>
        <v/>
      </c>
      <c r="L91" s="278"/>
      <c r="M91" s="123"/>
      <c r="N91" s="278"/>
      <c r="O91" s="123"/>
      <c r="P91" s="125"/>
      <c r="Q91" s="123"/>
      <c r="R91" s="126"/>
      <c r="S91" s="129"/>
      <c r="U91" s="153" t="e">
        <f>#REF!</f>
        <v>#REF!</v>
      </c>
    </row>
    <row r="92" spans="1:21" s="37" customFormat="1" ht="9.6" customHeight="1" x14ac:dyDescent="0.25">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5">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5">
      <c r="A94" s="241">
        <v>20</v>
      </c>
      <c r="B94" s="346" t="str">
        <f>IF($D94="","",VLOOKUP($D94,'1D ELO (5)'!$A$7:$P$39,14))</f>
        <v/>
      </c>
      <c r="C94" s="346" t="str">
        <f>IF($D94="","",VLOOKUP($D94,'1D ELO (5)'!$A$7:$P$39,15))</f>
        <v/>
      </c>
      <c r="D94" s="119"/>
      <c r="E94" s="423" t="str">
        <f>UPPER(IF($D94="","",VLOOKUP($D94,'1D ELO (5)'!$A$7:$P$39,5)))</f>
        <v/>
      </c>
      <c r="F94" s="412" t="str">
        <f>UPPER(IF($D94="","",VLOOKUP($D94,'1D ELO (5)'!$A$7:$P$39,2)))</f>
        <v/>
      </c>
      <c r="G94" s="412" t="str">
        <f>IF($D94="","",VLOOKUP($D94,'1D ELO (5)'!$A$7:$P$39,3))</f>
        <v/>
      </c>
      <c r="H94" s="424"/>
      <c r="I94" s="412" t="str">
        <f>IF($D94="","",VLOOKUP($D94,'1D ELO (5)'!$A$7:$P$39,4))</f>
        <v/>
      </c>
      <c r="J94" s="277"/>
      <c r="K94" s="123"/>
      <c r="L94" s="125"/>
      <c r="M94" s="161"/>
      <c r="N94" s="282"/>
      <c r="O94" s="123"/>
      <c r="P94" s="125"/>
      <c r="Q94" s="123"/>
      <c r="R94" s="126"/>
      <c r="S94" s="129"/>
    </row>
    <row r="95" spans="1:21" s="37" customFormat="1" ht="9.6" customHeight="1" x14ac:dyDescent="0.25">
      <c r="A95" s="241"/>
      <c r="B95" s="270"/>
      <c r="C95" s="270"/>
      <c r="D95" s="270"/>
      <c r="E95" s="423" t="str">
        <f>UPPER(IF($D94="","",VLOOKUP($D94,'1D ELO (5)'!$A$7:$P$33,11)))</f>
        <v/>
      </c>
      <c r="F95" s="412" t="str">
        <f>UPPER(IF($D94="","",VLOOKUP($D94,'1D ELO (5)'!$A$7:$P$33,8)))</f>
        <v/>
      </c>
      <c r="G95" s="412" t="str">
        <f>IF($D94="","",VLOOKUP($D94,'1D ELO (5)'!$A$7:$P$33,9))</f>
        <v/>
      </c>
      <c r="H95" s="424"/>
      <c r="I95" s="412" t="str">
        <f>IF($D94="","",VLOOKUP($D94,'1D ELO (5)'!$A$7:$P$33,10))</f>
        <v/>
      </c>
      <c r="J95" s="271"/>
      <c r="K95" s="123"/>
      <c r="L95" s="125"/>
      <c r="M95" s="245"/>
      <c r="N95" s="283"/>
      <c r="O95" s="123"/>
      <c r="P95" s="125"/>
      <c r="Q95" s="123"/>
      <c r="R95" s="126"/>
      <c r="S95" s="129"/>
    </row>
    <row r="96" spans="1:21" s="37" customFormat="1" ht="9.6" customHeight="1" x14ac:dyDescent="0.25">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5">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5">
      <c r="A98" s="241">
        <v>21</v>
      </c>
      <c r="B98" s="346" t="str">
        <f>IF($D98="","",VLOOKUP($D98,'1D ELO (5)'!$A$7:$P$39,14))</f>
        <v/>
      </c>
      <c r="C98" s="346" t="str">
        <f>IF($D98="","",VLOOKUP($D98,'1D ELO (5)'!$A$7:$P$39,15))</f>
        <v/>
      </c>
      <c r="D98" s="119"/>
      <c r="E98" s="423" t="str">
        <f>UPPER(IF($D98="","",VLOOKUP($D98,'1D ELO (5)'!$A$7:$P$39,5)))</f>
        <v/>
      </c>
      <c r="F98" s="412" t="str">
        <f>UPPER(IF($D98="","",VLOOKUP($D98,'1D ELO (5)'!$A$7:$P$39,2)))</f>
        <v/>
      </c>
      <c r="G98" s="412" t="str">
        <f>IF($D98="","",VLOOKUP($D98,'1D ELO (5)'!$A$7:$P$39,3))</f>
        <v/>
      </c>
      <c r="H98" s="424"/>
      <c r="I98" s="412" t="str">
        <f>IF($D98="","",VLOOKUP($D98,'1D ELO (5)'!$A$7:$P$39,4))</f>
        <v/>
      </c>
      <c r="J98" s="269"/>
      <c r="K98" s="123"/>
      <c r="L98" s="125"/>
      <c r="M98" s="123"/>
      <c r="N98" s="278"/>
      <c r="O98" s="123"/>
      <c r="P98" s="278"/>
      <c r="Q98" s="123"/>
      <c r="R98" s="126"/>
      <c r="S98" s="129"/>
    </row>
    <row r="99" spans="1:19" s="37" customFormat="1" ht="9.6" customHeight="1" x14ac:dyDescent="0.25">
      <c r="A99" s="241"/>
      <c r="B99" s="270"/>
      <c r="C99" s="270"/>
      <c r="D99" s="270"/>
      <c r="E99" s="423" t="str">
        <f>UPPER(IF($D98="","",VLOOKUP($D98,'1D ELO (5)'!$A$7:$P$33,11)))</f>
        <v/>
      </c>
      <c r="F99" s="412" t="str">
        <f>UPPER(IF($D98="","",VLOOKUP($D98,'1D ELO (5)'!$A$7:$P$33,8)))</f>
        <v/>
      </c>
      <c r="G99" s="412" t="str">
        <f>IF($D98="","",VLOOKUP($D98,'1D ELO (5)'!$A$7:$P$33,9))</f>
        <v/>
      </c>
      <c r="H99" s="424"/>
      <c r="I99" s="412" t="str">
        <f>IF($D98="","",VLOOKUP($D98,'1D ELO (5)'!$A$7:$P$33,10))</f>
        <v/>
      </c>
      <c r="J99" s="271"/>
      <c r="K99" s="116" t="str">
        <f>IF(J99="a",F98,IF(J99="b",F100,""))</f>
        <v/>
      </c>
      <c r="L99" s="125"/>
      <c r="M99" s="123"/>
      <c r="N99" s="278"/>
      <c r="O99" s="123"/>
      <c r="P99" s="278"/>
      <c r="Q99" s="123"/>
      <c r="R99" s="126"/>
      <c r="S99" s="129"/>
    </row>
    <row r="100" spans="1:19" s="37" customFormat="1" ht="9.6" customHeight="1" x14ac:dyDescent="0.25">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5">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5">
      <c r="A102" s="241">
        <v>22</v>
      </c>
      <c r="B102" s="346" t="str">
        <f>IF($D102="","",VLOOKUP($D102,'1D ELO (5)'!$A$7:$P$39,14))</f>
        <v/>
      </c>
      <c r="C102" s="346" t="str">
        <f>IF($D102="","",VLOOKUP($D102,'1D ELO (5)'!$A$7:$P$39,15))</f>
        <v/>
      </c>
      <c r="D102" s="119"/>
      <c r="E102" s="423" t="str">
        <f>UPPER(IF($D102="","",VLOOKUP($D102,'1D ELO (5)'!$A$7:$P$39,5)))</f>
        <v/>
      </c>
      <c r="F102" s="412" t="str">
        <f>UPPER(IF($D102="","",VLOOKUP($D102,'1D ELO (5)'!$A$7:$P$39,2)))</f>
        <v/>
      </c>
      <c r="G102" s="412" t="str">
        <f>IF($D102="","",VLOOKUP($D102,'1D ELO (5)'!$A$7:$P$39,3))</f>
        <v/>
      </c>
      <c r="H102" s="424"/>
      <c r="I102" s="412" t="str">
        <f>IF($D102="","",VLOOKUP($D102,'1D ELO (5)'!$A$7:$P$39,4))</f>
        <v/>
      </c>
      <c r="J102" s="277"/>
      <c r="K102" s="123"/>
      <c r="L102" s="278"/>
      <c r="M102" s="161"/>
      <c r="N102" s="282"/>
      <c r="O102" s="123"/>
      <c r="P102" s="278"/>
      <c r="Q102" s="123"/>
      <c r="R102" s="126"/>
      <c r="S102" s="129"/>
    </row>
    <row r="103" spans="1:19" s="37" customFormat="1" ht="9.6" customHeight="1" x14ac:dyDescent="0.25">
      <c r="A103" s="241"/>
      <c r="B103" s="270"/>
      <c r="C103" s="270"/>
      <c r="D103" s="270"/>
      <c r="E103" s="423" t="str">
        <f>UPPER(IF($D102="","",VLOOKUP($D102,'1D ELO (5)'!$A$7:$P$33,11)))</f>
        <v/>
      </c>
      <c r="F103" s="412" t="str">
        <f>UPPER(IF($D102="","",VLOOKUP($D102,'1D ELO (5)'!$A$7:$P$33,8)))</f>
        <v/>
      </c>
      <c r="G103" s="412" t="str">
        <f>IF($D102="","",VLOOKUP($D102,'1D ELO (5)'!$A$7:$P$33,9))</f>
        <v/>
      </c>
      <c r="H103" s="424"/>
      <c r="I103" s="412" t="str">
        <f>IF($D102="","",VLOOKUP($D102,'1D ELO (5)'!$A$7:$P$33,10))</f>
        <v/>
      </c>
      <c r="J103" s="271"/>
      <c r="K103" s="123"/>
      <c r="L103" s="278"/>
      <c r="M103" s="245"/>
      <c r="N103" s="283"/>
      <c r="O103" s="123"/>
      <c r="P103" s="278"/>
      <c r="Q103" s="123"/>
      <c r="R103" s="126"/>
      <c r="S103" s="129"/>
    </row>
    <row r="104" spans="1:19" s="37" customFormat="1" ht="9.6" customHeight="1" x14ac:dyDescent="0.25">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5">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5">
      <c r="A106" s="281">
        <v>23</v>
      </c>
      <c r="B106" s="346" t="str">
        <f>IF($D106="","",VLOOKUP($D106,'1D ELO (5)'!$A$7:$P$39,14))</f>
        <v/>
      </c>
      <c r="C106" s="346" t="str">
        <f>IF($D106="","",VLOOKUP($D106,'1D ELO (5)'!$A$7:$P$39,15))</f>
        <v/>
      </c>
      <c r="D106" s="119"/>
      <c r="E106" s="423" t="str">
        <f>UPPER(IF($D106="","",VLOOKUP($D106,'1D ELO (5)'!$A$7:$P$39,5)))</f>
        <v/>
      </c>
      <c r="F106" s="412" t="str">
        <f>UPPER(IF($D106="","",VLOOKUP($D106,'1D ELO (5)'!$A$7:$P$39,2)))</f>
        <v/>
      </c>
      <c r="G106" s="412" t="str">
        <f>IF($D106="","",VLOOKUP($D106,'1D ELO (5)'!$A$7:$P$39,3))</f>
        <v/>
      </c>
      <c r="H106" s="424"/>
      <c r="I106" s="412" t="str">
        <f>IF($D106="","",VLOOKUP($D106,'1D ELO (5)'!$A$7:$P$39,4))</f>
        <v/>
      </c>
      <c r="J106" s="269"/>
      <c r="K106" s="123"/>
      <c r="L106" s="278"/>
      <c r="M106" s="123"/>
      <c r="N106" s="125"/>
      <c r="O106" s="161"/>
      <c r="P106" s="278"/>
      <c r="Q106" s="123"/>
      <c r="R106" s="126"/>
      <c r="S106" s="129"/>
    </row>
    <row r="107" spans="1:19" s="37" customFormat="1" ht="9.6" customHeight="1" x14ac:dyDescent="0.25">
      <c r="A107" s="241"/>
      <c r="B107" s="270"/>
      <c r="C107" s="270"/>
      <c r="D107" s="270"/>
      <c r="E107" s="423" t="str">
        <f>UPPER(IF($D106="","",VLOOKUP($D106,'1D ELO (5)'!$A$7:$P$33,11)))</f>
        <v/>
      </c>
      <c r="F107" s="412" t="str">
        <f>UPPER(IF($D106="","",VLOOKUP($D106,'1D ELO (5)'!$A$7:$P$33,8)))</f>
        <v/>
      </c>
      <c r="G107" s="412" t="str">
        <f>IF($D106="","",VLOOKUP($D106,'1D ELO (5)'!$A$7:$P$33,9))</f>
        <v/>
      </c>
      <c r="H107" s="424"/>
      <c r="I107" s="412" t="str">
        <f>IF($D106="","",VLOOKUP($D106,'1D ELO (5)'!$A$7:$P$33,10))</f>
        <v/>
      </c>
      <c r="J107" s="271"/>
      <c r="K107" s="116" t="str">
        <f>IF(J107="a",F106,IF(J107="b",F108,""))</f>
        <v/>
      </c>
      <c r="L107" s="278"/>
      <c r="M107" s="123"/>
      <c r="N107" s="125"/>
      <c r="O107" s="123"/>
      <c r="P107" s="278"/>
      <c r="Q107" s="123"/>
      <c r="R107" s="126"/>
      <c r="S107" s="129"/>
    </row>
    <row r="108" spans="1:19" s="37" customFormat="1" ht="9.6" customHeight="1" x14ac:dyDescent="0.25">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5">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5">
      <c r="A110" s="267">
        <v>24</v>
      </c>
      <c r="B110" s="346" t="str">
        <f>IF($D110="","",VLOOKUP($D110,'1D ELO (5)'!$A$7:$P$39,14))</f>
        <v/>
      </c>
      <c r="C110" s="346" t="str">
        <f>IF($D110="","",VLOOKUP($D110,'1D ELO (5)'!$A$7:$P$39,15))</f>
        <v/>
      </c>
      <c r="D110" s="119"/>
      <c r="E110" s="578" t="str">
        <f>UPPER(IF($D110="","",VLOOKUP($D110,'1D ELO (5)'!$A$7:$P$39,5)))</f>
        <v/>
      </c>
      <c r="F110" s="579" t="str">
        <f>UPPER(IF($D110="","",VLOOKUP($D110,'1D ELO (5)'!$A$7:$P$39,2)))</f>
        <v/>
      </c>
      <c r="G110" s="579" t="str">
        <f>IF($D110="","",VLOOKUP($D110,'1D ELO (5)'!$A$7:$P$39,3))</f>
        <v/>
      </c>
      <c r="H110" s="580"/>
      <c r="I110" s="579" t="str">
        <f>IF($D110="","",VLOOKUP($D110,'1D ELO (5)'!$A$7:$P$39,4))</f>
        <v/>
      </c>
      <c r="J110" s="277"/>
      <c r="K110" s="123"/>
      <c r="L110" s="125"/>
      <c r="M110" s="161"/>
      <c r="N110" s="274"/>
      <c r="O110" s="123"/>
      <c r="P110" s="278"/>
      <c r="Q110" s="123"/>
      <c r="R110" s="126"/>
      <c r="S110" s="129"/>
    </row>
    <row r="111" spans="1:19" s="37" customFormat="1" ht="9.6" customHeight="1" x14ac:dyDescent="0.25">
      <c r="A111" s="241"/>
      <c r="B111" s="270"/>
      <c r="C111" s="270"/>
      <c r="D111" s="270"/>
      <c r="E111" s="578" t="str">
        <f>UPPER(IF($D110="","",VLOOKUP($D110,'1D ELO (5)'!$A$7:$P$33,11)))</f>
        <v/>
      </c>
      <c r="F111" s="579" t="str">
        <f>UPPER(IF($D110="","",VLOOKUP($D110,'1D ELO (5)'!$A$7:$P$33,8)))</f>
        <v/>
      </c>
      <c r="G111" s="579" t="str">
        <f>IF($D110="","",VLOOKUP($D110,'1D ELO (5)'!$A$7:$P$33,9))</f>
        <v/>
      </c>
      <c r="H111" s="580"/>
      <c r="I111" s="579" t="str">
        <f>IF($D110="","",VLOOKUP($D110,'1D ELO (5)'!$A$7:$P$33,10))</f>
        <v/>
      </c>
      <c r="J111" s="271"/>
      <c r="K111" s="123"/>
      <c r="L111" s="125"/>
      <c r="M111" s="245"/>
      <c r="N111" s="279"/>
      <c r="O111" s="123"/>
      <c r="P111" s="278"/>
      <c r="Q111" s="123"/>
      <c r="R111" s="126"/>
      <c r="S111" s="129"/>
    </row>
    <row r="112" spans="1:19" s="37" customFormat="1" ht="9.6" customHeight="1" x14ac:dyDescent="0.25">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5">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5">
      <c r="A114" s="267">
        <v>25</v>
      </c>
      <c r="B114" s="346" t="str">
        <f>IF($D114="","",VLOOKUP($D114,'1D ELO (5)'!$A$7:$P$39,14))</f>
        <v/>
      </c>
      <c r="C114" s="346" t="str">
        <f>IF($D114="","",VLOOKUP($D114,'1D ELO (5)'!$A$7:$P$39,15))</f>
        <v/>
      </c>
      <c r="D114" s="119"/>
      <c r="E114" s="578" t="str">
        <f>UPPER(IF($D114="","",VLOOKUP($D114,'1D ELO (5)'!$A$7:$P$39,5)))</f>
        <v/>
      </c>
      <c r="F114" s="579" t="str">
        <f>UPPER(IF($D114="","",VLOOKUP($D114,'1D ELO (5)'!$A$7:$P$39,2)))</f>
        <v/>
      </c>
      <c r="G114" s="579" t="str">
        <f>IF($D114="","",VLOOKUP($D114,'1D ELO (5)'!$A$7:$P$39,3))</f>
        <v/>
      </c>
      <c r="H114" s="580"/>
      <c r="I114" s="579" t="str">
        <f>IF($D114="","",VLOOKUP($D114,'1D ELO (5)'!$A$7:$P$39,4))</f>
        <v/>
      </c>
      <c r="J114" s="269"/>
      <c r="K114" s="123"/>
      <c r="L114" s="125"/>
      <c r="M114" s="123"/>
      <c r="N114" s="125"/>
      <c r="O114" s="123"/>
      <c r="P114" s="278"/>
      <c r="Q114" s="161"/>
      <c r="R114" s="126"/>
      <c r="S114" s="129"/>
    </row>
    <row r="115" spans="1:19" s="37" customFormat="1" ht="9.6" customHeight="1" x14ac:dyDescent="0.25">
      <c r="A115" s="241"/>
      <c r="B115" s="270"/>
      <c r="C115" s="270"/>
      <c r="D115" s="270"/>
      <c r="E115" s="578" t="str">
        <f>UPPER(IF($D114="","",VLOOKUP($D114,'1D ELO (5)'!$A$7:$P$33,11)))</f>
        <v/>
      </c>
      <c r="F115" s="579" t="str">
        <f>UPPER(IF($D114="","",VLOOKUP($D114,'1D ELO (5)'!$A$7:$P$33,8)))</f>
        <v/>
      </c>
      <c r="G115" s="579" t="str">
        <f>IF($D114="","",VLOOKUP($D114,'1D ELO (5)'!$A$7:$P$33,9))</f>
        <v/>
      </c>
      <c r="H115" s="580"/>
      <c r="I115" s="579" t="str">
        <f>IF($D114="","",VLOOKUP($D114,'1D ELO (5)'!$A$7:$P$33,10))</f>
        <v/>
      </c>
      <c r="J115" s="271"/>
      <c r="K115" s="116" t="str">
        <f>IF(J115="a",F114,IF(J115="b",F116,""))</f>
        <v/>
      </c>
      <c r="L115" s="125"/>
      <c r="M115" s="123"/>
      <c r="N115" s="125"/>
      <c r="O115" s="123"/>
      <c r="P115" s="278"/>
      <c r="Q115" s="245"/>
      <c r="R115" s="286"/>
      <c r="S115" s="129"/>
    </row>
    <row r="116" spans="1:19" s="37" customFormat="1" ht="9.6" customHeight="1" x14ac:dyDescent="0.25">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5">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5">
      <c r="A118" s="241">
        <v>26</v>
      </c>
      <c r="B118" s="346" t="str">
        <f>IF($D118="","",VLOOKUP($D118,'1D ELO (5)'!$A$7:$P$39,14))</f>
        <v/>
      </c>
      <c r="C118" s="346" t="str">
        <f>IF($D118="","",VLOOKUP($D118,'1D ELO (5)'!$A$7:$P$39,15))</f>
        <v/>
      </c>
      <c r="D118" s="119"/>
      <c r="E118" s="423" t="str">
        <f>UPPER(IF($D118="","",VLOOKUP($D118,'1D ELO (5)'!$A$7:$P$39,5)))</f>
        <v/>
      </c>
      <c r="F118" s="412" t="str">
        <f>UPPER(IF($D118="","",VLOOKUP($D118,'1D ELO (5)'!$A$7:$P$39,2)))</f>
        <v/>
      </c>
      <c r="G118" s="412" t="str">
        <f>IF($D118="","",VLOOKUP($D118,'1D ELO (5)'!$A$7:$P$39,3))</f>
        <v/>
      </c>
      <c r="H118" s="424"/>
      <c r="I118" s="412" t="str">
        <f>IF($D118="","",VLOOKUP($D118,'1D ELO (5)'!$A$7:$P$39,4))</f>
        <v/>
      </c>
      <c r="J118" s="277"/>
      <c r="K118" s="123"/>
      <c r="L118" s="278"/>
      <c r="M118" s="161"/>
      <c r="N118" s="274"/>
      <c r="O118" s="123"/>
      <c r="P118" s="278"/>
      <c r="Q118" s="123"/>
      <c r="R118" s="126"/>
      <c r="S118" s="129"/>
    </row>
    <row r="119" spans="1:19" s="37" customFormat="1" ht="9.6" customHeight="1" x14ac:dyDescent="0.25">
      <c r="A119" s="241"/>
      <c r="B119" s="270"/>
      <c r="C119" s="270"/>
      <c r="D119" s="270"/>
      <c r="E119" s="423" t="str">
        <f>UPPER(IF($D118="","",VLOOKUP($D118,'1D ELO (5)'!$A$7:$P$33,11)))</f>
        <v/>
      </c>
      <c r="F119" s="412" t="str">
        <f>UPPER(IF($D118="","",VLOOKUP($D118,'1D ELO (5)'!$A$7:$P$33,8)))</f>
        <v/>
      </c>
      <c r="G119" s="412" t="str">
        <f>IF($D118="","",VLOOKUP($D118,'1D ELO (5)'!$A$7:$P$33,9))</f>
        <v/>
      </c>
      <c r="H119" s="424"/>
      <c r="I119" s="412" t="str">
        <f>IF($D118="","",VLOOKUP($D118,'1D ELO (5)'!$A$7:$P$33,10))</f>
        <v/>
      </c>
      <c r="J119" s="271"/>
      <c r="K119" s="123"/>
      <c r="L119" s="278"/>
      <c r="M119" s="245"/>
      <c r="N119" s="279"/>
      <c r="O119" s="123"/>
      <c r="P119" s="278"/>
      <c r="Q119" s="123"/>
      <c r="R119" s="126"/>
      <c r="S119" s="129"/>
    </row>
    <row r="120" spans="1:19" s="37" customFormat="1" ht="9.6" customHeight="1" x14ac:dyDescent="0.25">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5">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5">
      <c r="A122" s="281">
        <v>27</v>
      </c>
      <c r="B122" s="346" t="str">
        <f>IF($D122="","",VLOOKUP($D122,'1D ELO (5)'!$A$7:$P$39,14))</f>
        <v/>
      </c>
      <c r="C122" s="346" t="str">
        <f>IF($D122="","",VLOOKUP($D122,'1D ELO (5)'!$A$7:$P$39,15))</f>
        <v/>
      </c>
      <c r="D122" s="119"/>
      <c r="E122" s="423" t="str">
        <f>UPPER(IF($D122="","",VLOOKUP($D122,'1D ELO (5)'!$A$7:$P$39,5)))</f>
        <v/>
      </c>
      <c r="F122" s="412" t="str">
        <f>UPPER(IF($D122="","",VLOOKUP($D122,'1D ELO (5)'!$A$7:$P$39,2)))</f>
        <v/>
      </c>
      <c r="G122" s="412" t="str">
        <f>IF($D122="","",VLOOKUP($D122,'1D ELO (5)'!$A$7:$P$39,3))</f>
        <v/>
      </c>
      <c r="H122" s="424"/>
      <c r="I122" s="412" t="str">
        <f>IF($D122="","",VLOOKUP($D122,'1D ELO (5)'!$A$7:$P$39,4))</f>
        <v/>
      </c>
      <c r="J122" s="269"/>
      <c r="K122" s="123"/>
      <c r="L122" s="278"/>
      <c r="M122" s="123"/>
      <c r="N122" s="278"/>
      <c r="O122" s="161"/>
      <c r="P122" s="278"/>
      <c r="Q122" s="123"/>
      <c r="R122" s="126"/>
      <c r="S122" s="129"/>
    </row>
    <row r="123" spans="1:19" s="37" customFormat="1" ht="9.6" customHeight="1" x14ac:dyDescent="0.25">
      <c r="A123" s="241"/>
      <c r="B123" s="270"/>
      <c r="C123" s="270"/>
      <c r="D123" s="270"/>
      <c r="E123" s="423" t="str">
        <f>UPPER(IF($D122="","",VLOOKUP($D122,'1D ELO (5)'!$A$7:$P$33,11)))</f>
        <v/>
      </c>
      <c r="F123" s="412" t="str">
        <f>UPPER(IF($D122="","",VLOOKUP($D122,'1D ELO (5)'!$A$7:$P$33,8)))</f>
        <v/>
      </c>
      <c r="G123" s="412" t="str">
        <f>IF($D122="","",VLOOKUP($D122,'1D ELO (5)'!$A$7:$P$33,9))</f>
        <v/>
      </c>
      <c r="H123" s="424"/>
      <c r="I123" s="412" t="str">
        <f>IF($D122="","",VLOOKUP($D122,'1D ELO (5)'!$A$7:$P$33,10))</f>
        <v/>
      </c>
      <c r="J123" s="271"/>
      <c r="K123" s="116" t="str">
        <f>IF(J123="a",F122,IF(J123="b",F124,""))</f>
        <v/>
      </c>
      <c r="L123" s="278"/>
      <c r="M123" s="123"/>
      <c r="N123" s="278"/>
      <c r="O123" s="123"/>
      <c r="P123" s="278"/>
      <c r="Q123" s="123"/>
      <c r="R123" s="126"/>
      <c r="S123" s="129"/>
    </row>
    <row r="124" spans="1:19" s="37" customFormat="1" ht="9.6" customHeight="1" x14ac:dyDescent="0.25">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5">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5">
      <c r="A126" s="241">
        <v>28</v>
      </c>
      <c r="B126" s="346" t="str">
        <f>IF($D126="","",VLOOKUP($D126,'1D ELO (5)'!$A$7:$P$39,14))</f>
        <v/>
      </c>
      <c r="C126" s="346" t="str">
        <f>IF($D126="","",VLOOKUP($D126,'1D ELO (5)'!$A$7:$P$39,15))</f>
        <v/>
      </c>
      <c r="D126" s="119"/>
      <c r="E126" s="423" t="str">
        <f>UPPER(IF($D126="","",VLOOKUP($D126,'1D ELO (5)'!$A$7:$P$39,5)))</f>
        <v/>
      </c>
      <c r="F126" s="412" t="str">
        <f>UPPER(IF($D126="","",VLOOKUP($D126,'1D ELO (5)'!$A$7:$P$39,2)))</f>
        <v/>
      </c>
      <c r="G126" s="412" t="str">
        <f>IF($D126="","",VLOOKUP($D126,'1D ELO (5)'!$A$7:$P$39,3))</f>
        <v/>
      </c>
      <c r="H126" s="424"/>
      <c r="I126" s="412" t="str">
        <f>IF($D126="","",VLOOKUP($D126,'1D ELO (5)'!$A$7:$P$39,4))</f>
        <v/>
      </c>
      <c r="J126" s="277"/>
      <c r="K126" s="123"/>
      <c r="L126" s="125"/>
      <c r="M126" s="161"/>
      <c r="N126" s="282"/>
      <c r="O126" s="123"/>
      <c r="P126" s="278"/>
      <c r="Q126" s="123"/>
      <c r="R126" s="126"/>
      <c r="S126" s="129"/>
    </row>
    <row r="127" spans="1:19" s="37" customFormat="1" ht="9.6" customHeight="1" x14ac:dyDescent="0.25">
      <c r="A127" s="241"/>
      <c r="B127" s="270"/>
      <c r="C127" s="270"/>
      <c r="D127" s="270"/>
      <c r="E127" s="423" t="str">
        <f>UPPER(IF($D126="","",VLOOKUP($D126,'1D ELO (5)'!$A$7:$P$33,11)))</f>
        <v/>
      </c>
      <c r="F127" s="412" t="str">
        <f>UPPER(IF($D126="","",VLOOKUP($D126,'1D ELO (5)'!$A$7:$P$33,8)))</f>
        <v/>
      </c>
      <c r="G127" s="412" t="str">
        <f>IF($D126="","",VLOOKUP($D126,'1D ELO (5)'!$A$7:$P$33,9))</f>
        <v/>
      </c>
      <c r="H127" s="424"/>
      <c r="I127" s="412" t="str">
        <f>IF($D126="","",VLOOKUP($D126,'1D ELO (5)'!$A$7:$P$33,10))</f>
        <v/>
      </c>
      <c r="J127" s="271"/>
      <c r="K127" s="123"/>
      <c r="L127" s="125"/>
      <c r="M127" s="245"/>
      <c r="N127" s="283"/>
      <c r="O127" s="123"/>
      <c r="P127" s="278"/>
      <c r="Q127" s="123"/>
      <c r="R127" s="126"/>
      <c r="S127" s="129"/>
    </row>
    <row r="128" spans="1:19" s="37" customFormat="1" ht="9.6" customHeight="1" x14ac:dyDescent="0.25">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5">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5">
      <c r="A130" s="281">
        <v>29</v>
      </c>
      <c r="B130" s="346" t="str">
        <f>IF($D130="","",VLOOKUP($D130,'1D ELO (5)'!$A$7:$P$39,14))</f>
        <v/>
      </c>
      <c r="C130" s="346" t="str">
        <f>IF($D130="","",VLOOKUP($D130,'1D ELO (5)'!$A$7:$P$39,15))</f>
        <v/>
      </c>
      <c r="D130" s="119"/>
      <c r="E130" s="423" t="str">
        <f>UPPER(IF($D130="","",VLOOKUP($D130,'1D ELO (5)'!$A$7:$P$39,5)))</f>
        <v/>
      </c>
      <c r="F130" s="412" t="str">
        <f>UPPER(IF($D130="","",VLOOKUP($D130,'1D ELO (5)'!$A$7:$P$39,2)))</f>
        <v/>
      </c>
      <c r="G130" s="412" t="str">
        <f>IF($D130="","",VLOOKUP($D130,'1D ELO (5)'!$A$7:$P$39,3))</f>
        <v/>
      </c>
      <c r="H130" s="424"/>
      <c r="I130" s="412" t="str">
        <f>IF($D130="","",VLOOKUP($D130,'1D ELO (5)'!$A$7:$P$39,4))</f>
        <v/>
      </c>
      <c r="J130" s="269"/>
      <c r="K130" s="123"/>
      <c r="L130" s="125"/>
      <c r="M130" s="123"/>
      <c r="N130" s="278"/>
      <c r="O130" s="123"/>
      <c r="P130" s="125"/>
      <c r="Q130" s="123"/>
      <c r="R130" s="126"/>
      <c r="S130" s="129"/>
    </row>
    <row r="131" spans="1:19" s="37" customFormat="1" ht="9.6" customHeight="1" x14ac:dyDescent="0.25">
      <c r="A131" s="241"/>
      <c r="B131" s="270"/>
      <c r="C131" s="270"/>
      <c r="D131" s="270"/>
      <c r="E131" s="423" t="str">
        <f>UPPER(IF($D130="","",VLOOKUP($D130,'1D ELO (5)'!$A$7:$P$33,11)))</f>
        <v/>
      </c>
      <c r="F131" s="412" t="str">
        <f>UPPER(IF($D130="","",VLOOKUP($D130,'1D ELO (5)'!$A$7:$P$33,8)))</f>
        <v/>
      </c>
      <c r="G131" s="412" t="str">
        <f>IF($D130="","",VLOOKUP($D130,'1D ELO (5)'!$A$7:$P$33,9))</f>
        <v/>
      </c>
      <c r="H131" s="424"/>
      <c r="I131" s="412" t="str">
        <f>IF($D130="","",VLOOKUP($D130,'1D ELO (5)'!$A$7:$P$33,10))</f>
        <v/>
      </c>
      <c r="J131" s="271"/>
      <c r="K131" s="116" t="str">
        <f>IF(J131="a",F130,IF(J131="b",F132,""))</f>
        <v/>
      </c>
      <c r="L131" s="125"/>
      <c r="M131" s="123"/>
      <c r="N131" s="278"/>
      <c r="O131" s="123"/>
      <c r="P131" s="125"/>
      <c r="Q131" s="123"/>
      <c r="R131" s="126"/>
      <c r="S131" s="129"/>
    </row>
    <row r="132" spans="1:19" s="37" customFormat="1" ht="9.6" customHeight="1" x14ac:dyDescent="0.25">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5">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5">
      <c r="A134" s="241">
        <v>30</v>
      </c>
      <c r="B134" s="346" t="str">
        <f>IF($D134="","",VLOOKUP($D134,'1D ELO (5)'!$A$7:$P$39,14))</f>
        <v/>
      </c>
      <c r="C134" s="346" t="str">
        <f>IF($D134="","",VLOOKUP($D134,'1D ELO (5)'!$A$7:$P$39,15))</f>
        <v/>
      </c>
      <c r="D134" s="119"/>
      <c r="E134" s="423" t="str">
        <f>UPPER(IF($D134="","",VLOOKUP($D134,'1D ELO (5)'!$A$7:$P$39,5)))</f>
        <v/>
      </c>
      <c r="F134" s="412" t="str">
        <f>UPPER(IF($D134="","",VLOOKUP($D134,'1D ELO (5)'!$A$7:$P$39,2)))</f>
        <v/>
      </c>
      <c r="G134" s="412" t="str">
        <f>IF($D134="","",VLOOKUP($D134,'1D ELO (5)'!$A$7:$P$39,3))</f>
        <v/>
      </c>
      <c r="H134" s="424"/>
      <c r="I134" s="412" t="str">
        <f>IF($D134="","",VLOOKUP($D134,'1D ELO (5)'!$A$7:$P$39,4))</f>
        <v/>
      </c>
      <c r="J134" s="277"/>
      <c r="K134" s="123"/>
      <c r="L134" s="278"/>
      <c r="M134" s="161"/>
      <c r="N134" s="282"/>
      <c r="O134" s="123"/>
      <c r="P134" s="125"/>
      <c r="Q134" s="123"/>
      <c r="R134" s="126"/>
      <c r="S134" s="129"/>
    </row>
    <row r="135" spans="1:19" s="37" customFormat="1" ht="9.6" customHeight="1" x14ac:dyDescent="0.25">
      <c r="A135" s="241"/>
      <c r="B135" s="270"/>
      <c r="C135" s="270"/>
      <c r="D135" s="270"/>
      <c r="E135" s="423" t="str">
        <f>UPPER(IF($D134="","",VLOOKUP($D134,'1D ELO (5)'!$A$7:$P$33,11)))</f>
        <v/>
      </c>
      <c r="F135" s="412" t="str">
        <f>UPPER(IF($D134="","",VLOOKUP($D134,'1D ELO (5)'!$A$7:$P$33,8)))</f>
        <v/>
      </c>
      <c r="G135" s="412" t="str">
        <f>IF($D134="","",VLOOKUP($D134,'1D ELO (5)'!$A$7:$P$33,9))</f>
        <v/>
      </c>
      <c r="H135" s="424"/>
      <c r="I135" s="412" t="str">
        <f>IF($D134="","",VLOOKUP($D134,'1D ELO (5)'!$A$7:$P$33,10))</f>
        <v/>
      </c>
      <c r="J135" s="271"/>
      <c r="K135" s="123"/>
      <c r="L135" s="278"/>
      <c r="M135" s="245"/>
      <c r="N135" s="283"/>
      <c r="O135" s="123"/>
      <c r="P135" s="125"/>
      <c r="Q135" s="123"/>
      <c r="R135" s="126"/>
      <c r="S135" s="129"/>
    </row>
    <row r="136" spans="1:19" s="37" customFormat="1" ht="9.6" customHeight="1" x14ac:dyDescent="0.25">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5">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5">
      <c r="A138" s="281">
        <v>31</v>
      </c>
      <c r="B138" s="346" t="str">
        <f>IF($D138="","",VLOOKUP($D138,'1D ELO (5)'!$A$7:$P$39,14))</f>
        <v/>
      </c>
      <c r="C138" s="346" t="str">
        <f>IF($D138="","",VLOOKUP($D138,'1D ELO (5)'!$A$7:$P$39,15))</f>
        <v/>
      </c>
      <c r="D138" s="119"/>
      <c r="E138" s="423" t="str">
        <f>UPPER(IF($D138="","",VLOOKUP($D138,'1D ELO (5)'!$A$7:$P$39,5)))</f>
        <v/>
      </c>
      <c r="F138" s="412" t="str">
        <f>UPPER(IF($D138="","",VLOOKUP($D138,'1D ELO (5)'!$A$7:$P$39,2)))</f>
        <v/>
      </c>
      <c r="G138" s="412" t="str">
        <f>IF($D138="","",VLOOKUP($D138,'1D ELO (5)'!$A$7:$P$39,3))</f>
        <v/>
      </c>
      <c r="H138" s="424"/>
      <c r="I138" s="412" t="str">
        <f>IF($D138="","",VLOOKUP($D138,'1D ELO (5)'!$A$7:$P$39,4))</f>
        <v/>
      </c>
      <c r="J138" s="269"/>
      <c r="K138" s="123"/>
      <c r="L138" s="278"/>
      <c r="M138" s="123"/>
      <c r="N138" s="125"/>
      <c r="O138" s="298" t="str">
        <f>O63</f>
        <v>Döntő</v>
      </c>
      <c r="P138" s="299"/>
      <c r="Q138" s="298" t="str">
        <f>Q63</f>
        <v>Nyertes</v>
      </c>
      <c r="R138" s="299"/>
      <c r="S138" s="129"/>
    </row>
    <row r="139" spans="1:19" s="37" customFormat="1" ht="9.6" customHeight="1" x14ac:dyDescent="0.25">
      <c r="A139" s="241"/>
      <c r="B139" s="270"/>
      <c r="C139" s="270"/>
      <c r="D139" s="270"/>
      <c r="E139" s="423" t="str">
        <f>UPPER(IF($D138="","",VLOOKUP($D138,'1D ELO (5)'!$A$7:$P$33,11)))</f>
        <v/>
      </c>
      <c r="F139" s="412" t="str">
        <f>UPPER(IF($D138="","",VLOOKUP($D138,'1D ELO (5)'!$A$7:$P$33,8)))</f>
        <v/>
      </c>
      <c r="G139" s="412" t="str">
        <f>IF($D138="","",VLOOKUP($D138,'1D ELO (5)'!$A$7:$P$33,9))</f>
        <v/>
      </c>
      <c r="H139" s="424"/>
      <c r="I139" s="412" t="str">
        <f>IF($D138="","",VLOOKUP($D138,'1D ELO (5)'!$A$7:$P$33,10))</f>
        <v/>
      </c>
      <c r="J139" s="271"/>
      <c r="K139" s="116" t="str">
        <f>IF(J139="a",F138,IF(J139="b",F140,""))</f>
        <v/>
      </c>
      <c r="L139" s="278"/>
      <c r="M139" s="123"/>
      <c r="N139" s="125"/>
      <c r="O139" s="300" t="str">
        <f>O64</f>
        <v/>
      </c>
      <c r="P139" s="299"/>
      <c r="Q139" s="302"/>
      <c r="R139" s="299"/>
      <c r="S139" s="129"/>
    </row>
    <row r="140" spans="1:19" s="37" customFormat="1" ht="9.6" customHeight="1" x14ac:dyDescent="0.25">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5">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5">
      <c r="A142" s="287">
        <v>32</v>
      </c>
      <c r="B142" s="346" t="str">
        <f>IF($D142="","",VLOOKUP($D142,'1D ELO (5)'!$A$7:$P$39,14))</f>
        <v/>
      </c>
      <c r="C142" s="346" t="str">
        <f>IF($D142="","",VLOOKUP($D142,'1D ELO (5)'!$A$7:$P$39,15))</f>
        <v/>
      </c>
      <c r="D142" s="119"/>
      <c r="E142" s="578" t="str">
        <f>UPPER(IF($D142="","",VLOOKUP($D142,'1D ELO (5)'!$A$7:$P$39,5)))</f>
        <v/>
      </c>
      <c r="F142" s="579" t="str">
        <f>UPPER(IF($D142="","",VLOOKUP($D142,'1D ELO (5)'!$A$7:$P$39,2)))</f>
        <v/>
      </c>
      <c r="G142" s="579" t="str">
        <f>IF($D142="","",VLOOKUP($D142,'1D ELO (5)'!$A$7:$P$39,3))</f>
        <v/>
      </c>
      <c r="H142" s="580"/>
      <c r="I142" s="579" t="str">
        <f>IF($D142="","",VLOOKUP($D142,'1D ELO (5)'!$A$7:$P$39,4))</f>
        <v/>
      </c>
      <c r="J142" s="277"/>
      <c r="K142" s="123"/>
      <c r="L142" s="125"/>
      <c r="M142" s="161"/>
      <c r="N142" s="274"/>
      <c r="O142" s="302"/>
      <c r="P142" s="318"/>
      <c r="Q142" s="303" t="str">
        <f>Q67</f>
        <v/>
      </c>
      <c r="R142" s="317"/>
      <c r="S142" s="129"/>
    </row>
    <row r="143" spans="1:19" s="37" customFormat="1" ht="9.6" customHeight="1" x14ac:dyDescent="0.25">
      <c r="A143" s="241"/>
      <c r="B143" s="270"/>
      <c r="C143" s="270"/>
      <c r="D143" s="270"/>
      <c r="E143" s="578" t="str">
        <f>UPPER(IF($D142="","",VLOOKUP($D142,'1D ELO (5)'!$A$7:$P$33,11)))</f>
        <v/>
      </c>
      <c r="F143" s="579" t="str">
        <f>UPPER(IF($D142="","",VLOOKUP($D142,'1D ELO (5)'!$A$7:$P$33,8)))</f>
        <v/>
      </c>
      <c r="G143" s="579" t="str">
        <f>IF($D142="","",VLOOKUP($D142,'1D ELO (5)'!$A$7:$P$33,9))</f>
        <v/>
      </c>
      <c r="H143" s="580"/>
      <c r="I143" s="579" t="str">
        <f>IF($D142="","",VLOOKUP($D142,'1D ELO (5)'!$A$7:$P$33,10))</f>
        <v/>
      </c>
      <c r="J143" s="271"/>
      <c r="K143" s="123"/>
      <c r="L143" s="125"/>
      <c r="M143" s="245"/>
      <c r="N143" s="279"/>
      <c r="O143" s="300" t="str">
        <f>O68</f>
        <v/>
      </c>
      <c r="P143" s="318"/>
      <c r="Q143" s="302">
        <f>Q68</f>
        <v>0</v>
      </c>
      <c r="R143" s="299"/>
      <c r="S143" s="129"/>
    </row>
    <row r="144" spans="1:19" s="37" customFormat="1" ht="9.6" customHeight="1" x14ac:dyDescent="0.25">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5">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5">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5">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5">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5">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5">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5">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5">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5">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5">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t="str">
        <f>O79</f>
        <v>Csávás István</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29"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28" priority="22" stopIfTrue="1" operator="equal">
      <formula>"Bye"</formula>
    </cfRule>
  </conditionalFormatting>
  <conditionalFormatting sqref="I10 K14 I18 M22 I26 K30 I34 O38 I42 K46 I50 M54 I58 K62 I66 O67 I85 K89 I93 M97 I101 K105 I109 O113 I117 K121 I125 M129 I133 K137 I141">
    <cfRule type="expression" dxfId="27" priority="28" stopIfTrue="1">
      <formula>AND($O$1="CU",I10="Umpire")</formula>
    </cfRule>
    <cfRule type="expression" dxfId="26" priority="29" stopIfTrue="1">
      <formula>AND($O$1="CU",I10&lt;&gt;"Umpire",J10&lt;&gt;"")</formula>
    </cfRule>
    <cfRule type="expression" dxfId="25" priority="30" stopIfTrue="1">
      <formula>AND($O$1="CU",I10&lt;&gt;"Umpire")</formula>
    </cfRule>
  </conditionalFormatting>
  <conditionalFormatting sqref="J10 L14 J18 N22 J26 L30 J34 P38 J42 L46 J50 N54 J58 L62 J66 P67 J85 L89 J93 N97 J101 L105 J109 P113 J117 L121 J125 N129 J133 L137 J141">
    <cfRule type="expression" dxfId="24" priority="23" stopIfTrue="1">
      <formula>$O$1="CU"</formula>
    </cfRule>
  </conditionalFormatting>
  <conditionalFormatting sqref="K9 M13 K17 O21 K25 M29 K33 Q37 K41 M45 K49 O53 K57 M61 K65 Q66 K84 M88 K92 O96 K100 M104 K108 Q112 K116 M120 K124 O128 K132 M136 K140">
    <cfRule type="expression" dxfId="23" priority="26" stopIfTrue="1">
      <formula>J10="as"</formula>
    </cfRule>
    <cfRule type="expression" dxfId="22" priority="27" stopIfTrue="1">
      <formula>J10="bs"</formula>
    </cfRule>
  </conditionalFormatting>
  <conditionalFormatting sqref="K10 M14 K18 O22 K26 M30 K34 Q38 K42 M46 K50 O54 K58 M62 K66 Q67 K85 M89 K93 O97 K101 M105 K109 Q113 K117 M121 K125 O129 K133 M137 K141">
    <cfRule type="expression" dxfId="21" priority="24" stopIfTrue="1">
      <formula>J10="as"</formula>
    </cfRule>
    <cfRule type="expression" dxfId="20" priority="25" stopIfTrue="1">
      <formula>J10="bs"</formula>
    </cfRule>
  </conditionalFormatting>
  <conditionalFormatting sqref="O64">
    <cfRule type="expression" dxfId="19" priority="15" stopIfTrue="1">
      <formula>P38="as"</formula>
    </cfRule>
    <cfRule type="expression" dxfId="18" priority="16" stopIfTrue="1">
      <formula>P38="bs"</formula>
    </cfRule>
  </conditionalFormatting>
  <conditionalFormatting sqref="O65">
    <cfRule type="expression" dxfId="17" priority="19" stopIfTrue="1">
      <formula>P38="as"</formula>
    </cfRule>
    <cfRule type="expression" dxfId="16" priority="20" stopIfTrue="1">
      <formula>P38="bs"</formula>
    </cfRule>
  </conditionalFormatting>
  <conditionalFormatting sqref="O68">
    <cfRule type="expression" dxfId="15" priority="13" stopIfTrue="1">
      <formula>P113="as"</formula>
    </cfRule>
    <cfRule type="expression" dxfId="14" priority="14" stopIfTrue="1">
      <formula>P113="bs"</formula>
    </cfRule>
  </conditionalFormatting>
  <conditionalFormatting sqref="O69">
    <cfRule type="expression" dxfId="13" priority="17" stopIfTrue="1">
      <formula>P113="as"</formula>
    </cfRule>
    <cfRule type="expression" dxfId="12" priority="18" stopIfTrue="1">
      <formula>P113="bs"</formula>
    </cfRule>
  </conditionalFormatting>
  <conditionalFormatting sqref="O139">
    <cfRule type="expression" dxfId="11" priority="5" stopIfTrue="1">
      <formula>P38="as"</formula>
    </cfRule>
    <cfRule type="expression" dxfId="10" priority="6" stopIfTrue="1">
      <formula>P38="bs"</formula>
    </cfRule>
  </conditionalFormatting>
  <conditionalFormatting sqref="O140">
    <cfRule type="expression" dxfId="9" priority="9" stopIfTrue="1">
      <formula>P38="as"</formula>
    </cfRule>
    <cfRule type="expression" dxfId="8" priority="10" stopIfTrue="1">
      <formula>P38="bs"</formula>
    </cfRule>
  </conditionalFormatting>
  <conditionalFormatting sqref="O143">
    <cfRule type="expression" dxfId="7" priority="3" stopIfTrue="1">
      <formula>P113="as"</formula>
    </cfRule>
    <cfRule type="expression" dxfId="6" priority="4" stopIfTrue="1">
      <formula>P113="bs"</formula>
    </cfRule>
  </conditionalFormatting>
  <conditionalFormatting sqref="O144">
    <cfRule type="expression" dxfId="5" priority="7" stopIfTrue="1">
      <formula>P113="as"</formula>
    </cfRule>
    <cfRule type="expression" dxfId="4" priority="8" stopIfTrue="1">
      <formula>P113="bs"</formula>
    </cfRule>
  </conditionalFormatting>
  <conditionalFormatting sqref="Q141">
    <cfRule type="expression" dxfId="3" priority="1" stopIfTrue="1">
      <formula>P67="as"</formula>
    </cfRule>
    <cfRule type="expression" dxfId="2" priority="2" stopIfTrue="1">
      <formula>P67="bs"</formula>
    </cfRule>
  </conditionalFormatting>
  <conditionalFormatting sqref="Q142">
    <cfRule type="expression" dxfId="1" priority="11" stopIfTrue="1">
      <formula>P67="as"</formula>
    </cfRule>
    <cfRule type="expression" dxfId="0"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60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22945" r:id="rId4"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722946" r:id="rId5"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315D0-4C97-4489-9A9E-44B594D4ADA5}">
  <sheetPr>
    <tabColor indexed="11"/>
  </sheetPr>
  <dimension ref="A1:AK41"/>
  <sheetViews>
    <sheetView workbookViewId="0">
      <selection activeCell="K13" sqref="K13"/>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56" t="s">
        <v>283</v>
      </c>
      <c r="F7" s="756"/>
      <c r="G7" s="747" t="s">
        <v>279</v>
      </c>
      <c r="H7" s="748"/>
      <c r="I7" s="542" t="str">
        <f>IF($B7="","",VLOOKUP($B7,'III.korcsoport F. B.'!$A$7:$M$22,4))</f>
        <v/>
      </c>
      <c r="J7" s="483"/>
      <c r="K7" s="727" t="s">
        <v>611</v>
      </c>
      <c r="L7" s="563" t="e">
        <f>IF(K7="","",CONCATENATE(VLOOKUP($Y$3,$AB$1:$AK$1,K7)," pont"))</f>
        <v>#N/A</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7" t="s">
        <v>253</v>
      </c>
      <c r="F9" s="748"/>
      <c r="G9" s="747" t="s">
        <v>272</v>
      </c>
      <c r="H9" s="748"/>
      <c r="I9" s="542" t="str">
        <f>IF($B9="","",VLOOKUP($B9,'III.korcsoport F. B.'!$A$7:$M$22,4))</f>
        <v/>
      </c>
      <c r="J9" s="483"/>
      <c r="K9" s="723" t="s">
        <v>191</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47" t="s">
        <v>284</v>
      </c>
      <c r="F11" s="748"/>
      <c r="G11" s="747" t="s">
        <v>274</v>
      </c>
      <c r="H11" s="748"/>
      <c r="I11" s="54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47" t="s">
        <v>275</v>
      </c>
      <c r="F13" s="748"/>
      <c r="G13" s="747" t="s">
        <v>276</v>
      </c>
      <c r="H13" s="748"/>
      <c r="I13" s="542" t="str">
        <f>IF($B13="","",VLOOKUP($B13,'III.korcsoport F. B.'!$A$7:$M$22,4))</f>
        <v/>
      </c>
      <c r="J13" s="483"/>
      <c r="K13" s="736" t="s">
        <v>190</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728"/>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IF($B15="","",VLOOKUP($B15,'III.korcsoport F. B.'!$A$7:$M$22,5))</f>
        <v/>
      </c>
      <c r="D15" s="541" t="str">
        <f>IF($B15="","",VLOOKUP($B15,'III.korcsoport F. B.'!$A$7:$M$22,15))</f>
        <v/>
      </c>
      <c r="E15" s="755" t="s">
        <v>285</v>
      </c>
      <c r="F15" s="748"/>
      <c r="G15" s="747" t="s">
        <v>278</v>
      </c>
      <c r="H15" s="748"/>
      <c r="I15" s="542" t="str">
        <f>IF($B15="","",VLOOKUP($B15,'III.korcsoport F. B.'!$A$7:$M$22,4))</f>
        <v/>
      </c>
      <c r="J15" s="483"/>
      <c r="K15" s="723" t="s">
        <v>189</v>
      </c>
      <c r="L15" s="563" t="e">
        <f>IF(K15="","",CONCATENATE(VLOOKUP($Y$3,$AB$1:$AK$1,K15)," pont"))</f>
        <v>#N/A</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54" t="str">
        <f>E7</f>
        <v>Réci</v>
      </c>
      <c r="E18" s="754"/>
      <c r="F18" s="743" t="str">
        <f>E9</f>
        <v>Nagy</v>
      </c>
      <c r="G18" s="743"/>
      <c r="H18" s="743" t="str">
        <f>E11</f>
        <v>Földvári</v>
      </c>
      <c r="I18" s="743"/>
      <c r="J18" s="743" t="str">
        <f>E13</f>
        <v>Jakab</v>
      </c>
      <c r="K18" s="743"/>
      <c r="L18" s="743" t="str">
        <f>E15</f>
        <v>Kaszanitzky</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Réci</v>
      </c>
      <c r="C19" s="739"/>
      <c r="D19" s="744"/>
      <c r="E19" s="744"/>
      <c r="F19" s="741"/>
      <c r="G19" s="741"/>
      <c r="H19" s="741"/>
      <c r="I19" s="741"/>
      <c r="J19" s="743"/>
      <c r="K19" s="743"/>
      <c r="L19" s="743"/>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Nagy</v>
      </c>
      <c r="C20" s="739"/>
      <c r="D20" s="741"/>
      <c r="E20" s="741"/>
      <c r="F20" s="744"/>
      <c r="G20" s="744"/>
      <c r="H20" s="740" t="s">
        <v>601</v>
      </c>
      <c r="I20" s="741"/>
      <c r="J20" s="740" t="s">
        <v>612</v>
      </c>
      <c r="K20" s="741"/>
      <c r="L20" s="742" t="s">
        <v>613</v>
      </c>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Földvári</v>
      </c>
      <c r="C21" s="739"/>
      <c r="D21" s="741"/>
      <c r="E21" s="741"/>
      <c r="F21" s="740" t="s">
        <v>593</v>
      </c>
      <c r="G21" s="741"/>
      <c r="H21" s="744"/>
      <c r="I21" s="744"/>
      <c r="J21" s="740" t="s">
        <v>593</v>
      </c>
      <c r="K21" s="741"/>
      <c r="L21" s="740" t="s">
        <v>594</v>
      </c>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Jakab</v>
      </c>
      <c r="C22" s="739"/>
      <c r="D22" s="741"/>
      <c r="E22" s="741"/>
      <c r="F22" s="740" t="s">
        <v>614</v>
      </c>
      <c r="G22" s="741"/>
      <c r="H22" s="742" t="s">
        <v>601</v>
      </c>
      <c r="I22" s="743"/>
      <c r="J22" s="744"/>
      <c r="K22" s="744"/>
      <c r="L22" s="740" t="s">
        <v>593</v>
      </c>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Kaszanitzky</v>
      </c>
      <c r="C23" s="739"/>
      <c r="D23" s="741"/>
      <c r="E23" s="741"/>
      <c r="F23" s="740" t="s">
        <v>615</v>
      </c>
      <c r="G23" s="741"/>
      <c r="H23" s="742" t="s">
        <v>591</v>
      </c>
      <c r="I23" s="743"/>
      <c r="J23" s="742" t="s">
        <v>601</v>
      </c>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9:M19"/>
    <mergeCell ref="B18:C18"/>
    <mergeCell ref="D18:E18"/>
    <mergeCell ref="F18:G18"/>
    <mergeCell ref="H18:I18"/>
    <mergeCell ref="J18:K18"/>
    <mergeCell ref="L18:M18"/>
    <mergeCell ref="B19:C19"/>
    <mergeCell ref="D19:E19"/>
    <mergeCell ref="F19:G19"/>
    <mergeCell ref="H19:I19"/>
    <mergeCell ref="J19:K19"/>
    <mergeCell ref="L21:M21"/>
    <mergeCell ref="B20:C20"/>
    <mergeCell ref="D20:E20"/>
    <mergeCell ref="F20:G20"/>
    <mergeCell ref="H20:I20"/>
    <mergeCell ref="J20:K20"/>
    <mergeCell ref="L20:M20"/>
    <mergeCell ref="B21:C21"/>
    <mergeCell ref="D21:E21"/>
    <mergeCell ref="F21:G21"/>
    <mergeCell ref="H21:I21"/>
    <mergeCell ref="J21:K21"/>
    <mergeCell ref="H23:I23"/>
    <mergeCell ref="J23:K23"/>
    <mergeCell ref="L23:M23"/>
    <mergeCell ref="B22:C22"/>
    <mergeCell ref="D22:E22"/>
    <mergeCell ref="F22:G22"/>
    <mergeCell ref="H22:I22"/>
    <mergeCell ref="J22:K22"/>
    <mergeCell ref="L22:M22"/>
    <mergeCell ref="E34:F34"/>
    <mergeCell ref="E35:F35"/>
    <mergeCell ref="B23:C23"/>
    <mergeCell ref="D23:E23"/>
    <mergeCell ref="F23:G23"/>
  </mergeCells>
  <conditionalFormatting sqref="E7 E9 E11 E13 E15">
    <cfRule type="cellIs" dxfId="897" priority="1" stopIfTrue="1" operator="equal">
      <formula>"Bye"</formula>
    </cfRule>
  </conditionalFormatting>
  <conditionalFormatting sqref="R41">
    <cfRule type="expression" dxfId="89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69604-E970-46C6-9E57-0C7DE00A0A63}">
  <sheetPr>
    <tabColor indexed="42"/>
  </sheetPr>
  <dimension ref="A1:O156"/>
  <sheetViews>
    <sheetView showGridLines="0" showZeros="0" workbookViewId="0">
      <pane ySplit="6" topLeftCell="A7" activePane="bottomLeft" state="frozen"/>
      <selection activeCell="C12" sqref="C12"/>
      <selection pane="bottomLeft" activeCell="T28" sqref="T28"/>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286</v>
      </c>
      <c r="C7" s="697" t="s">
        <v>299</v>
      </c>
      <c r="D7" s="699" t="s">
        <v>300</v>
      </c>
      <c r="E7" s="700" t="s">
        <v>240</v>
      </c>
      <c r="F7" s="68"/>
      <c r="G7" s="68"/>
      <c r="H7" s="357"/>
      <c r="I7" s="355"/>
      <c r="J7" s="359"/>
      <c r="K7" s="355"/>
      <c r="L7" s="344"/>
      <c r="M7" s="68"/>
      <c r="N7" s="93"/>
      <c r="O7" s="69"/>
    </row>
    <row r="8" spans="1:15" s="11" customFormat="1" ht="18.899999999999999" customHeight="1" x14ac:dyDescent="0.25">
      <c r="A8" s="360">
        <v>2</v>
      </c>
      <c r="B8" s="696" t="s">
        <v>287</v>
      </c>
      <c r="C8" s="697" t="s">
        <v>298</v>
      </c>
      <c r="D8" s="699" t="s">
        <v>280</v>
      </c>
      <c r="E8" s="700" t="s">
        <v>240</v>
      </c>
      <c r="F8" s="68"/>
      <c r="G8" s="68"/>
      <c r="H8" s="357"/>
      <c r="I8" s="355"/>
      <c r="J8" s="359"/>
      <c r="K8" s="355"/>
      <c r="L8" s="344"/>
      <c r="M8" s="68"/>
      <c r="N8" s="93"/>
      <c r="O8" s="69"/>
    </row>
    <row r="9" spans="1:15" s="11" customFormat="1" ht="18.899999999999999" customHeight="1" x14ac:dyDescent="0.25">
      <c r="A9" s="360">
        <v>3</v>
      </c>
      <c r="B9" s="696" t="s">
        <v>288</v>
      </c>
      <c r="C9" s="697" t="s">
        <v>289</v>
      </c>
      <c r="D9" s="699" t="s">
        <v>238</v>
      </c>
      <c r="E9" s="700" t="s">
        <v>240</v>
      </c>
      <c r="F9" s="68"/>
      <c r="G9" s="68"/>
      <c r="H9" s="357"/>
      <c r="I9" s="355"/>
      <c r="J9" s="359"/>
      <c r="K9" s="355"/>
      <c r="L9" s="344"/>
      <c r="M9" s="68"/>
      <c r="N9" s="604"/>
      <c r="O9" s="388"/>
    </row>
    <row r="10" spans="1:15" s="11" customFormat="1" ht="18.899999999999999" customHeight="1" x14ac:dyDescent="0.25">
      <c r="A10" s="360">
        <v>4</v>
      </c>
      <c r="B10" s="696" t="s">
        <v>267</v>
      </c>
      <c r="C10" s="697" t="s">
        <v>290</v>
      </c>
      <c r="D10" s="699" t="s">
        <v>282</v>
      </c>
      <c r="E10" s="700" t="s">
        <v>240</v>
      </c>
      <c r="F10" s="68"/>
      <c r="G10" s="68"/>
      <c r="H10" s="357"/>
      <c r="I10" s="355"/>
      <c r="J10" s="359"/>
      <c r="K10" s="355"/>
      <c r="L10" s="344"/>
      <c r="M10" s="68"/>
      <c r="N10" s="603"/>
      <c r="O10" s="597"/>
    </row>
    <row r="11" spans="1:15" s="11" customFormat="1" ht="18.899999999999999" customHeight="1" x14ac:dyDescent="0.25">
      <c r="A11" s="360">
        <v>5</v>
      </c>
      <c r="B11" s="696" t="s">
        <v>291</v>
      </c>
      <c r="C11" s="697" t="s">
        <v>292</v>
      </c>
      <c r="D11" s="699" t="s">
        <v>238</v>
      </c>
      <c r="E11" s="700" t="s">
        <v>240</v>
      </c>
      <c r="F11" s="68"/>
      <c r="G11" s="68"/>
      <c r="H11" s="357"/>
      <c r="I11" s="355"/>
      <c r="J11" s="359"/>
      <c r="K11" s="355"/>
      <c r="L11" s="344"/>
      <c r="M11" s="68"/>
      <c r="N11" s="603"/>
      <c r="O11" s="597"/>
    </row>
    <row r="12" spans="1:15" s="11" customFormat="1" ht="18.899999999999999" customHeight="1" x14ac:dyDescent="0.25">
      <c r="A12" s="360">
        <v>6</v>
      </c>
      <c r="B12" s="696" t="s">
        <v>251</v>
      </c>
      <c r="C12" s="697" t="s">
        <v>297</v>
      </c>
      <c r="D12" s="699" t="s">
        <v>238</v>
      </c>
      <c r="E12" s="700" t="s">
        <v>240</v>
      </c>
      <c r="F12" s="68"/>
      <c r="G12" s="68"/>
      <c r="H12" s="357"/>
      <c r="I12" s="355"/>
      <c r="J12" s="359"/>
      <c r="K12" s="355"/>
      <c r="L12" s="344"/>
      <c r="M12" s="68"/>
      <c r="N12" s="603"/>
      <c r="O12" s="597"/>
    </row>
    <row r="13" spans="1:15" s="11" customFormat="1" ht="18.899999999999999" customHeight="1" x14ac:dyDescent="0.25">
      <c r="A13" s="360">
        <v>7</v>
      </c>
      <c r="B13" s="696" t="s">
        <v>293</v>
      </c>
      <c r="C13" s="697" t="s">
        <v>294</v>
      </c>
      <c r="D13" s="699" t="s">
        <v>281</v>
      </c>
      <c r="E13" s="700" t="s">
        <v>240</v>
      </c>
      <c r="F13" s="68"/>
      <c r="G13" s="68"/>
      <c r="H13" s="357"/>
      <c r="I13" s="355"/>
      <c r="J13" s="359"/>
      <c r="K13" s="355"/>
      <c r="L13" s="344"/>
      <c r="M13" s="68"/>
      <c r="N13" s="603"/>
      <c r="O13" s="597"/>
    </row>
    <row r="14" spans="1:15" s="11" customFormat="1" ht="18.899999999999999" customHeight="1" x14ac:dyDescent="0.25">
      <c r="A14" s="360">
        <v>8</v>
      </c>
      <c r="B14" s="696" t="s">
        <v>295</v>
      </c>
      <c r="C14" s="697" t="s">
        <v>296</v>
      </c>
      <c r="D14" s="699" t="s">
        <v>281</v>
      </c>
      <c r="E14" s="700" t="s">
        <v>240</v>
      </c>
      <c r="F14" s="68"/>
      <c r="G14" s="68"/>
      <c r="H14" s="357"/>
      <c r="I14" s="355"/>
      <c r="J14" s="359"/>
      <c r="K14" s="355"/>
      <c r="L14" s="344"/>
      <c r="M14" s="68"/>
      <c r="N14" s="603"/>
      <c r="O14" s="597"/>
    </row>
    <row r="15" spans="1:15" s="11" customFormat="1" ht="18.899999999999999" customHeight="1" x14ac:dyDescent="0.25">
      <c r="A15" s="360">
        <v>9</v>
      </c>
      <c r="B15" s="67"/>
      <c r="C15" s="706"/>
      <c r="D15" s="707"/>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95" priority="3" stopIfTrue="1">
      <formula>$O7&gt;=1</formula>
    </cfRule>
  </conditionalFormatting>
  <conditionalFormatting sqref="B7:D37">
    <cfRule type="expression" dxfId="894" priority="1" stopIfTrue="1">
      <formula>$O7&gt;=1</formula>
    </cfRule>
  </conditionalFormatting>
  <conditionalFormatting sqref="H7:H156">
    <cfRule type="cellIs" dxfId="893"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1073"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Munka6">
    <tabColor indexed="11"/>
  </sheetPr>
  <dimension ref="A1:AS140"/>
  <sheetViews>
    <sheetView workbookViewId="0">
      <selection activeCell="F33" sqref="F33"/>
    </sheetView>
  </sheetViews>
  <sheetFormatPr defaultColWidth="8.88671875" defaultRowHeight="13.2" x14ac:dyDescent="0.25"/>
  <cols>
    <col min="1" max="2" width="3.33203125" customWidth="1"/>
    <col min="3" max="3" width="4.6640625" customWidth="1"/>
    <col min="4" max="4" width="7.33203125" customWidth="1"/>
    <col min="5" max="5" width="8.441406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75" customWidth="1"/>
  </cols>
  <sheetData>
    <row r="1" spans="1:45" s="96" customFormat="1" ht="21.75" customHeight="1" x14ac:dyDescent="0.25">
      <c r="A1" s="431" t="str">
        <f>Altalanos!$A$6</f>
        <v>Bács-Kiskun megyei Tenisz Diákolimpia</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c r="AI1" s="572"/>
      <c r="AJ1" s="572"/>
      <c r="AK1" s="572"/>
    </row>
    <row r="2" spans="1:45" s="70" customFormat="1" x14ac:dyDescent="0.25">
      <c r="A2" s="438" t="s">
        <v>119</v>
      </c>
      <c r="B2" s="439"/>
      <c r="C2" s="439"/>
      <c r="D2" s="439"/>
      <c r="E2" s="439">
        <f>Altalanos!$A$8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3">
      <c r="A4" s="750" t="str">
        <f>Altalanos!$A$10</f>
        <v>2025.05.08-09</v>
      </c>
      <c r="B4" s="750"/>
      <c r="C4" s="750"/>
      <c r="D4" s="443"/>
      <c r="E4" s="444"/>
      <c r="F4" s="444"/>
      <c r="G4" s="444" t="str">
        <f>Altalanos!$C$10</f>
        <v>Kecskemét</v>
      </c>
      <c r="H4" s="445"/>
      <c r="I4" s="444"/>
      <c r="J4" s="446"/>
      <c r="K4" s="447"/>
      <c r="L4" s="446"/>
      <c r="M4" s="448"/>
      <c r="N4" s="446"/>
      <c r="O4" s="444"/>
      <c r="P4" s="446"/>
      <c r="Q4" s="444"/>
      <c r="R4" s="449" t="str">
        <f>Altalanos!$E$10</f>
        <v>Csávás István</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5">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3" customFormat="1" ht="11.1" customHeight="1" thickBot="1" x14ac:dyDescent="0.3">
      <c r="A6" s="674"/>
      <c r="B6" s="675"/>
      <c r="C6" s="675"/>
      <c r="D6" s="675"/>
      <c r="E6" s="675"/>
      <c r="F6" s="674" t="str">
        <f>IF(Y3="","",CONCATENATE(VLOOKUP(Y3,AB1:AH1,4)," pont"))</f>
        <v/>
      </c>
      <c r="G6" s="676"/>
      <c r="H6" s="677"/>
      <c r="I6" s="676"/>
      <c r="J6" s="678"/>
      <c r="K6" s="675" t="str">
        <f>IF(Y3="","",CONCATENATE(VLOOKUP(Y3,AB1:AH1,3)," pont"))</f>
        <v/>
      </c>
      <c r="L6" s="678"/>
      <c r="M6" s="675" t="str">
        <f>IF(Y3="","",CONCATENATE(VLOOKUP(Y3,AB1:AH1,2)," pont"))</f>
        <v/>
      </c>
      <c r="N6" s="678"/>
      <c r="O6" s="675" t="str">
        <f>IF(Y3="","",CONCATENATE(VLOOKUP(Y3,AB1:AH1,1)," pont"))</f>
        <v/>
      </c>
      <c r="P6" s="678"/>
      <c r="Q6" s="675"/>
      <c r="R6" s="679"/>
      <c r="T6" s="680"/>
      <c r="U6" s="680"/>
      <c r="V6" s="680"/>
      <c r="W6" s="680"/>
      <c r="X6" s="680"/>
      <c r="Y6" s="681"/>
      <c r="Z6" s="681"/>
      <c r="AA6" s="681" t="s">
        <v>191</v>
      </c>
      <c r="AB6" s="682">
        <v>150</v>
      </c>
      <c r="AC6" s="682">
        <v>120</v>
      </c>
      <c r="AD6" s="682">
        <v>90</v>
      </c>
      <c r="AE6" s="682">
        <v>60</v>
      </c>
      <c r="AF6" s="682">
        <v>40</v>
      </c>
      <c r="AG6" s="682">
        <v>25</v>
      </c>
      <c r="AH6" s="682">
        <v>10</v>
      </c>
      <c r="AI6" s="683"/>
      <c r="AJ6" s="683"/>
      <c r="AK6" s="683"/>
      <c r="AL6" s="680"/>
      <c r="AM6" s="680"/>
      <c r="AN6" s="680"/>
      <c r="AO6" s="680"/>
      <c r="AP6" s="680"/>
      <c r="AQ6" s="680"/>
      <c r="AR6" s="680"/>
      <c r="AS6" s="680"/>
    </row>
    <row r="7" spans="1:45" s="37" customFormat="1" ht="12.9" customHeight="1" x14ac:dyDescent="0.25">
      <c r="A7" s="117">
        <v>1</v>
      </c>
      <c r="B7" s="450" t="str">
        <f>IF($E7="","",VLOOKUP($E7,'III.korcsoport F. B.'!$A$7:$M$22,14))</f>
        <v/>
      </c>
      <c r="C7" s="451" t="str">
        <f>IF($E7="","",VLOOKUP($E7,'III.korcsoport F. B.'!$A$7:$M$22,15))</f>
        <v/>
      </c>
      <c r="D7" s="451" t="str">
        <f>IF($E7="","",VLOOKUP($E7,'III.korcsoport F. B.'!$A$7:$M$22,5))</f>
        <v/>
      </c>
      <c r="E7" s="452"/>
      <c r="F7" s="704" t="s">
        <v>286</v>
      </c>
      <c r="G7" s="704" t="s">
        <v>299</v>
      </c>
      <c r="H7" s="453"/>
      <c r="I7" s="453" t="s">
        <v>616</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 customHeight="1" x14ac:dyDescent="0.25">
      <c r="A8" s="131"/>
      <c r="B8" s="456"/>
      <c r="C8" s="457"/>
      <c r="D8" s="457"/>
      <c r="E8" s="288"/>
      <c r="F8" s="458"/>
      <c r="G8" s="458"/>
      <c r="H8" s="459"/>
      <c r="I8" s="629" t="s">
        <v>0</v>
      </c>
      <c r="J8" s="136"/>
      <c r="K8" s="460" t="s">
        <v>621</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 customHeight="1" x14ac:dyDescent="0.25">
      <c r="A9" s="131">
        <v>2</v>
      </c>
      <c r="B9" s="450" t="str">
        <f>IF($E9="","",VLOOKUP($E9,'III.korcsoport F. B.'!$A$7:$M$22,14))</f>
        <v/>
      </c>
      <c r="C9" s="451" t="str">
        <f>IF($E9="","",VLOOKUP($E9,'III.korcsoport F. B.'!$A$7:$M$22,15))</f>
        <v/>
      </c>
      <c r="D9" s="451" t="str">
        <f>IF($E9="","",VLOOKUP($E9,'III.korcsoport F. B.'!$A$7:$M$22,5))</f>
        <v/>
      </c>
      <c r="E9" s="611"/>
      <c r="F9" s="704" t="s">
        <v>301</v>
      </c>
      <c r="G9" s="704" t="s">
        <v>289</v>
      </c>
      <c r="H9" s="502"/>
      <c r="I9" s="704" t="s">
        <v>617</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 customHeight="1" x14ac:dyDescent="0.25">
      <c r="A10" s="131"/>
      <c r="B10" s="456"/>
      <c r="C10" s="457"/>
      <c r="D10" s="457"/>
      <c r="E10" s="612"/>
      <c r="F10" s="613"/>
      <c r="G10" s="613"/>
      <c r="H10" s="614"/>
      <c r="I10" s="613"/>
      <c r="J10" s="464"/>
      <c r="K10" s="629" t="s">
        <v>0</v>
      </c>
      <c r="L10" s="144"/>
      <c r="M10" s="460" t="s">
        <v>621</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 customHeight="1" x14ac:dyDescent="0.25">
      <c r="A11" s="131">
        <v>3</v>
      </c>
      <c r="B11" s="450" t="str">
        <f>IF($E11="","",VLOOKUP($E11,'III.korcsoport F. B.'!$A$7:$M$22,14))</f>
        <v/>
      </c>
      <c r="C11" s="451" t="str">
        <f>IF($E11="","",VLOOKUP($E11,'III.korcsoport F. B.'!$A$7:$M$22,15))</f>
        <v/>
      </c>
      <c r="D11" s="451" t="str">
        <f>IF($E11="","",VLOOKUP($E11,'III.korcsoport F. B.'!$A$7:$M$22,5))</f>
        <v/>
      </c>
      <c r="E11" s="611"/>
      <c r="F11" s="704" t="s">
        <v>302</v>
      </c>
      <c r="G11" s="704" t="s">
        <v>292</v>
      </c>
      <c r="H11" s="502"/>
      <c r="I11" s="704" t="s">
        <v>618</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 customHeight="1" x14ac:dyDescent="0.25">
      <c r="A12" s="131"/>
      <c r="B12" s="456"/>
      <c r="C12" s="457"/>
      <c r="D12" s="457"/>
      <c r="E12" s="612"/>
      <c r="F12" s="613"/>
      <c r="G12" s="613"/>
      <c r="H12" s="614"/>
      <c r="I12" s="629" t="s">
        <v>0</v>
      </c>
      <c r="J12" s="136"/>
      <c r="K12" s="460" t="s">
        <v>622</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 customHeight="1" x14ac:dyDescent="0.25">
      <c r="A13" s="131">
        <v>4</v>
      </c>
      <c r="B13" s="450" t="str">
        <f>IF($E13="","",VLOOKUP($E13,'III.korcsoport F. B.'!$A$7:$M$22,14))</f>
        <v/>
      </c>
      <c r="C13" s="451" t="str">
        <f>IF($E13="","",VLOOKUP($E13,'III.korcsoport F. B.'!$A$7:$M$22,15))</f>
        <v/>
      </c>
      <c r="D13" s="451" t="str">
        <f>IF($E13="","",VLOOKUP($E13,'III.korcsoport F. B.'!$A$7:$M$22,5))</f>
        <v/>
      </c>
      <c r="E13" s="611"/>
      <c r="F13" s="704" t="s">
        <v>304</v>
      </c>
      <c r="G13" s="704" t="s">
        <v>294</v>
      </c>
      <c r="H13" s="502"/>
      <c r="I13" s="704" t="s">
        <v>619</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 customHeight="1" x14ac:dyDescent="0.25">
      <c r="A14" s="131"/>
      <c r="B14" s="456"/>
      <c r="C14" s="457"/>
      <c r="D14" s="457"/>
      <c r="E14" s="612"/>
      <c r="F14" s="613"/>
      <c r="G14" s="613"/>
      <c r="H14" s="614"/>
      <c r="I14" s="613"/>
      <c r="J14" s="464"/>
      <c r="K14" s="455"/>
      <c r="L14" s="455"/>
      <c r="M14" s="629" t="s">
        <v>0</v>
      </c>
      <c r="N14" s="144"/>
      <c r="O14" s="460" t="s">
        <v>301</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 customHeight="1" x14ac:dyDescent="0.25">
      <c r="A15" s="501">
        <v>5</v>
      </c>
      <c r="B15" s="450" t="str">
        <f>IF($E15="","",VLOOKUP($E15,'III.korcsoport F. B.'!$A$7:$M$22,14))</f>
        <v/>
      </c>
      <c r="C15" s="451" t="str">
        <f>IF($E15="","",VLOOKUP($E15,'III.korcsoport F. B.'!$A$7:$M$22,15))</f>
        <v/>
      </c>
      <c r="D15" s="451" t="str">
        <f>IF($E15="","",VLOOKUP($E15,'III.korcsoport F. B.'!$A$7:$M$22,5))</f>
        <v/>
      </c>
      <c r="E15" s="611"/>
      <c r="F15" s="704" t="s">
        <v>287</v>
      </c>
      <c r="G15" s="704" t="s">
        <v>298</v>
      </c>
      <c r="H15" s="502"/>
      <c r="I15" s="704" t="s">
        <v>617</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 customHeight="1" thickBot="1" x14ac:dyDescent="0.3">
      <c r="A16" s="131"/>
      <c r="B16" s="456"/>
      <c r="C16" s="457"/>
      <c r="D16" s="457"/>
      <c r="E16" s="612"/>
      <c r="F16" s="613"/>
      <c r="G16" s="613"/>
      <c r="H16" s="614"/>
      <c r="I16" s="629" t="s">
        <v>0</v>
      </c>
      <c r="J16" s="136"/>
      <c r="K16" s="460" t="s">
        <v>623</v>
      </c>
      <c r="L16" s="460"/>
      <c r="M16" s="455"/>
      <c r="N16" s="468"/>
      <c r="O16" s="629"/>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 customHeight="1" x14ac:dyDescent="0.25">
      <c r="A17" s="131">
        <v>6</v>
      </c>
      <c r="B17" s="450" t="str">
        <f>IF($E17="","",VLOOKUP($E17,'III.korcsoport F. B.'!$A$7:$M$22,14))</f>
        <v/>
      </c>
      <c r="C17" s="451" t="str">
        <f>IF($E17="","",VLOOKUP($E17,'III.korcsoport F. B.'!$A$7:$M$22,15))</f>
        <v/>
      </c>
      <c r="D17" s="451" t="str">
        <f>IF($E17="","",VLOOKUP($E17,'III.korcsoport F. B.'!$A$7:$M$22,5))</f>
        <v/>
      </c>
      <c r="E17" s="611"/>
      <c r="F17" s="704" t="s">
        <v>247</v>
      </c>
      <c r="G17" s="704" t="s">
        <v>290</v>
      </c>
      <c r="H17" s="502"/>
      <c r="I17" s="704" t="s">
        <v>616</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 customHeight="1" x14ac:dyDescent="0.25">
      <c r="A18" s="131"/>
      <c r="B18" s="456"/>
      <c r="C18" s="457"/>
      <c r="D18" s="457"/>
      <c r="E18" s="612"/>
      <c r="F18" s="613"/>
      <c r="G18" s="613"/>
      <c r="H18" s="614"/>
      <c r="I18" s="613"/>
      <c r="J18" s="464"/>
      <c r="K18" s="629" t="s">
        <v>0</v>
      </c>
      <c r="L18" s="144"/>
      <c r="M18" s="460" t="s">
        <v>625</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 customHeight="1" x14ac:dyDescent="0.25">
      <c r="A19" s="131">
        <v>7</v>
      </c>
      <c r="B19" s="450" t="str">
        <f>IF($E19="","",VLOOKUP($E19,'III.korcsoport F. B.'!$A$7:$M$22,14))</f>
        <v/>
      </c>
      <c r="C19" s="451" t="str">
        <f>IF($E19="","",VLOOKUP($E19,'III.korcsoport F. B.'!$A$7:$M$22,15))</f>
        <v/>
      </c>
      <c r="D19" s="451" t="str">
        <f>IF($E19="","",VLOOKUP($E19,'III.korcsoport F. B.'!$A$7:$M$22,5))</f>
        <v/>
      </c>
      <c r="E19" s="611"/>
      <c r="F19" s="704" t="s">
        <v>303</v>
      </c>
      <c r="G19" s="704" t="s">
        <v>297</v>
      </c>
      <c r="I19" s="704" t="s">
        <v>617</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 customHeight="1" x14ac:dyDescent="0.25">
      <c r="A20" s="131"/>
      <c r="B20" s="456"/>
      <c r="C20" s="457"/>
      <c r="D20" s="457"/>
      <c r="E20" s="288"/>
      <c r="F20" s="458"/>
      <c r="G20" s="458"/>
      <c r="H20" s="459"/>
      <c r="I20" s="629" t="s">
        <v>0</v>
      </c>
      <c r="J20" s="136"/>
      <c r="K20" s="460" t="s">
        <v>624</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 customHeight="1" x14ac:dyDescent="0.25">
      <c r="A21" s="504">
        <v>8</v>
      </c>
      <c r="B21" s="450" t="str">
        <f>IF($E21="","",VLOOKUP($E21,'III.korcsoport F. B.'!$A$7:$M$22,14))</f>
        <v/>
      </c>
      <c r="C21" s="451" t="str">
        <f>IF($E21="","",VLOOKUP($E21,'III.korcsoport F. B.'!$A$7:$M$22,15))</f>
        <v/>
      </c>
      <c r="D21" s="451" t="str">
        <f>IF($E21="","",VLOOKUP($E21,'III.korcsoport F. B.'!$A$7:$M$22,5))</f>
        <v/>
      </c>
      <c r="E21" s="452"/>
      <c r="F21" s="704" t="s">
        <v>305</v>
      </c>
      <c r="G21" s="704" t="s">
        <v>296</v>
      </c>
      <c r="H21" s="704"/>
      <c r="I21" s="703" t="s">
        <v>620</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5">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5">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5">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5">
      <c r="A25" s="289"/>
      <c r="B25" s="288"/>
      <c r="C25" s="288"/>
      <c r="D25" s="288"/>
      <c r="E25" s="288" t="s">
        <v>626</v>
      </c>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5">
      <c r="A26" s="289"/>
      <c r="B26" s="124"/>
      <c r="C26" s="124"/>
      <c r="D26" s="288" t="s">
        <v>627</v>
      </c>
      <c r="E26" s="288" t="s">
        <v>293</v>
      </c>
      <c r="F26" s="124" t="s">
        <v>628</v>
      </c>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5">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5">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3"/>
      <c r="AJ28" s="573"/>
      <c r="AK28" s="573"/>
      <c r="AL28" s="129"/>
      <c r="AM28" s="129"/>
      <c r="AN28" s="129"/>
      <c r="AO28" s="129"/>
      <c r="AP28" s="129"/>
      <c r="AQ28" s="129"/>
      <c r="AR28" s="129"/>
      <c r="AS28" s="129"/>
    </row>
    <row r="29" spans="1:45" s="37" customFormat="1" ht="9.6" customHeight="1" x14ac:dyDescent="0.25">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3"/>
      <c r="AJ29" s="573"/>
      <c r="AK29" s="573"/>
      <c r="AL29" s="129"/>
      <c r="AM29" s="129"/>
      <c r="AN29" s="129"/>
      <c r="AO29" s="129"/>
      <c r="AP29" s="129"/>
      <c r="AQ29" s="129"/>
      <c r="AR29" s="129"/>
      <c r="AS29" s="129"/>
    </row>
    <row r="30" spans="1:45" s="37" customFormat="1" ht="9.6" customHeight="1" x14ac:dyDescent="0.25">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3"/>
      <c r="AJ30" s="573"/>
      <c r="AK30" s="573"/>
      <c r="AL30" s="129"/>
      <c r="AM30" s="129"/>
      <c r="AN30" s="129"/>
      <c r="AO30" s="129"/>
      <c r="AP30" s="129"/>
      <c r="AQ30" s="129"/>
      <c r="AR30" s="129"/>
      <c r="AS30" s="129"/>
    </row>
    <row r="31" spans="1:45" s="37" customFormat="1" ht="9.6" customHeight="1" x14ac:dyDescent="0.25">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3"/>
      <c r="AJ31" s="573"/>
      <c r="AK31" s="573"/>
      <c r="AL31" s="129"/>
      <c r="AM31" s="129"/>
      <c r="AN31" s="129"/>
      <c r="AO31" s="129"/>
      <c r="AP31" s="129"/>
      <c r="AQ31" s="129"/>
      <c r="AR31" s="129"/>
      <c r="AS31" s="129"/>
    </row>
    <row r="32" spans="1:45" s="37" customFormat="1" ht="9.6" customHeight="1" x14ac:dyDescent="0.25">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3"/>
      <c r="AJ32" s="573"/>
      <c r="AK32" s="573"/>
      <c r="AL32" s="129"/>
      <c r="AM32" s="129"/>
      <c r="AN32" s="129"/>
      <c r="AO32" s="129"/>
      <c r="AP32" s="129"/>
      <c r="AQ32" s="129"/>
      <c r="AR32" s="129"/>
      <c r="AS32" s="129"/>
    </row>
    <row r="33" spans="1:45" s="37" customFormat="1" ht="9.6" customHeight="1" x14ac:dyDescent="0.25">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3"/>
      <c r="AJ33" s="573"/>
      <c r="AK33" s="573"/>
      <c r="AL33" s="129"/>
      <c r="AM33" s="129"/>
      <c r="AN33" s="129"/>
      <c r="AO33" s="129"/>
      <c r="AP33" s="129"/>
      <c r="AQ33" s="129"/>
      <c r="AR33" s="129"/>
      <c r="AS33" s="129"/>
    </row>
    <row r="34" spans="1:45" s="37" customFormat="1" ht="9.6" customHeight="1" x14ac:dyDescent="0.25">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3"/>
      <c r="AJ34" s="573"/>
      <c r="AK34" s="573"/>
      <c r="AL34" s="129"/>
      <c r="AM34" s="129"/>
      <c r="AN34" s="129"/>
      <c r="AO34" s="129"/>
      <c r="AP34" s="129"/>
      <c r="AQ34" s="129"/>
      <c r="AR34" s="129"/>
      <c r="AS34" s="129"/>
    </row>
    <row r="35" spans="1:45" s="37" customFormat="1" ht="9.6" customHeight="1" x14ac:dyDescent="0.25">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3"/>
      <c r="AJ35" s="573"/>
      <c r="AK35" s="573"/>
      <c r="AL35" s="129"/>
      <c r="AM35" s="129"/>
      <c r="AN35" s="129"/>
      <c r="AO35" s="129"/>
      <c r="AP35" s="129"/>
      <c r="AQ35" s="129"/>
      <c r="AR35" s="129"/>
      <c r="AS35" s="129"/>
    </row>
    <row r="36" spans="1:45" s="37" customFormat="1" ht="9.6" customHeight="1" x14ac:dyDescent="0.25">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3"/>
      <c r="AJ36" s="573"/>
      <c r="AK36" s="573"/>
      <c r="AL36" s="129"/>
      <c r="AM36" s="129"/>
      <c r="AN36" s="129"/>
      <c r="AO36" s="129"/>
      <c r="AP36" s="129"/>
      <c r="AQ36" s="129"/>
      <c r="AR36" s="129"/>
      <c r="AS36" s="129"/>
    </row>
    <row r="37" spans="1:45" s="37" customFormat="1" ht="9.6" customHeight="1" x14ac:dyDescent="0.25">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3"/>
      <c r="AJ37" s="573"/>
      <c r="AK37" s="573"/>
      <c r="AL37" s="129"/>
      <c r="AM37" s="129"/>
      <c r="AN37" s="129"/>
      <c r="AO37" s="129"/>
      <c r="AP37" s="129"/>
      <c r="AQ37" s="129"/>
      <c r="AR37" s="129"/>
      <c r="AS37" s="129"/>
    </row>
    <row r="38" spans="1:45" s="37" customFormat="1" ht="9.6" customHeight="1" x14ac:dyDescent="0.25">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3"/>
      <c r="AJ38" s="573"/>
      <c r="AK38" s="573"/>
      <c r="AL38" s="129"/>
      <c r="AM38" s="129"/>
      <c r="AN38" s="129"/>
      <c r="AO38" s="129"/>
      <c r="AP38" s="129"/>
      <c r="AQ38" s="129"/>
      <c r="AR38" s="129"/>
      <c r="AS38" s="129"/>
    </row>
    <row r="39" spans="1:45" s="37" customFormat="1" ht="9.6" customHeight="1" x14ac:dyDescent="0.25">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3"/>
      <c r="AJ39" s="573"/>
      <c r="AK39" s="573"/>
      <c r="AL39" s="129"/>
      <c r="AM39" s="129"/>
      <c r="AN39" s="129"/>
      <c r="AO39" s="129"/>
      <c r="AP39" s="129"/>
      <c r="AQ39" s="129"/>
      <c r="AR39" s="129"/>
      <c r="AS39" s="129"/>
    </row>
    <row r="40" spans="1:45" s="37" customFormat="1" ht="9.6" customHeight="1" x14ac:dyDescent="0.25">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3"/>
      <c r="AJ40" s="573"/>
      <c r="AK40" s="573"/>
      <c r="AL40" s="129"/>
      <c r="AM40" s="129"/>
      <c r="AN40" s="129"/>
      <c r="AO40" s="129"/>
      <c r="AP40" s="129"/>
      <c r="AQ40" s="129"/>
      <c r="AR40" s="129"/>
      <c r="AS40" s="129"/>
    </row>
    <row r="41" spans="1:45" s="37" customFormat="1" ht="9.6" customHeight="1" x14ac:dyDescent="0.25">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3"/>
      <c r="AJ41" s="573"/>
      <c r="AK41" s="573"/>
      <c r="AL41" s="129"/>
      <c r="AM41" s="129"/>
      <c r="AN41" s="129"/>
      <c r="AO41" s="129"/>
      <c r="AP41" s="129"/>
      <c r="AQ41" s="129"/>
      <c r="AR41" s="129"/>
      <c r="AS41" s="129"/>
    </row>
    <row r="42" spans="1:45" s="37" customFormat="1" ht="9.6" customHeight="1" x14ac:dyDescent="0.25">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3"/>
      <c r="AJ42" s="573"/>
      <c r="AK42" s="573"/>
      <c r="AL42" s="129"/>
      <c r="AM42" s="129"/>
      <c r="AN42" s="129"/>
      <c r="AO42" s="129"/>
      <c r="AP42" s="129"/>
      <c r="AQ42" s="129"/>
      <c r="AR42" s="129"/>
      <c r="AS42" s="129"/>
    </row>
    <row r="43" spans="1:45" s="37" customFormat="1" ht="9.6" customHeight="1" x14ac:dyDescent="0.25">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3"/>
      <c r="AJ43" s="573"/>
      <c r="AK43" s="573"/>
      <c r="AL43" s="129"/>
      <c r="AM43" s="129"/>
      <c r="AN43" s="129"/>
      <c r="AO43" s="129"/>
      <c r="AP43" s="129"/>
      <c r="AQ43" s="129"/>
      <c r="AR43" s="129"/>
      <c r="AS43" s="129"/>
    </row>
    <row r="44" spans="1:45" s="37" customFormat="1" ht="9.6" customHeight="1" x14ac:dyDescent="0.25">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3"/>
      <c r="AJ44" s="573"/>
      <c r="AK44" s="573"/>
      <c r="AL44" s="129"/>
      <c r="AM44" s="129"/>
      <c r="AN44" s="129"/>
      <c r="AO44" s="129"/>
      <c r="AP44" s="129"/>
      <c r="AQ44" s="129"/>
      <c r="AR44" s="129"/>
      <c r="AS44" s="129"/>
    </row>
    <row r="45" spans="1:45" s="37" customFormat="1" ht="9.6" customHeight="1" x14ac:dyDescent="0.25">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3"/>
      <c r="AJ45" s="573"/>
      <c r="AK45" s="573"/>
      <c r="AL45" s="129"/>
      <c r="AM45" s="129"/>
      <c r="AN45" s="129"/>
      <c r="AO45" s="129"/>
      <c r="AP45" s="129"/>
      <c r="AQ45" s="129"/>
      <c r="AR45" s="129"/>
      <c r="AS45" s="129"/>
    </row>
    <row r="46" spans="1:45" s="37" customFormat="1" ht="9.6" customHeight="1" x14ac:dyDescent="0.25">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3"/>
      <c r="AJ46" s="573"/>
      <c r="AK46" s="573"/>
      <c r="AL46" s="129"/>
      <c r="AM46" s="129"/>
      <c r="AN46" s="129"/>
      <c r="AO46" s="129"/>
      <c r="AP46" s="129"/>
      <c r="AQ46" s="129"/>
      <c r="AR46" s="129"/>
      <c r="AS46" s="129"/>
    </row>
    <row r="47" spans="1:45" s="37" customFormat="1" ht="9.6" customHeight="1" x14ac:dyDescent="0.25">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3"/>
      <c r="AJ47" s="573"/>
      <c r="AK47" s="573"/>
      <c r="AL47" s="129"/>
      <c r="AM47" s="129"/>
      <c r="AN47" s="129"/>
      <c r="AO47" s="129"/>
      <c r="AP47" s="129"/>
      <c r="AQ47" s="129"/>
      <c r="AR47" s="129"/>
      <c r="AS47" s="129"/>
    </row>
    <row r="48" spans="1:45" s="37" customFormat="1" ht="9.6" customHeight="1" x14ac:dyDescent="0.25">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3"/>
      <c r="AJ48" s="573"/>
      <c r="AK48" s="573"/>
      <c r="AL48" s="129"/>
      <c r="AM48" s="129"/>
      <c r="AN48" s="129"/>
      <c r="AO48" s="129"/>
      <c r="AP48" s="129"/>
      <c r="AQ48" s="129"/>
      <c r="AR48" s="129"/>
      <c r="AS48" s="129"/>
    </row>
    <row r="49" spans="1:45" s="37" customFormat="1" ht="9.6" customHeight="1" x14ac:dyDescent="0.25">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3"/>
      <c r="AJ49" s="573"/>
      <c r="AK49" s="573"/>
      <c r="AL49" s="129"/>
      <c r="AM49" s="129"/>
      <c r="AN49" s="129"/>
      <c r="AO49" s="129"/>
      <c r="AP49" s="129"/>
      <c r="AQ49" s="129"/>
      <c r="AR49" s="129"/>
      <c r="AS49" s="129"/>
    </row>
    <row r="50" spans="1:45" s="37" customFormat="1" ht="9.6" customHeight="1" x14ac:dyDescent="0.25">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3"/>
      <c r="AJ50" s="573"/>
      <c r="AK50" s="573"/>
      <c r="AL50" s="129"/>
      <c r="AM50" s="129"/>
      <c r="AN50" s="129"/>
      <c r="AO50" s="129"/>
      <c r="AP50" s="129"/>
      <c r="AQ50" s="129"/>
      <c r="AR50" s="129"/>
      <c r="AS50" s="129"/>
    </row>
    <row r="51" spans="1:45" s="37" customFormat="1" ht="9.6" customHeight="1" x14ac:dyDescent="0.25">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3"/>
      <c r="AJ51" s="573"/>
      <c r="AK51" s="573"/>
      <c r="AL51" s="129"/>
      <c r="AM51" s="129"/>
      <c r="AN51" s="129"/>
      <c r="AO51" s="129"/>
      <c r="AP51" s="129"/>
      <c r="AQ51" s="129"/>
      <c r="AR51" s="129"/>
      <c r="AS51" s="129"/>
    </row>
    <row r="52" spans="1:45" s="37" customFormat="1" ht="9.6" customHeight="1" x14ac:dyDescent="0.25">
      <c r="A52" s="485"/>
      <c r="B52" s="124"/>
      <c r="C52" s="124"/>
      <c r="D52" s="124"/>
      <c r="E52" s="288"/>
      <c r="F52" s="649"/>
      <c r="G52" s="649"/>
      <c r="H52" s="649"/>
      <c r="I52" s="649"/>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3"/>
      <c r="AJ52" s="573"/>
      <c r="AK52" s="573"/>
      <c r="AL52" s="129"/>
      <c r="AM52" s="129"/>
      <c r="AN52" s="129"/>
      <c r="AO52" s="129"/>
      <c r="AP52" s="129"/>
      <c r="AQ52" s="129"/>
      <c r="AR52" s="129"/>
      <c r="AS52" s="129"/>
    </row>
    <row r="53" spans="1:45" s="2" customFormat="1" ht="6.75" customHeight="1" x14ac:dyDescent="0.25">
      <c r="A53" s="163"/>
      <c r="B53" s="163"/>
      <c r="C53" s="163"/>
      <c r="D53" s="163"/>
      <c r="E53" s="163"/>
      <c r="F53" s="650"/>
      <c r="G53" s="650"/>
      <c r="H53" s="650"/>
      <c r="I53" s="650"/>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3"/>
      <c r="AJ53" s="573"/>
      <c r="AK53" s="573"/>
      <c r="AL53" s="168"/>
      <c r="AM53" s="168"/>
      <c r="AN53" s="168"/>
      <c r="AO53" s="168"/>
      <c r="AP53" s="168"/>
      <c r="AQ53" s="168"/>
      <c r="AR53" s="168"/>
      <c r="AS53" s="168"/>
    </row>
    <row r="54" spans="1:45" s="18" customFormat="1" ht="10.5" customHeight="1" x14ac:dyDescent="0.25">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4"/>
      <c r="AJ54" s="574"/>
      <c r="AK54" s="574"/>
      <c r="AL54" s="55"/>
      <c r="AM54" s="55"/>
      <c r="AN54" s="55"/>
      <c r="AO54" s="55"/>
      <c r="AP54" s="55"/>
      <c r="AQ54" s="55"/>
      <c r="AR54" s="55"/>
      <c r="AS54" s="55"/>
    </row>
    <row r="55" spans="1:45" s="18" customFormat="1" ht="9" customHeight="1" x14ac:dyDescent="0.25">
      <c r="A55" s="494" t="s">
        <v>103</v>
      </c>
      <c r="B55" s="495"/>
      <c r="C55" s="496"/>
      <c r="D55" s="497"/>
      <c r="E55" s="185">
        <v>1</v>
      </c>
      <c r="F55" s="55"/>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4"/>
      <c r="AJ55" s="574"/>
      <c r="AK55" s="574"/>
      <c r="AL55" s="55"/>
      <c r="AM55" s="55"/>
      <c r="AN55" s="55"/>
      <c r="AO55" s="55"/>
      <c r="AP55" s="55"/>
      <c r="AQ55" s="55"/>
      <c r="AR55" s="55"/>
      <c r="AS55" s="55"/>
    </row>
    <row r="56" spans="1:45" s="18" customFormat="1" ht="9" customHeight="1" x14ac:dyDescent="0.25">
      <c r="A56" s="498" t="s">
        <v>121</v>
      </c>
      <c r="B56" s="294"/>
      <c r="C56" s="499"/>
      <c r="D56" s="500"/>
      <c r="E56" s="185">
        <v>2</v>
      </c>
      <c r="F56" s="55"/>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4"/>
      <c r="AJ56" s="574"/>
      <c r="AK56" s="574"/>
      <c r="AL56" s="55"/>
      <c r="AM56" s="55"/>
      <c r="AN56" s="55"/>
      <c r="AO56" s="55"/>
      <c r="AP56" s="55"/>
      <c r="AQ56" s="55"/>
      <c r="AR56" s="55"/>
      <c r="AS56" s="55"/>
    </row>
    <row r="57" spans="1:45" s="18" customFormat="1" ht="9" customHeight="1" x14ac:dyDescent="0.25">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4"/>
      <c r="AJ57" s="574"/>
      <c r="AK57" s="574"/>
      <c r="AL57" s="55"/>
      <c r="AM57" s="55"/>
      <c r="AN57" s="55"/>
      <c r="AO57" s="55"/>
      <c r="AP57" s="55"/>
      <c r="AQ57" s="55"/>
      <c r="AR57" s="55"/>
      <c r="AS57" s="55"/>
    </row>
    <row r="58" spans="1:45" s="18" customFormat="1" ht="9" customHeight="1" x14ac:dyDescent="0.25">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4"/>
      <c r="AJ58" s="574"/>
      <c r="AK58" s="574"/>
      <c r="AL58" s="55"/>
      <c r="AM58" s="55"/>
      <c r="AN58" s="55"/>
      <c r="AO58" s="55"/>
      <c r="AP58" s="55"/>
      <c r="AQ58" s="55"/>
      <c r="AR58" s="55"/>
      <c r="AS58" s="55"/>
    </row>
    <row r="59" spans="1:45" s="18" customFormat="1" ht="9" customHeight="1" x14ac:dyDescent="0.25">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4"/>
      <c r="AJ59" s="574"/>
      <c r="AK59" s="574"/>
      <c r="AL59" s="55"/>
      <c r="AM59" s="55"/>
      <c r="AN59" s="55"/>
      <c r="AO59" s="55"/>
      <c r="AP59" s="55"/>
      <c r="AQ59" s="55"/>
      <c r="AR59" s="55"/>
      <c r="AS59" s="55"/>
    </row>
    <row r="60" spans="1:45" s="18" customFormat="1" ht="9" customHeight="1" x14ac:dyDescent="0.25">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4"/>
      <c r="AJ60" s="574"/>
      <c r="AK60" s="574"/>
      <c r="AL60" s="55"/>
      <c r="AM60" s="55"/>
      <c r="AN60" s="55"/>
      <c r="AO60" s="55"/>
      <c r="AP60" s="55"/>
      <c r="AQ60" s="55"/>
      <c r="AR60" s="55"/>
      <c r="AS60" s="55"/>
    </row>
    <row r="61" spans="1:45" s="18" customFormat="1" ht="9" customHeight="1" x14ac:dyDescent="0.25">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4"/>
      <c r="AJ61" s="574"/>
      <c r="AK61" s="574"/>
      <c r="AL61" s="55"/>
      <c r="AM61" s="55"/>
      <c r="AN61" s="55"/>
      <c r="AO61" s="55"/>
      <c r="AP61" s="55"/>
      <c r="AQ61" s="55"/>
      <c r="AR61" s="55"/>
      <c r="AS61" s="55"/>
    </row>
    <row r="62" spans="1:45" s="18" customFormat="1" ht="9" customHeight="1" x14ac:dyDescent="0.25">
      <c r="A62" s="327"/>
      <c r="B62" s="324"/>
      <c r="C62" s="375"/>
      <c r="D62" s="335"/>
      <c r="E62" s="202"/>
      <c r="F62" s="201"/>
      <c r="G62" s="202"/>
      <c r="H62" s="201"/>
      <c r="I62" s="203"/>
      <c r="J62" s="493" t="s">
        <v>14</v>
      </c>
      <c r="K62" s="294"/>
      <c r="L62" s="491"/>
      <c r="M62" s="294"/>
      <c r="N62" s="492"/>
      <c r="O62" s="294" t="str">
        <f>R4</f>
        <v>Csávás István</v>
      </c>
      <c r="P62" s="491"/>
      <c r="Q62" s="294"/>
      <c r="R62" s="205">
        <f>MIN(4,'III.korcsoport F. B.'!O5)</f>
        <v>4</v>
      </c>
      <c r="T62" s="55"/>
      <c r="U62" s="55"/>
      <c r="V62" s="55"/>
      <c r="W62" s="55"/>
      <c r="X62" s="55"/>
      <c r="Y62" s="55"/>
      <c r="Z62" s="55"/>
      <c r="AA62" s="55"/>
      <c r="AB62" s="55"/>
      <c r="AC62" s="55"/>
      <c r="AD62" s="55"/>
      <c r="AE62" s="55"/>
      <c r="AF62" s="55"/>
      <c r="AG62" s="55"/>
      <c r="AH62" s="55"/>
      <c r="AI62" s="574"/>
      <c r="AJ62" s="574"/>
      <c r="AK62" s="574"/>
      <c r="AL62" s="55"/>
      <c r="AM62" s="55"/>
      <c r="AN62" s="55"/>
      <c r="AO62" s="55"/>
      <c r="AP62" s="55"/>
      <c r="AQ62" s="55"/>
      <c r="AR62" s="55"/>
      <c r="AS62" s="55"/>
    </row>
    <row r="63" spans="1:45" x14ac:dyDescent="0.25">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5">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5">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5">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5">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5">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5">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5">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5">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5">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5">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5">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5">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5">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5">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5">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5">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5">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5">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5">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5">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5">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5">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5">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5">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5">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5">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5">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5">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5">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5">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5">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5">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5">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5">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5">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5">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5">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5">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5">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5">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5">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5">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5">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5">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5">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5">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5">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5">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5">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5">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5">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5">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5">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5">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5">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5">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5">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5">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5">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5">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5">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5">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5">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5">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5">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5">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5">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5">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5">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5">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5">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5">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5">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5">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5">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5">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5">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phoneticPr fontId="69" type="noConversion"/>
  <conditionalFormatting sqref="B22 B24 B26 B28 B30 B32 B34 B36 B38 B40 B42 B44 B46 B48 B50 B52">
    <cfRule type="cellIs" dxfId="892" priority="13" stopIfTrue="1" operator="equal">
      <formula>"QA"</formula>
    </cfRule>
    <cfRule type="cellIs" dxfId="891" priority="14" stopIfTrue="1" operator="equal">
      <formula>"DA"</formula>
    </cfRule>
  </conditionalFormatting>
  <conditionalFormatting sqref="E7 E21">
    <cfRule type="expression" dxfId="890" priority="16" stopIfTrue="1">
      <formula>$E7&lt;5</formula>
    </cfRule>
  </conditionalFormatting>
  <conditionalFormatting sqref="E22 E24 E26 E28 E30 E32 E34 E36 E38 E40 E42 E44 E46 E48 E50 E52">
    <cfRule type="expression" dxfId="889" priority="8" stopIfTrue="1">
      <formula>AND($E22&lt;9,$C22&gt;0)</formula>
    </cfRule>
  </conditionalFormatting>
  <conditionalFormatting sqref="F7 F9 F11 F13 F15 F17 F19">
    <cfRule type="cellIs" dxfId="888" priority="17" stopIfTrue="1" operator="equal">
      <formula>"Bye"</formula>
    </cfRule>
  </conditionalFormatting>
  <conditionalFormatting sqref="F21:F22 F24 F26 F28 F30 F32 F34 F36 F38 F40 F42 F44 F46 F48 F50">
    <cfRule type="cellIs" dxfId="887" priority="9" stopIfTrue="1" operator="equal">
      <formula>"Bye"</formula>
    </cfRule>
  </conditionalFormatting>
  <conditionalFormatting sqref="F22 F24 F26 F28 F30 F32 F34 F36 F38 F40 F42 F44 F46 F48 F50">
    <cfRule type="expression" dxfId="886" priority="10" stopIfTrue="1">
      <formula>AND($E22&lt;9,$C22&gt;0)</formula>
    </cfRule>
  </conditionalFormatting>
  <conditionalFormatting sqref="H7 H9 H11 H13 H15 H17 G19 H21 G22:I22 G24:I24 G26:I26 G28:I28 G30:I30 G32:I32 G34:I34 G36:I36 G38:I38 G40:I40 G42:I42 G44:I44 G46:I46 G48:I48 G50:I50">
    <cfRule type="expression" dxfId="885" priority="4" stopIfTrue="1">
      <formula>AND($E7&lt;9,$C7&gt;0)</formula>
    </cfRule>
  </conditionalFormatting>
  <conditionalFormatting sqref="I8 K10 I12 M14 I16 K18 I20 I23 K25 I27 M29 I31 K33 I35 I39 K41 I43 M45 I47 K49 I51">
    <cfRule type="expression" dxfId="884" priority="5" stopIfTrue="1">
      <formula>AND($O$1="CU",I8="Umpire")</formula>
    </cfRule>
    <cfRule type="expression" dxfId="883" priority="6" stopIfTrue="1">
      <formula>AND($O$1="CU",I8&lt;&gt;"Umpire",J8&lt;&gt;"")</formula>
    </cfRule>
    <cfRule type="expression" dxfId="882" priority="7" stopIfTrue="1">
      <formula>AND($O$1="CU",I8&lt;&gt;"Umpire")</formula>
    </cfRule>
  </conditionalFormatting>
  <conditionalFormatting sqref="J8 L10 J12 N14 J16 L18 J20 R62">
    <cfRule type="expression" dxfId="881" priority="15" stopIfTrue="1">
      <formula>$O$1="CU"</formula>
    </cfRule>
  </conditionalFormatting>
  <conditionalFormatting sqref="K8 M10 K12 O14 K16 M18 K20 K23 M25 K27 O29 K31 M33 K35 K39 M41 K43 O45 K47 M49 K51">
    <cfRule type="expression" dxfId="880" priority="11" stopIfTrue="1">
      <formula>J8="as"</formula>
    </cfRule>
    <cfRule type="expression" dxfId="879" priority="12" stopIfTrue="1">
      <formula>J8="bs"</formula>
    </cfRule>
  </conditionalFormatting>
  <conditionalFormatting sqref="O16">
    <cfRule type="expression" dxfId="878" priority="1" stopIfTrue="1">
      <formula>AND($O$1="CU",O16="Umpire")</formula>
    </cfRule>
    <cfRule type="expression" dxfId="877" priority="2" stopIfTrue="1">
      <formula>AND($O$1="CU",O16&lt;&gt;"Umpire",P16&lt;&gt;"")</formula>
    </cfRule>
    <cfRule type="expression" dxfId="876" priority="3" stopIfTrue="1">
      <formula>AND($O$1="CU",O16&lt;&gt;"Umpire")</formula>
    </cfRule>
  </conditionalFormatting>
  <dataValidations count="1">
    <dataValidation type="list" allowBlank="1" showInputMessage="1" sqref="I23 I39 I27 I35 I43 I31 I51 I47 K49 K41 M45 K33 K25 M29 I16 K18 K10 I20 I12 I8 M14 O16" xr:uid="{00000000-0002-0000-0D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49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294914"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73076-8667-4652-9E03-7C735EA08F9D}">
  <sheetPr>
    <tabColor indexed="42"/>
  </sheetPr>
  <dimension ref="A1:O156"/>
  <sheetViews>
    <sheetView showGridLines="0" showZeros="0" workbookViewId="0">
      <pane ySplit="6" topLeftCell="A7" activePane="bottomLeft" state="frozen"/>
      <selection activeCell="C12" sqref="C12"/>
      <selection pane="bottomLeft" activeCell="D7" sqref="D7:D8"/>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306</v>
      </c>
      <c r="C7" s="697" t="s">
        <v>307</v>
      </c>
      <c r="D7" s="699" t="s">
        <v>310</v>
      </c>
      <c r="E7" s="700" t="s">
        <v>240</v>
      </c>
      <c r="F7" s="68"/>
      <c r="G7" s="68"/>
      <c r="H7" s="357"/>
      <c r="I7" s="355"/>
      <c r="J7" s="359"/>
      <c r="K7" s="355"/>
      <c r="L7" s="344"/>
      <c r="M7" s="68"/>
      <c r="N7" s="93"/>
      <c r="O7" s="69"/>
    </row>
    <row r="8" spans="1:15" s="11" customFormat="1" ht="18.899999999999999" customHeight="1" x14ac:dyDescent="0.25">
      <c r="A8" s="360">
        <v>2</v>
      </c>
      <c r="B8" s="696" t="s">
        <v>308</v>
      </c>
      <c r="C8" s="697" t="s">
        <v>309</v>
      </c>
      <c r="D8" s="699" t="s">
        <v>311</v>
      </c>
      <c r="E8" s="700" t="s">
        <v>240</v>
      </c>
      <c r="F8" s="68"/>
      <c r="G8" s="68"/>
      <c r="H8" s="357"/>
      <c r="I8" s="355"/>
      <c r="J8" s="359"/>
      <c r="K8" s="355"/>
      <c r="L8" s="344"/>
      <c r="M8" s="68"/>
      <c r="N8" s="93"/>
      <c r="O8" s="69"/>
    </row>
    <row r="9" spans="1:15" s="11" customFormat="1" ht="18.899999999999999" customHeight="1" x14ac:dyDescent="0.25">
      <c r="A9" s="360">
        <v>3</v>
      </c>
      <c r="B9" s="696"/>
      <c r="C9" s="697"/>
      <c r="D9" s="699"/>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75" priority="3" stopIfTrue="1">
      <formula>$O7&gt;=1</formula>
    </cfRule>
  </conditionalFormatting>
  <conditionalFormatting sqref="B7:D37">
    <cfRule type="expression" dxfId="874" priority="1" stopIfTrue="1">
      <formula>$O7&gt;=1</formula>
    </cfRule>
  </conditionalFormatting>
  <conditionalFormatting sqref="H7:H156">
    <cfRule type="cellIs" dxfId="873"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3121"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AF062E-B1CC-429C-96D1-1ED434505472}">
  <dimension ref="A1:B2"/>
  <sheetViews>
    <sheetView workbookViewId="0">
      <selection activeCell="B2" sqref="B2"/>
    </sheetView>
  </sheetViews>
  <sheetFormatPr defaultColWidth="8.88671875" defaultRowHeight="13.2" x14ac:dyDescent="0.25"/>
  <cols>
    <col min="1" max="1" width="46.44140625" customWidth="1"/>
    <col min="2" max="2" width="34.44140625" customWidth="1"/>
  </cols>
  <sheetData>
    <row r="1" spans="1:2" x14ac:dyDescent="0.25">
      <c r="A1" s="705" t="s">
        <v>264</v>
      </c>
      <c r="B1" s="70" t="s">
        <v>645</v>
      </c>
    </row>
    <row r="2" spans="1:2" x14ac:dyDescent="0.25">
      <c r="A2" s="705" t="s">
        <v>265</v>
      </c>
      <c r="B2" s="70" t="s">
        <v>646</v>
      </c>
    </row>
  </sheetData>
  <pageMargins left="0.7" right="0.7" top="0.75" bottom="0.75" header="0.3" footer="0.3"/>
  <pageSetup paperSize="9" orientation="portrait" horizontalDpi="0" verticalDpi="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75861D-21E5-4C81-87C3-8614527924AB}">
  <sheetPr>
    <tabColor indexed="42"/>
  </sheetPr>
  <dimension ref="A1:O156"/>
  <sheetViews>
    <sheetView showGridLines="0" showZeros="0" workbookViewId="0">
      <pane ySplit="6" topLeftCell="A7" activePane="bottomLeft" state="frozen"/>
      <selection activeCell="C12" sqref="C12"/>
      <selection pane="bottomLeft" activeCell="Z30" sqref="Z30"/>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330</v>
      </c>
      <c r="C7" s="697" t="s">
        <v>331</v>
      </c>
      <c r="D7" s="699" t="s">
        <v>314</v>
      </c>
      <c r="E7" s="701" t="s">
        <v>240</v>
      </c>
      <c r="F7" s="68"/>
      <c r="G7" s="68"/>
      <c r="H7" s="357"/>
      <c r="I7" s="355"/>
      <c r="J7" s="359"/>
      <c r="K7" s="355"/>
      <c r="L7" s="344"/>
      <c r="M7" s="68"/>
      <c r="N7" s="93"/>
      <c r="O7" s="69"/>
    </row>
    <row r="8" spans="1:15" s="11" customFormat="1" ht="18.899999999999999" customHeight="1" x14ac:dyDescent="0.25">
      <c r="A8" s="360">
        <v>2</v>
      </c>
      <c r="B8" s="696" t="s">
        <v>317</v>
      </c>
      <c r="C8" s="697" t="s">
        <v>318</v>
      </c>
      <c r="D8" s="699" t="s">
        <v>313</v>
      </c>
      <c r="E8" s="701" t="s">
        <v>240</v>
      </c>
      <c r="F8" s="68"/>
      <c r="G8" s="68"/>
      <c r="H8" s="357"/>
      <c r="I8" s="355"/>
      <c r="J8" s="359"/>
      <c r="K8" s="355"/>
      <c r="L8" s="344"/>
      <c r="M8" s="68"/>
      <c r="N8" s="93"/>
      <c r="O8" s="69"/>
    </row>
    <row r="9" spans="1:15" s="11" customFormat="1" ht="18.899999999999999" customHeight="1" x14ac:dyDescent="0.25">
      <c r="A9" s="360">
        <v>3</v>
      </c>
      <c r="B9" s="696" t="s">
        <v>319</v>
      </c>
      <c r="C9" s="697" t="s">
        <v>316</v>
      </c>
      <c r="D9" s="699" t="s">
        <v>312</v>
      </c>
      <c r="E9" s="701" t="s">
        <v>240</v>
      </c>
      <c r="F9" s="68"/>
      <c r="G9" s="68"/>
      <c r="H9" s="357"/>
      <c r="I9" s="355"/>
      <c r="J9" s="359"/>
      <c r="K9" s="355"/>
      <c r="L9" s="344"/>
      <c r="M9" s="68"/>
      <c r="N9" s="604"/>
      <c r="O9" s="388"/>
    </row>
    <row r="10" spans="1:15" s="11" customFormat="1" ht="18.899999999999999" customHeight="1" x14ac:dyDescent="0.25">
      <c r="A10" s="360">
        <v>4</v>
      </c>
      <c r="B10" s="696" t="s">
        <v>322</v>
      </c>
      <c r="C10" s="697" t="s">
        <v>323</v>
      </c>
      <c r="D10" s="699" t="s">
        <v>314</v>
      </c>
      <c r="E10" s="701" t="s">
        <v>240</v>
      </c>
      <c r="F10" s="68"/>
      <c r="G10" s="68"/>
      <c r="H10" s="357"/>
      <c r="I10" s="355"/>
      <c r="J10" s="359"/>
      <c r="K10" s="355"/>
      <c r="L10" s="344"/>
      <c r="M10" s="68"/>
      <c r="N10" s="603"/>
      <c r="O10" s="597"/>
    </row>
    <row r="11" spans="1:15" s="11" customFormat="1" ht="18.899999999999999" customHeight="1" x14ac:dyDescent="0.25">
      <c r="A11" s="360">
        <v>5</v>
      </c>
      <c r="B11" s="696" t="s">
        <v>324</v>
      </c>
      <c r="C11" s="697" t="s">
        <v>325</v>
      </c>
      <c r="D11" s="699" t="s">
        <v>263</v>
      </c>
      <c r="E11" s="701" t="s">
        <v>240</v>
      </c>
      <c r="F11" s="68"/>
      <c r="G11" s="68"/>
      <c r="H11" s="357"/>
      <c r="I11" s="355"/>
      <c r="J11" s="359"/>
      <c r="K11" s="355"/>
      <c r="L11" s="344"/>
      <c r="M11" s="68"/>
      <c r="N11" s="603"/>
      <c r="O11" s="597"/>
    </row>
    <row r="12" spans="1:15" s="11" customFormat="1" ht="18.899999999999999" customHeight="1" x14ac:dyDescent="0.25">
      <c r="A12" s="360">
        <v>6</v>
      </c>
      <c r="B12" s="696" t="s">
        <v>328</v>
      </c>
      <c r="C12" s="697" t="s">
        <v>307</v>
      </c>
      <c r="D12" s="699" t="s">
        <v>315</v>
      </c>
      <c r="E12" s="701" t="s">
        <v>240</v>
      </c>
      <c r="F12" s="68"/>
      <c r="G12" s="68"/>
      <c r="H12" s="357"/>
      <c r="I12" s="355"/>
      <c r="J12" s="359"/>
      <c r="K12" s="355"/>
      <c r="L12" s="344"/>
      <c r="M12" s="68"/>
      <c r="N12" s="603"/>
      <c r="O12" s="597"/>
    </row>
    <row r="13" spans="1:15" s="11" customFormat="1" ht="18.899999999999999" customHeight="1" x14ac:dyDescent="0.25">
      <c r="A13" s="360">
        <v>7</v>
      </c>
      <c r="B13" s="696" t="s">
        <v>320</v>
      </c>
      <c r="C13" s="697" t="s">
        <v>321</v>
      </c>
      <c r="D13" s="699" t="s">
        <v>313</v>
      </c>
      <c r="E13" s="701" t="s">
        <v>240</v>
      </c>
      <c r="F13" s="68"/>
      <c r="G13" s="68"/>
      <c r="H13" s="357"/>
      <c r="I13" s="355"/>
      <c r="J13" s="359"/>
      <c r="K13" s="355"/>
      <c r="L13" s="344"/>
      <c r="M13" s="68"/>
      <c r="N13" s="603"/>
      <c r="O13" s="597"/>
    </row>
    <row r="14" spans="1:15" s="11" customFormat="1" ht="18.899999999999999" customHeight="1" x14ac:dyDescent="0.25">
      <c r="A14" s="360">
        <v>8</v>
      </c>
      <c r="B14" s="696" t="s">
        <v>326</v>
      </c>
      <c r="C14" s="697" t="s">
        <v>327</v>
      </c>
      <c r="D14" s="699" t="s">
        <v>312</v>
      </c>
      <c r="E14" s="701" t="s">
        <v>240</v>
      </c>
      <c r="F14" s="68"/>
      <c r="G14" s="68"/>
      <c r="H14" s="357"/>
      <c r="I14" s="355"/>
      <c r="J14" s="359"/>
      <c r="K14" s="355"/>
      <c r="L14" s="344"/>
      <c r="M14" s="68"/>
      <c r="N14" s="603"/>
      <c r="O14" s="597"/>
    </row>
    <row r="15" spans="1:15" s="11" customFormat="1" ht="18.899999999999999" customHeight="1" x14ac:dyDescent="0.25">
      <c r="A15" s="360">
        <v>9</v>
      </c>
      <c r="B15" s="696" t="s">
        <v>271</v>
      </c>
      <c r="C15" s="697" t="s">
        <v>329</v>
      </c>
      <c r="D15" s="699" t="s">
        <v>310</v>
      </c>
      <c r="E15" s="701" t="s">
        <v>240</v>
      </c>
      <c r="F15" s="68"/>
      <c r="G15" s="68"/>
      <c r="H15" s="357"/>
      <c r="I15" s="355"/>
      <c r="J15" s="359"/>
      <c r="K15" s="394"/>
      <c r="L15" s="344"/>
      <c r="M15" s="68"/>
      <c r="N15" s="69"/>
      <c r="O15" s="69"/>
    </row>
    <row r="16" spans="1:15" s="11" customFormat="1" ht="18.899999999999999" customHeight="1" x14ac:dyDescent="0.25">
      <c r="A16" s="360">
        <v>10</v>
      </c>
      <c r="B16" s="708"/>
      <c r="C16" s="708"/>
      <c r="D16" s="708"/>
      <c r="E16" s="700"/>
      <c r="F16" s="68"/>
      <c r="G16" s="68"/>
      <c r="H16" s="357"/>
      <c r="I16" s="355"/>
      <c r="J16" s="359"/>
      <c r="K16" s="394"/>
      <c r="L16" s="344"/>
      <c r="M16" s="68"/>
      <c r="N16" s="93"/>
      <c r="O16" s="69"/>
    </row>
    <row r="17" spans="1:15" s="11" customFormat="1" ht="18.899999999999999" customHeight="1" x14ac:dyDescent="0.25">
      <c r="A17" s="360">
        <v>11</v>
      </c>
      <c r="B17" s="708"/>
      <c r="C17" s="708"/>
      <c r="D17" s="708"/>
      <c r="E17" s="700"/>
      <c r="F17" s="68"/>
      <c r="G17" s="68"/>
      <c r="H17" s="357"/>
      <c r="I17" s="355"/>
      <c r="J17" s="359"/>
      <c r="K17" s="394"/>
      <c r="L17" s="344"/>
      <c r="M17" s="68"/>
      <c r="N17" s="93"/>
      <c r="O17" s="69"/>
    </row>
    <row r="18" spans="1:15" s="11" customFormat="1" ht="18.899999999999999" customHeight="1" x14ac:dyDescent="0.25">
      <c r="A18" s="360">
        <v>12</v>
      </c>
      <c r="B18" s="708"/>
      <c r="C18" s="708"/>
      <c r="D18" s="708"/>
      <c r="E18" s="700"/>
      <c r="F18" s="68"/>
      <c r="G18" s="68"/>
      <c r="H18" s="357"/>
      <c r="I18" s="355"/>
      <c r="J18" s="359"/>
      <c r="K18" s="394"/>
      <c r="L18" s="344"/>
      <c r="M18" s="68"/>
      <c r="N18" s="93"/>
      <c r="O18" s="69"/>
    </row>
    <row r="19" spans="1:15" s="11" customFormat="1" ht="18.899999999999999" customHeight="1" x14ac:dyDescent="0.25">
      <c r="A19" s="360">
        <v>13</v>
      </c>
      <c r="B19" s="702"/>
      <c r="C19" s="702"/>
      <c r="D19" s="700"/>
      <c r="E19" s="700"/>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A9 A10:D11 A12:A18 A19:D156">
    <cfRule type="expression" dxfId="872" priority="3" stopIfTrue="1">
      <formula>$O7&gt;=1</formula>
    </cfRule>
  </conditionalFormatting>
  <conditionalFormatting sqref="B7:D9">
    <cfRule type="expression" dxfId="871" priority="37" stopIfTrue="1">
      <formula>$O15&gt;=1</formula>
    </cfRule>
  </conditionalFormatting>
  <conditionalFormatting sqref="B8:D8">
    <cfRule type="expression" dxfId="870" priority="39" stopIfTrue="1">
      <formula>$O8&gt;=1</formula>
    </cfRule>
  </conditionalFormatting>
  <conditionalFormatting sqref="B9:D9">
    <cfRule type="expression" dxfId="869" priority="35" stopIfTrue="1">
      <formula>$O7&gt;=1</formula>
    </cfRule>
  </conditionalFormatting>
  <conditionalFormatting sqref="B12:D12">
    <cfRule type="expression" dxfId="868" priority="44" stopIfTrue="1">
      <formula>$O13&gt;=1</formula>
    </cfRule>
  </conditionalFormatting>
  <conditionalFormatting sqref="B13:D13">
    <cfRule type="expression" dxfId="867" priority="41" stopIfTrue="1">
      <formula>$O9&gt;=1</formula>
    </cfRule>
  </conditionalFormatting>
  <conditionalFormatting sqref="B14:D14">
    <cfRule type="expression" dxfId="866" priority="43" stopIfTrue="1">
      <formula>$O12&gt;=1</formula>
    </cfRule>
  </conditionalFormatting>
  <conditionalFormatting sqref="B15:D15">
    <cfRule type="expression" dxfId="865" priority="33" stopIfTrue="1">
      <formula>$O14&gt;=1</formula>
    </cfRule>
  </conditionalFormatting>
  <conditionalFormatting sqref="H7:H156">
    <cfRule type="cellIs" dxfId="864"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5169"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E0E8C-FDB7-4707-881E-FA0630D34FBE}">
  <sheetPr>
    <tabColor indexed="11"/>
    <pageSetUpPr fitToPage="1"/>
  </sheetPr>
  <dimension ref="A1:AK57"/>
  <sheetViews>
    <sheetView showGridLines="0" showZeros="0" topLeftCell="D1" workbookViewId="0">
      <selection activeCell="M43" sqref="M43"/>
    </sheetView>
  </sheetViews>
  <sheetFormatPr defaultColWidth="8.88671875"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59">
        <f>Altalanos!$A$8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1.1"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IF($E7="","",VLOOKUP($E7,'III.korcsoport F. B.'!$A$7:$M$22,14))</f>
        <v/>
      </c>
      <c r="C7" s="376" t="str">
        <f>IF($E7="","",VLOOKUP($E7,'III.korcsoport F. B.'!$A$7:$M$22,15))</f>
        <v/>
      </c>
      <c r="D7" s="376" t="str">
        <f>IF($E7="","",VLOOKUP($E7,'III.korcsoport F. B.'!$A$7:$M$22,5))</f>
        <v/>
      </c>
      <c r="E7" s="119"/>
      <c r="F7" s="709" t="s">
        <v>332</v>
      </c>
      <c r="G7" s="709" t="s">
        <v>331</v>
      </c>
      <c r="H7" s="709"/>
      <c r="I7" s="120" t="str">
        <f>IF($E7="","",VLOOKUP($E7,'III.korcsoport F. B.'!$A$7:$M$22,4))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709" t="s">
        <v>629</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IF($E9="","",VLOOKUP($E9,'III.korcsoport F. B.'!$A$7:$M$22,14))</f>
        <v/>
      </c>
      <c r="C9" s="376" t="str">
        <f>IF($E9="","",VLOOKUP($E9,'III.korcsoport F. B.'!$A$7:$M$22,15))</f>
        <v/>
      </c>
      <c r="D9" s="376" t="str">
        <f>IF($E9="","",VLOOKUP($E9,'III.korcsoport F. B.'!$A$7:$M$22,5))</f>
        <v/>
      </c>
      <c r="E9" s="119"/>
      <c r="F9" s="709" t="str">
        <f>UPPER(IF($E9="","",VLOOKUP($E9,'III.korcsoport F. B.'!$A$7:$M$22,2)))</f>
        <v/>
      </c>
      <c r="G9" s="709" t="str">
        <f>IF($E9="","",VLOOKUP($E9,'III.korcsoport F. B.'!$A$7:$M$22,3))</f>
        <v/>
      </c>
      <c r="H9" s="709"/>
      <c r="I9" s="120" t="str">
        <f>IF($E9="","",VLOOKUP($E9,'III.korcsoport F. B.'!$A$7:$M$22,4))</f>
        <v/>
      </c>
      <c r="J9" s="140"/>
      <c r="K9" s="133"/>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415" t="s">
        <v>0</v>
      </c>
      <c r="L10" s="144"/>
      <c r="M10" s="137" t="s">
        <v>637</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IF($E11="","",VLOOKUP($E11,'III.korcsoport F. B.'!$A$7:$M$22,14))</f>
        <v/>
      </c>
      <c r="C11" s="376" t="str">
        <f>IF($E11="","",VLOOKUP($E11,'III.korcsoport F. B.'!$A$7:$M$22,15))</f>
        <v/>
      </c>
      <c r="D11" s="376" t="str">
        <f>IF($E11="","",VLOOKUP($E11,'III.korcsoport F. B.'!$A$7:$M$22,5))</f>
        <v/>
      </c>
      <c r="E11" s="119"/>
      <c r="F11" s="709" t="s">
        <v>335</v>
      </c>
      <c r="G11" s="709" t="s">
        <v>318</v>
      </c>
      <c r="H11" s="709"/>
      <c r="I11" s="139" t="str">
        <f>IF($E11="","",VLOOKUP($E11,'III.korcsoport F. B.'!$A$7:$M$22,4))</f>
        <v/>
      </c>
      <c r="J11" s="122"/>
      <c r="K11" s="133"/>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709" t="s">
        <v>630</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IF($E13="","",VLOOKUP($E13,'III.korcsoport F. B.'!$A$7:$M$22,14))</f>
        <v/>
      </c>
      <c r="C13" s="376" t="str">
        <f>IF($E13="","",VLOOKUP($E13,'III.korcsoport F. B.'!$A$7:$M$22,15))</f>
        <v/>
      </c>
      <c r="D13" s="376" t="str">
        <f>IF($E13="","",VLOOKUP($E13,'III.korcsoport F. B.'!$A$7:$M$22,5))</f>
        <v/>
      </c>
      <c r="E13" s="119"/>
      <c r="F13" s="709" t="str">
        <f>UPPER(IF($E13="","",VLOOKUP($E13,'III.korcsoport F. B.'!$A$7:$M$22,2)))</f>
        <v/>
      </c>
      <c r="G13" s="709" t="str">
        <f>IF($E13="","",VLOOKUP($E13,'III.korcsoport F. B.'!$A$7:$M$22,3))</f>
        <v/>
      </c>
      <c r="H13" s="709"/>
      <c r="I13" s="139" t="str">
        <f>IF($E13="","",VLOOKUP($E13,'III.korcsoport F. B.'!$A$7:$M$22,4))</f>
        <v/>
      </c>
      <c r="J13" s="150"/>
      <c r="K13" s="133"/>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33"/>
      <c r="G14" s="133"/>
      <c r="H14" s="134"/>
      <c r="I14" s="151"/>
      <c r="J14" s="143"/>
      <c r="K14" s="133"/>
      <c r="L14" s="121"/>
      <c r="M14" s="135" t="s">
        <v>0</v>
      </c>
      <c r="N14" s="144"/>
      <c r="O14" s="137" t="s">
        <v>632</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IF($E15="","",VLOOKUP($E15,'III.korcsoport F. B.'!$A$7:$M$22,14))</f>
        <v/>
      </c>
      <c r="C15" s="376" t="str">
        <f>IF($E15="","",VLOOKUP($E15,'III.korcsoport F. B.'!$A$7:$M$22,15))</f>
        <v/>
      </c>
      <c r="D15" s="376" t="str">
        <f>IF($E15="","",VLOOKUP($E15,'III.korcsoport F. B.'!$A$7:$M$22,5))</f>
        <v/>
      </c>
      <c r="E15" s="119"/>
      <c r="F15" s="709" t="s">
        <v>259</v>
      </c>
      <c r="G15" s="709" t="s">
        <v>307</v>
      </c>
      <c r="H15" s="709"/>
      <c r="I15" s="120" t="str">
        <f>IF($E15="","",VLOOKUP($E15,'III.korcsoport F. B.'!$A$7:$M$22,4))</f>
        <v/>
      </c>
      <c r="J15" s="152"/>
      <c r="K15" s="133"/>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709" t="s">
        <v>631</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IF($E17="","",VLOOKUP($E17,'III.korcsoport F. B.'!$A$7:$M$22,14))</f>
        <v/>
      </c>
      <c r="C17" s="376" t="str">
        <f>IF($E17="","",VLOOKUP($E17,'III.korcsoport F. B.'!$A$7:$M$22,15))</f>
        <v/>
      </c>
      <c r="D17" s="376" t="str">
        <f>IF($E17="","",VLOOKUP($E17,'III.korcsoport F. B.'!$A$7:$M$22,5))</f>
        <v/>
      </c>
      <c r="E17" s="119"/>
      <c r="F17" s="709" t="str">
        <f>UPPER(IF($E17="","",VLOOKUP($E17,'III.korcsoport F. B.'!$A$7:$M$22,2)))</f>
        <v/>
      </c>
      <c r="G17" s="709" t="str">
        <f>IF($E17="","",VLOOKUP($E17,'III.korcsoport F. B.'!$A$7:$M$22,3))</f>
        <v/>
      </c>
      <c r="H17" s="709"/>
      <c r="I17" s="139" t="str">
        <f>IF($E17="","",VLOOKUP($E17,'III.korcsoport F. B.'!$A$7:$M$22,4))</f>
        <v/>
      </c>
      <c r="J17" s="140"/>
      <c r="K17" s="133"/>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415" t="s">
        <v>0</v>
      </c>
      <c r="L18" s="144"/>
      <c r="M18" s="137" t="s">
        <v>638</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IF($E19="","",VLOOKUP($E19,'III.korcsoport F. B.'!$A$7:$M$22,14))</f>
        <v/>
      </c>
      <c r="C19" s="376" t="str">
        <f>IF($E19="","",VLOOKUP($E19,'III.korcsoport F. B.'!$A$7:$M$22,15))</f>
        <v/>
      </c>
      <c r="D19" s="376" t="str">
        <f>IF($E19="","",VLOOKUP($E19,'III.korcsoport F. B.'!$A$7:$M$22,5))</f>
        <v/>
      </c>
      <c r="E19" s="119"/>
      <c r="F19" s="709" t="str">
        <f>UPPER(IF($E19="","",VLOOKUP($E19,'III.korcsoport F. B.'!$A$7:$M$22,2)))</f>
        <v/>
      </c>
      <c r="G19" s="709" t="str">
        <f>IF($E19="","",VLOOKUP($E19,'III.korcsoport F. B.'!$A$7:$M$22,3))</f>
        <v/>
      </c>
      <c r="H19" s="709"/>
      <c r="I19" s="139" t="str">
        <f>IF($E19="","",VLOOKUP($E19,'III.korcsoport F. B.'!$A$7:$M$22,4))</f>
        <v/>
      </c>
      <c r="J19" s="122"/>
      <c r="K19" s="133"/>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709" t="s">
        <v>632</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IF($E21="","",VLOOKUP($E21,'III.korcsoport F. B.'!$A$7:$M$22,14))</f>
        <v/>
      </c>
      <c r="C21" s="376" t="str">
        <f>IF($E21="","",VLOOKUP($E21,'III.korcsoport F. B.'!$A$7:$M$22,15))</f>
        <v/>
      </c>
      <c r="D21" s="376" t="str">
        <f>IF($E21="","",VLOOKUP($E21,'III.korcsoport F. B.'!$A$7:$M$22,5))</f>
        <v/>
      </c>
      <c r="E21" s="119"/>
      <c r="F21" s="709" t="s">
        <v>333</v>
      </c>
      <c r="G21" s="709" t="s">
        <v>316</v>
      </c>
      <c r="H21" s="709"/>
      <c r="I21" s="139" t="str">
        <f>IF($E21="","",VLOOKUP($E21,'III.korcsoport F. B.'!$A$7:$M$22,4))</f>
        <v/>
      </c>
      <c r="J21" s="150"/>
      <c r="K21" s="133"/>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33"/>
      <c r="G22" s="133"/>
      <c r="H22" s="134"/>
      <c r="I22" s="151"/>
      <c r="J22" s="143"/>
      <c r="K22" s="133"/>
      <c r="L22" s="121"/>
      <c r="M22" s="121"/>
      <c r="N22" s="146"/>
      <c r="O22" s="135" t="s">
        <v>0</v>
      </c>
      <c r="P22" s="144"/>
      <c r="Q22" s="137" t="s">
        <v>333</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IF($E23="","",VLOOKUP($E23,'III.korcsoport F. B.'!$A$7:$M$22,14))</f>
        <v/>
      </c>
      <c r="C23" s="376" t="str">
        <f>IF($E23="","",VLOOKUP($E23,'III.korcsoport F. B.'!$A$7:$M$22,15))</f>
        <v/>
      </c>
      <c r="D23" s="376" t="str">
        <f>IF($E23="","",VLOOKUP($E23,'III.korcsoport F. B.'!$A$7:$M$22,5))</f>
        <v/>
      </c>
      <c r="E23" s="119"/>
      <c r="F23" s="709" t="s">
        <v>334</v>
      </c>
      <c r="G23" s="709" t="s">
        <v>327</v>
      </c>
      <c r="H23" s="709"/>
      <c r="I23" s="139" t="str">
        <f>IF($E23="","",VLOOKUP($E23,'III.korcsoport F. B.'!$A$7:$M$22,4))</f>
        <v/>
      </c>
      <c r="J23" s="122"/>
      <c r="K23" s="133"/>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709" t="s">
        <v>633</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IF($E25="","",VLOOKUP($E25,'III.korcsoport F. B.'!$A$7:$M$22,14))</f>
        <v/>
      </c>
      <c r="C25" s="376" t="str">
        <f>IF($E25="","",VLOOKUP($E25,'III.korcsoport F. B.'!$A$7:$M$22,15))</f>
        <v/>
      </c>
      <c r="D25" s="376" t="str">
        <f>IF($E25="","",VLOOKUP($E25,'III.korcsoport F. B.'!$A$7:$M$22,5))</f>
        <v/>
      </c>
      <c r="E25" s="119"/>
      <c r="F25" s="710"/>
      <c r="G25" s="710"/>
      <c r="H25" s="709"/>
      <c r="I25" s="139" t="str">
        <f>IF($E25="","",VLOOKUP($E25,'III.korcsoport F. B.'!$A$7:$M$22,4))</f>
        <v/>
      </c>
      <c r="J25" s="140"/>
      <c r="K25" s="133"/>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415" t="s">
        <v>0</v>
      </c>
      <c r="L26" s="144"/>
      <c r="M26" s="137" t="s">
        <v>639</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IF($E27="","",VLOOKUP($E27,'III.korcsoport F. B.'!$A$7:$M$22,14))</f>
        <v/>
      </c>
      <c r="C27" s="376" t="str">
        <f>IF($E27="","",VLOOKUP($E27,'III.korcsoport F. B.'!$A$7:$M$22,15))</f>
        <v/>
      </c>
      <c r="D27" s="376" t="str">
        <f>IF($E27="","",VLOOKUP($E27,'III.korcsoport F. B.'!$A$7:$M$22,5))</f>
        <v/>
      </c>
      <c r="E27" s="119"/>
      <c r="F27" s="709" t="s">
        <v>336</v>
      </c>
      <c r="G27" s="709" t="str">
        <f>IF($E27="","",VLOOKUP($E27,'III.korcsoport F. B.'!$A$7:$M$22,3))</f>
        <v/>
      </c>
      <c r="H27" s="709" t="s">
        <v>325</v>
      </c>
      <c r="I27" s="139" t="str">
        <f>IF($E27="","",VLOOKUP($E27,'III.korcsoport F. B.'!$A$7:$M$22,4))</f>
        <v/>
      </c>
      <c r="J27" s="122"/>
      <c r="K27" s="133"/>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711" t="s">
        <v>634</v>
      </c>
      <c r="L28" s="149"/>
      <c r="M28" s="121"/>
      <c r="N28" s="148"/>
      <c r="O28" s="146"/>
      <c r="P28" s="148"/>
      <c r="Q28" s="127"/>
      <c r="R28" s="128"/>
      <c r="S28" s="129"/>
    </row>
    <row r="29" spans="1:37" s="37" customFormat="1" ht="12.9" customHeight="1" x14ac:dyDescent="0.25">
      <c r="A29" s="117">
        <v>12</v>
      </c>
      <c r="B29" s="346" t="str">
        <f>IF($E29="","",VLOOKUP($E29,'III.korcsoport F. B.'!$A$7:$M$22,14))</f>
        <v/>
      </c>
      <c r="C29" s="376" t="str">
        <f>IF($E29="","",VLOOKUP($E29,'III.korcsoport F. B.'!$A$7:$M$22,15))</f>
        <v/>
      </c>
      <c r="D29" s="376" t="str">
        <f>IF($E29="","",VLOOKUP($E29,'III.korcsoport F. B.'!$A$7:$M$22,5))</f>
        <v/>
      </c>
      <c r="E29" s="119"/>
      <c r="F29" s="729" t="s">
        <v>322</v>
      </c>
      <c r="G29" s="729" t="s">
        <v>323</v>
      </c>
      <c r="H29" s="729" t="s">
        <v>611</v>
      </c>
      <c r="I29" s="120" t="str">
        <f>IF($E29="","",VLOOKUP($E29,'III.korcsoport F. B.'!$A$7:$M$22,4))</f>
        <v/>
      </c>
      <c r="J29" s="150"/>
      <c r="K29" s="133"/>
      <c r="L29" s="121"/>
      <c r="M29" s="121"/>
      <c r="N29" s="148"/>
      <c r="O29" s="146"/>
      <c r="P29" s="148"/>
      <c r="Q29" s="127"/>
      <c r="R29" s="128"/>
      <c r="S29" s="129"/>
    </row>
    <row r="30" spans="1:37" s="37" customFormat="1" ht="12.9" customHeight="1" x14ac:dyDescent="0.25">
      <c r="A30" s="131"/>
      <c r="B30" s="270"/>
      <c r="C30" s="386"/>
      <c r="D30" s="386"/>
      <c r="E30" s="142"/>
      <c r="F30" s="133"/>
      <c r="G30" s="133"/>
      <c r="H30" s="134"/>
      <c r="I30" s="151"/>
      <c r="J30" s="143"/>
      <c r="K30" s="133"/>
      <c r="L30" s="121"/>
      <c r="M30" s="135" t="s">
        <v>0</v>
      </c>
      <c r="N30" s="144"/>
      <c r="O30" s="137" t="s">
        <v>641</v>
      </c>
      <c r="P30" s="154"/>
      <c r="Q30" s="127"/>
      <c r="R30" s="128"/>
      <c r="S30" s="129"/>
    </row>
    <row r="31" spans="1:37" s="37" customFormat="1" ht="12.9" customHeight="1" x14ac:dyDescent="0.25">
      <c r="A31" s="131">
        <v>13</v>
      </c>
      <c r="B31" s="346" t="str">
        <f>IF($E31="","",VLOOKUP($E31,'III.korcsoport F. B.'!$A$7:$M$22,14))</f>
        <v/>
      </c>
      <c r="C31" s="376" t="str">
        <f>IF($E31="","",VLOOKUP($E31,'III.korcsoport F. B.'!$A$7:$M$22,15))</f>
        <v/>
      </c>
      <c r="D31" s="376" t="str">
        <f>IF($E31="","",VLOOKUP($E31,'III.korcsoport F. B.'!$A$7:$M$22,5))</f>
        <v/>
      </c>
      <c r="E31" s="119"/>
      <c r="F31" s="709" t="s">
        <v>320</v>
      </c>
      <c r="G31" s="709" t="s">
        <v>321</v>
      </c>
      <c r="H31" s="709"/>
      <c r="I31" s="139" t="str">
        <f>IF($E31="","",VLOOKUP($E31,'III.korcsoport F. B.'!$A$7:$M$22,4))</f>
        <v/>
      </c>
      <c r="J31" s="152"/>
      <c r="K31" s="133"/>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709" t="s">
        <v>635</v>
      </c>
      <c r="L32" s="137"/>
      <c r="M32" s="121"/>
      <c r="N32" s="148"/>
      <c r="O32" s="146"/>
      <c r="P32" s="146"/>
      <c r="Q32" s="127"/>
      <c r="R32" s="128"/>
      <c r="S32" s="129"/>
    </row>
    <row r="33" spans="1:19" s="37" customFormat="1" ht="12.9" customHeight="1" x14ac:dyDescent="0.25">
      <c r="A33" s="131">
        <v>14</v>
      </c>
      <c r="B33" s="346" t="str">
        <f>IF($E33="","",VLOOKUP($E33,'III.korcsoport F. B.'!$A$7:$M$22,14))</f>
        <v/>
      </c>
      <c r="C33" s="376" t="str">
        <f>IF($E33="","",VLOOKUP($E33,'III.korcsoport F. B.'!$A$7:$M$22,15))</f>
        <v/>
      </c>
      <c r="D33" s="376" t="str">
        <f>IF($E33="","",VLOOKUP($E33,'III.korcsoport F. B.'!$A$7:$M$22,5))</f>
        <v/>
      </c>
      <c r="E33" s="119"/>
      <c r="F33" s="709" t="str">
        <f>UPPER(IF($E33="","",VLOOKUP($E33,'III.korcsoport F. B.'!$A$7:$M$22,2)))</f>
        <v/>
      </c>
      <c r="G33" s="709" t="str">
        <f>IF($E33="","",VLOOKUP($E33,'III.korcsoport F. B.'!$A$7:$M$22,3))</f>
        <v/>
      </c>
      <c r="H33" s="709"/>
      <c r="I33" s="139" t="str">
        <f>IF($E33="","",VLOOKUP($E33,'III.korcsoport F. B.'!$A$7:$M$22,4))</f>
        <v/>
      </c>
      <c r="J33" s="140"/>
      <c r="K33" s="133"/>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415" t="s">
        <v>0</v>
      </c>
      <c r="L34" s="144"/>
      <c r="M34" s="137" t="s">
        <v>640</v>
      </c>
      <c r="N34" s="154"/>
      <c r="O34" s="146"/>
      <c r="P34" s="146"/>
      <c r="Q34" s="127"/>
      <c r="R34" s="128"/>
      <c r="S34" s="129"/>
    </row>
    <row r="35" spans="1:19" s="37" customFormat="1" ht="12.9" customHeight="1" x14ac:dyDescent="0.25">
      <c r="A35" s="131">
        <v>15</v>
      </c>
      <c r="B35" s="346" t="str">
        <f>IF($E35="","",VLOOKUP($E35,'III.korcsoport F. B.'!$A$7:$M$22,14))</f>
        <v/>
      </c>
      <c r="C35" s="376" t="str">
        <f>IF($E35="","",VLOOKUP($E35,'III.korcsoport F. B.'!$A$7:$M$22,15))</f>
        <v/>
      </c>
      <c r="D35" s="376" t="str">
        <f>IF($E35="","",VLOOKUP($E35,'III.korcsoport F. B.'!$A$7:$M$22,5))</f>
        <v/>
      </c>
      <c r="E35" s="119"/>
      <c r="F35" s="709" t="str">
        <f>UPPER(IF($E35="","",VLOOKUP($E35,'III.korcsoport F. B.'!$A$7:$M$22,2)))</f>
        <v/>
      </c>
      <c r="G35" s="709" t="str">
        <f>IF($E35="","",VLOOKUP($E35,'III.korcsoport F. B.'!$A$7:$M$22,3))</f>
        <v/>
      </c>
      <c r="H35" s="709"/>
      <c r="I35" s="139" t="str">
        <f>IF($E35="","",VLOOKUP($E35,'III.korcsoport F. B.'!$A$7:$M$22,4))</f>
        <v/>
      </c>
      <c r="J35" s="122"/>
      <c r="K35" s="133"/>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709" t="s">
        <v>636</v>
      </c>
      <c r="L36" s="149"/>
      <c r="M36" s="121"/>
      <c r="N36" s="146"/>
      <c r="O36" s="146"/>
      <c r="P36" s="146"/>
      <c r="Q36" s="127"/>
      <c r="R36" s="128"/>
      <c r="S36" s="129"/>
    </row>
    <row r="37" spans="1:19" s="37" customFormat="1" ht="12.9" customHeight="1" x14ac:dyDescent="0.25">
      <c r="A37" s="117">
        <v>16</v>
      </c>
      <c r="B37" s="346" t="str">
        <f>IF($E37="","",VLOOKUP($E37,'III.korcsoport F. B.'!$A$7:$M$22,14))</f>
        <v/>
      </c>
      <c r="C37" s="376" t="str">
        <f>IF($E37="","",VLOOKUP($E37,'III.korcsoport F. B.'!$A$7:$M$22,15))</f>
        <v/>
      </c>
      <c r="D37" s="376" t="str">
        <f>IF($E37="","",VLOOKUP($E37,'III.korcsoport F. B.'!$A$7:$M$22,5))</f>
        <v/>
      </c>
      <c r="E37" s="119"/>
      <c r="F37" s="709" t="s">
        <v>253</v>
      </c>
      <c r="G37" s="709" t="s">
        <v>329</v>
      </c>
      <c r="H37" s="709"/>
      <c r="I37" s="120" t="str">
        <f>IF($E37="","",VLOOKUP($E37,'III.korcsoport F. B.'!$A$7:$M$22,4))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t="s">
        <v>191</v>
      </c>
      <c r="H45" s="123" t="s">
        <v>271</v>
      </c>
      <c r="I45" s="123" t="s">
        <v>642</v>
      </c>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t="s">
        <v>644</v>
      </c>
      <c r="H47" s="123" t="s">
        <v>335</v>
      </c>
      <c r="I47" s="123" t="s">
        <v>643</v>
      </c>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IF(E50&gt;$R$57,,UPPER(VLOOKUP(E50,'III.korcsoport F. B.'!$A$7:$O$134,2)))</f>
        <v xml:space="preserve">SZÁNTÓ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IF(E51&gt;$R$57,,UPPER(VLOOKUP(E51,'III.korcsoport F. B.'!$A$7:$O$134,2)))</f>
        <v>BALOGH</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IF(E52&gt;$R$57,,UPPER(VLOOKUP(E52,'III.korcsoport F. B.'!$A$7:$O$134,2)))</f>
        <v xml:space="preserve">SZEGEDI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IF(E53&gt;$R$57,,UPPER(VLOOKUP(E53,'III.korcsoport F. B.'!$A$7:$O$134,2)))</f>
        <v xml:space="preserve">CSUKA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MIN(4,'III.korcsoport F. B.'!O5)</f>
        <v>4</v>
      </c>
    </row>
  </sheetData>
  <mergeCells count="1">
    <mergeCell ref="A4:C4"/>
  </mergeCells>
  <conditionalFormatting sqref="B39 B41 B43 B45 B47">
    <cfRule type="cellIs" dxfId="863" priority="17" stopIfTrue="1" operator="equal">
      <formula>"QA"</formula>
    </cfRule>
    <cfRule type="cellIs" dxfId="862" priority="18" stopIfTrue="1" operator="equal">
      <formula>"DA"</formula>
    </cfRule>
  </conditionalFormatting>
  <conditionalFormatting sqref="E7 E9 E11 E13 E15 E17 E19 E21 E23 E25 E27 E29 E31 E33 E35 E37">
    <cfRule type="expression" dxfId="861" priority="20" stopIfTrue="1">
      <formula>$E7&lt;5</formula>
    </cfRule>
  </conditionalFormatting>
  <conditionalFormatting sqref="E39 E41 E43 E45 E47">
    <cfRule type="expression" dxfId="860" priority="12" stopIfTrue="1">
      <formula>AND($E39&lt;9,$C39&gt;0)</formula>
    </cfRule>
  </conditionalFormatting>
  <conditionalFormatting sqref="F7 F9 F11 F13 F15 F17 F19 F21 F23 F27 F29 F31 F33 F35 F37">
    <cfRule type="cellIs" dxfId="859" priority="21" stopIfTrue="1" operator="equal">
      <formula>"Bye"</formula>
    </cfRule>
  </conditionalFormatting>
  <conditionalFormatting sqref="F39 F41 F43 F45 F47">
    <cfRule type="cellIs" dxfId="858" priority="13" stopIfTrue="1" operator="equal">
      <formula>"Bye"</formula>
    </cfRule>
    <cfRule type="expression" dxfId="857" priority="14" stopIfTrue="1">
      <formula>AND($E39&lt;9,$C39&gt;0)</formula>
    </cfRule>
  </conditionalFormatting>
  <conditionalFormatting sqref="H7 H9 H11 H13 H15 H17 H19 H21 H23 H25 H29 H31 H33 H35 H37 G39:I39 G41:I41 G43:I43 G45:I45 G47:I47">
    <cfRule type="expression" dxfId="856" priority="8" stopIfTrue="1">
      <formula>AND($E7&lt;9,$C7&gt;0)</formula>
    </cfRule>
  </conditionalFormatting>
  <conditionalFormatting sqref="I8 K10 I12 M14 I16 K18 I20 O22 I24 K26 I28 M30 I32 K34 I36 M40 I42 K44 I46">
    <cfRule type="expression" dxfId="855" priority="9" stopIfTrue="1">
      <formula>AND($O$1="CU",I8="Umpire")</formula>
    </cfRule>
    <cfRule type="expression" dxfId="854" priority="10" stopIfTrue="1">
      <formula>AND($O$1="CU",I8&lt;&gt;"Umpire",J8&lt;&gt;"")</formula>
    </cfRule>
    <cfRule type="expression" dxfId="853" priority="11" stopIfTrue="1">
      <formula>AND($O$1="CU",I8&lt;&gt;"Umpire")</formula>
    </cfRule>
  </conditionalFormatting>
  <conditionalFormatting sqref="J8 L10 J12 N14 J16 L18 J20 P22 J24 L26 J28 N30 J32 L34 J36 R57">
    <cfRule type="expression" dxfId="852" priority="19" stopIfTrue="1">
      <formula>$O$1="CU"</formula>
    </cfRule>
  </conditionalFormatting>
  <conditionalFormatting sqref="K8">
    <cfRule type="cellIs" dxfId="851" priority="7" stopIfTrue="1" operator="equal">
      <formula>"Bye"</formula>
    </cfRule>
  </conditionalFormatting>
  <conditionalFormatting sqref="K12">
    <cfRule type="cellIs" dxfId="850" priority="6" stopIfTrue="1" operator="equal">
      <formula>"Bye"</formula>
    </cfRule>
  </conditionalFormatting>
  <conditionalFormatting sqref="K16">
    <cfRule type="cellIs" dxfId="849" priority="5" stopIfTrue="1" operator="equal">
      <formula>"Bye"</formula>
    </cfRule>
  </conditionalFormatting>
  <conditionalFormatting sqref="K20">
    <cfRule type="cellIs" dxfId="848" priority="4" stopIfTrue="1" operator="equal">
      <formula>"Bye"</formula>
    </cfRule>
  </conditionalFormatting>
  <conditionalFormatting sqref="K24">
    <cfRule type="cellIs" dxfId="847" priority="3" stopIfTrue="1" operator="equal">
      <formula>"Bye"</formula>
    </cfRule>
  </conditionalFormatting>
  <conditionalFormatting sqref="K32">
    <cfRule type="cellIs" dxfId="846" priority="2" stopIfTrue="1" operator="equal">
      <formula>"Bye"</formula>
    </cfRule>
  </conditionalFormatting>
  <conditionalFormatting sqref="K36">
    <cfRule type="cellIs" dxfId="845" priority="1" stopIfTrue="1" operator="equal">
      <formula>"Bye"</formula>
    </cfRule>
  </conditionalFormatting>
  <conditionalFormatting sqref="M10 O14 M18 Q22 M26 K28 O30 M34 O40 K42 M44 K46">
    <cfRule type="expression" dxfId="844" priority="15" stopIfTrue="1">
      <formula>J10="as"</formula>
    </cfRule>
    <cfRule type="expression" dxfId="843" priority="16" stopIfTrue="1">
      <formula>J10="bs"</formula>
    </cfRule>
  </conditionalFormatting>
  <dataValidations count="1">
    <dataValidation type="list" allowBlank="1" showInputMessage="1" sqref="I46 I42 K44 M40 I8 M14 K10 K18 K26 K34 M30 I12 I36 O22 I16 I32 I24 I20 I28" xr:uid="{D361AD53-F98C-4349-AAC4-0FE0D59108CC}">
      <formula1>$U$7:$U$16</formula1>
    </dataValidation>
  </dataValidations>
  <printOptions horizontalCentered="1"/>
  <pageMargins left="0.35" right="0.35" top="0.39" bottom="0.39" header="0" footer="0"/>
  <pageSetup paperSize="9" scale="81" orientation="landscape"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7414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7414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5CC3E-3953-4259-8CD3-007CDED95702}">
  <dimension ref="A1:L75"/>
  <sheetViews>
    <sheetView workbookViewId="0"/>
  </sheetViews>
  <sheetFormatPr defaultColWidth="8.88671875" defaultRowHeight="14.4" x14ac:dyDescent="0.3"/>
  <cols>
    <col min="1" max="1" width="48" style="719" bestFit="1" customWidth="1"/>
    <col min="2" max="2" width="27.109375" style="719" bestFit="1" customWidth="1"/>
    <col min="3" max="3" width="15.88671875" style="719" bestFit="1" customWidth="1"/>
    <col min="4" max="4" width="7.44140625" style="719" bestFit="1" customWidth="1"/>
    <col min="5" max="5" width="38" style="719" bestFit="1" customWidth="1"/>
    <col min="6" max="6" width="5" style="719" bestFit="1" customWidth="1"/>
    <col min="7" max="7" width="9" style="719" customWidth="1"/>
    <col min="8" max="8" width="91.109375" style="719" bestFit="1" customWidth="1"/>
    <col min="9" max="9" width="14.88671875" style="719" bestFit="1" customWidth="1"/>
    <col min="10" max="11" width="21.109375" style="719" bestFit="1" customWidth="1"/>
    <col min="12" max="12" width="12.44140625" style="719" bestFit="1" customWidth="1"/>
    <col min="13" max="16384" width="8.88671875" style="719"/>
  </cols>
  <sheetData>
    <row r="1" spans="1:12" ht="45" customHeight="1" x14ac:dyDescent="0.3">
      <c r="A1" s="722" t="s">
        <v>442</v>
      </c>
      <c r="B1" s="722" t="s">
        <v>443</v>
      </c>
      <c r="C1" s="722" t="s">
        <v>444</v>
      </c>
      <c r="D1" s="722" t="s">
        <v>445</v>
      </c>
      <c r="E1" s="722" t="s">
        <v>446</v>
      </c>
      <c r="F1" s="722" t="s">
        <v>447</v>
      </c>
      <c r="G1" s="722" t="s">
        <v>84</v>
      </c>
      <c r="H1" s="722" t="s">
        <v>235</v>
      </c>
      <c r="I1" s="722" t="s">
        <v>448</v>
      </c>
      <c r="J1" s="722" t="s">
        <v>449</v>
      </c>
      <c r="K1" s="722" t="s">
        <v>450</v>
      </c>
      <c r="L1" s="722" t="s">
        <v>451</v>
      </c>
    </row>
    <row r="2" spans="1:12" x14ac:dyDescent="0.3">
      <c r="A2" s="719" t="s">
        <v>452</v>
      </c>
      <c r="B2" s="719" t="s">
        <v>453</v>
      </c>
      <c r="C2" s="719" t="s">
        <v>454</v>
      </c>
      <c r="D2" s="719" t="s">
        <v>455</v>
      </c>
      <c r="E2" s="719" t="s">
        <v>456</v>
      </c>
      <c r="F2" s="719" t="s">
        <v>457</v>
      </c>
      <c r="G2" s="719" t="s">
        <v>159</v>
      </c>
      <c r="H2" s="719" t="s">
        <v>281</v>
      </c>
      <c r="I2" s="719" t="s">
        <v>411</v>
      </c>
      <c r="J2" s="719" t="s">
        <v>458</v>
      </c>
      <c r="K2" s="719" t="s">
        <v>459</v>
      </c>
      <c r="L2" s="719" t="s">
        <v>460</v>
      </c>
    </row>
    <row r="3" spans="1:12" x14ac:dyDescent="0.3">
      <c r="A3" s="719" t="s">
        <v>452</v>
      </c>
      <c r="B3" s="719" t="s">
        <v>453</v>
      </c>
      <c r="C3" s="719" t="s">
        <v>454</v>
      </c>
      <c r="D3" s="719" t="s">
        <v>455</v>
      </c>
      <c r="E3" s="719" t="s">
        <v>461</v>
      </c>
      <c r="F3" s="719" t="s">
        <v>168</v>
      </c>
      <c r="G3" s="719" t="s">
        <v>160</v>
      </c>
      <c r="H3" s="719" t="s">
        <v>236</v>
      </c>
      <c r="I3" s="719" t="s">
        <v>411</v>
      </c>
      <c r="J3" s="719" t="s">
        <v>462</v>
      </c>
      <c r="K3" s="719" t="s">
        <v>463</v>
      </c>
      <c r="L3" s="719" t="s">
        <v>71</v>
      </c>
    </row>
    <row r="4" spans="1:12" x14ac:dyDescent="0.3">
      <c r="A4" s="719" t="s">
        <v>452</v>
      </c>
      <c r="B4" s="719" t="s">
        <v>453</v>
      </c>
      <c r="C4" s="719" t="s">
        <v>454</v>
      </c>
      <c r="D4" s="719" t="s">
        <v>455</v>
      </c>
      <c r="E4" s="719" t="s">
        <v>461</v>
      </c>
      <c r="F4" s="719" t="s">
        <v>457</v>
      </c>
      <c r="G4" s="719" t="s">
        <v>160</v>
      </c>
      <c r="H4" s="719" t="s">
        <v>236</v>
      </c>
      <c r="I4" s="719" t="s">
        <v>411</v>
      </c>
      <c r="J4" s="719" t="s">
        <v>464</v>
      </c>
      <c r="K4" s="719" t="s">
        <v>463</v>
      </c>
      <c r="L4" s="719" t="s">
        <v>71</v>
      </c>
    </row>
    <row r="5" spans="1:12" x14ac:dyDescent="0.3">
      <c r="A5" s="719" t="s">
        <v>452</v>
      </c>
      <c r="B5" s="719" t="s">
        <v>453</v>
      </c>
      <c r="C5" s="719" t="s">
        <v>454</v>
      </c>
      <c r="D5" s="719" t="s">
        <v>455</v>
      </c>
      <c r="E5" s="719" t="s">
        <v>461</v>
      </c>
      <c r="F5" s="719" t="s">
        <v>457</v>
      </c>
      <c r="G5" s="719" t="s">
        <v>160</v>
      </c>
      <c r="H5" s="719" t="s">
        <v>263</v>
      </c>
      <c r="I5" s="719" t="s">
        <v>411</v>
      </c>
      <c r="J5" s="719" t="s">
        <v>465</v>
      </c>
      <c r="K5" s="719" t="s">
        <v>466</v>
      </c>
      <c r="L5" s="719" t="s">
        <v>71</v>
      </c>
    </row>
    <row r="6" spans="1:12" x14ac:dyDescent="0.3">
      <c r="A6" s="719" t="s">
        <v>452</v>
      </c>
      <c r="B6" s="719" t="s">
        <v>453</v>
      </c>
      <c r="C6" s="719" t="s">
        <v>454</v>
      </c>
      <c r="D6" s="719" t="s">
        <v>455</v>
      </c>
      <c r="E6" s="719" t="s">
        <v>467</v>
      </c>
      <c r="F6" s="719" t="s">
        <v>168</v>
      </c>
      <c r="G6" s="719" t="s">
        <v>160</v>
      </c>
      <c r="H6" s="719" t="s">
        <v>236</v>
      </c>
      <c r="I6" s="719" t="s">
        <v>411</v>
      </c>
      <c r="J6" s="719" t="s">
        <v>468</v>
      </c>
      <c r="K6" s="719" t="s">
        <v>463</v>
      </c>
      <c r="L6" s="719" t="s">
        <v>71</v>
      </c>
    </row>
    <row r="7" spans="1:12" x14ac:dyDescent="0.3">
      <c r="A7" s="719" t="s">
        <v>452</v>
      </c>
      <c r="B7" s="719" t="s">
        <v>453</v>
      </c>
      <c r="C7" s="719" t="s">
        <v>454</v>
      </c>
      <c r="D7" s="719" t="s">
        <v>455</v>
      </c>
      <c r="E7" s="719" t="s">
        <v>467</v>
      </c>
      <c r="F7" s="719" t="s">
        <v>168</v>
      </c>
      <c r="G7" s="719" t="s">
        <v>160</v>
      </c>
      <c r="H7" s="719" t="s">
        <v>237</v>
      </c>
      <c r="I7" s="719" t="s">
        <v>411</v>
      </c>
      <c r="J7" s="719" t="s">
        <v>469</v>
      </c>
      <c r="K7" s="719" t="s">
        <v>470</v>
      </c>
      <c r="L7" s="719" t="s">
        <v>71</v>
      </c>
    </row>
    <row r="8" spans="1:12" x14ac:dyDescent="0.3">
      <c r="A8" s="719" t="s">
        <v>452</v>
      </c>
      <c r="B8" s="719" t="s">
        <v>453</v>
      </c>
      <c r="C8" s="719" t="s">
        <v>454</v>
      </c>
      <c r="D8" s="719" t="s">
        <v>455</v>
      </c>
      <c r="E8" s="719" t="s">
        <v>467</v>
      </c>
      <c r="F8" s="719" t="s">
        <v>168</v>
      </c>
      <c r="G8" s="719" t="s">
        <v>160</v>
      </c>
      <c r="H8" s="719" t="s">
        <v>237</v>
      </c>
      <c r="I8" s="719" t="s">
        <v>411</v>
      </c>
      <c r="J8" s="719" t="s">
        <v>471</v>
      </c>
      <c r="K8" s="719" t="s">
        <v>470</v>
      </c>
      <c r="L8" s="719" t="s">
        <v>71</v>
      </c>
    </row>
    <row r="9" spans="1:12" x14ac:dyDescent="0.3">
      <c r="A9" s="719" t="s">
        <v>452</v>
      </c>
      <c r="B9" s="719" t="s">
        <v>453</v>
      </c>
      <c r="C9" s="719" t="s">
        <v>454</v>
      </c>
      <c r="D9" s="719" t="s">
        <v>455</v>
      </c>
      <c r="E9" s="719" t="s">
        <v>467</v>
      </c>
      <c r="F9" s="719" t="s">
        <v>168</v>
      </c>
      <c r="G9" s="719" t="s">
        <v>160</v>
      </c>
      <c r="H9" s="719" t="s">
        <v>238</v>
      </c>
      <c r="I9" s="719" t="s">
        <v>411</v>
      </c>
      <c r="J9" s="719" t="s">
        <v>472</v>
      </c>
      <c r="K9" s="719" t="s">
        <v>473</v>
      </c>
      <c r="L9" s="719" t="s">
        <v>71</v>
      </c>
    </row>
    <row r="10" spans="1:12" x14ac:dyDescent="0.3">
      <c r="A10" s="719" t="s">
        <v>452</v>
      </c>
      <c r="B10" s="719" t="s">
        <v>453</v>
      </c>
      <c r="C10" s="719" t="s">
        <v>454</v>
      </c>
      <c r="D10" s="719" t="s">
        <v>455</v>
      </c>
      <c r="E10" s="719" t="s">
        <v>467</v>
      </c>
      <c r="F10" s="719" t="s">
        <v>168</v>
      </c>
      <c r="G10" s="719" t="s">
        <v>160</v>
      </c>
      <c r="H10" s="719" t="s">
        <v>239</v>
      </c>
      <c r="I10" s="719" t="s">
        <v>411</v>
      </c>
      <c r="J10" s="719" t="s">
        <v>474</v>
      </c>
      <c r="K10" s="719" t="s">
        <v>475</v>
      </c>
      <c r="L10" s="719" t="s">
        <v>71</v>
      </c>
    </row>
    <row r="11" spans="1:12" x14ac:dyDescent="0.3">
      <c r="A11" s="719" t="s">
        <v>452</v>
      </c>
      <c r="B11" s="719" t="s">
        <v>476</v>
      </c>
      <c r="C11" s="719" t="s">
        <v>454</v>
      </c>
      <c r="D11" s="719" t="s">
        <v>455</v>
      </c>
      <c r="E11" s="719" t="s">
        <v>467</v>
      </c>
      <c r="F11" s="719" t="s">
        <v>457</v>
      </c>
      <c r="G11" s="719" t="s">
        <v>160</v>
      </c>
      <c r="H11" s="719" t="s">
        <v>245</v>
      </c>
      <c r="I11" s="719" t="s">
        <v>477</v>
      </c>
      <c r="J11" s="719" t="s">
        <v>478</v>
      </c>
      <c r="K11" s="719" t="s">
        <v>479</v>
      </c>
      <c r="L11" s="719" t="s">
        <v>71</v>
      </c>
    </row>
    <row r="12" spans="1:12" x14ac:dyDescent="0.3">
      <c r="A12" s="719" t="s">
        <v>452</v>
      </c>
      <c r="B12" s="719" t="s">
        <v>476</v>
      </c>
      <c r="C12" s="719" t="s">
        <v>454</v>
      </c>
      <c r="D12" s="719" t="s">
        <v>455</v>
      </c>
      <c r="E12" s="719" t="s">
        <v>467</v>
      </c>
      <c r="F12" s="719" t="s">
        <v>457</v>
      </c>
      <c r="G12" s="719" t="s">
        <v>160</v>
      </c>
      <c r="H12" s="719" t="s">
        <v>245</v>
      </c>
      <c r="I12" s="719" t="s">
        <v>477</v>
      </c>
      <c r="J12" s="719" t="s">
        <v>244</v>
      </c>
      <c r="K12" s="719" t="s">
        <v>479</v>
      </c>
      <c r="L12" s="719" t="s">
        <v>71</v>
      </c>
    </row>
    <row r="13" spans="1:12" x14ac:dyDescent="0.3">
      <c r="A13" s="719" t="s">
        <v>452</v>
      </c>
      <c r="B13" s="719" t="s">
        <v>453</v>
      </c>
      <c r="C13" s="719" t="s">
        <v>454</v>
      </c>
      <c r="D13" s="719" t="s">
        <v>455</v>
      </c>
      <c r="E13" s="719" t="s">
        <v>467</v>
      </c>
      <c r="F13" s="719" t="s">
        <v>457</v>
      </c>
      <c r="G13" s="719" t="s">
        <v>160</v>
      </c>
      <c r="H13" s="719" t="s">
        <v>246</v>
      </c>
      <c r="I13" s="719" t="s">
        <v>411</v>
      </c>
      <c r="J13" s="719" t="s">
        <v>480</v>
      </c>
      <c r="K13" s="719" t="s">
        <v>481</v>
      </c>
      <c r="L13" s="719" t="s">
        <v>71</v>
      </c>
    </row>
    <row r="14" spans="1:12" x14ac:dyDescent="0.3">
      <c r="A14" s="719" t="s">
        <v>452</v>
      </c>
      <c r="B14" s="719" t="s">
        <v>453</v>
      </c>
      <c r="C14" s="719" t="s">
        <v>454</v>
      </c>
      <c r="D14" s="719" t="s">
        <v>455</v>
      </c>
      <c r="E14" s="719" t="s">
        <v>467</v>
      </c>
      <c r="F14" s="719" t="s">
        <v>457</v>
      </c>
      <c r="G14" s="719" t="s">
        <v>160</v>
      </c>
      <c r="H14" s="719" t="s">
        <v>238</v>
      </c>
      <c r="I14" s="719" t="s">
        <v>411</v>
      </c>
      <c r="J14" s="719" t="s">
        <v>482</v>
      </c>
      <c r="K14" s="719" t="s">
        <v>473</v>
      </c>
      <c r="L14" s="719" t="s">
        <v>71</v>
      </c>
    </row>
    <row r="15" spans="1:12" x14ac:dyDescent="0.3">
      <c r="A15" s="719" t="s">
        <v>452</v>
      </c>
      <c r="B15" s="719" t="s">
        <v>453</v>
      </c>
      <c r="C15" s="719" t="s">
        <v>454</v>
      </c>
      <c r="D15" s="719" t="s">
        <v>455</v>
      </c>
      <c r="E15" s="719" t="s">
        <v>467</v>
      </c>
      <c r="F15" s="719" t="s">
        <v>457</v>
      </c>
      <c r="G15" s="719" t="s">
        <v>160</v>
      </c>
      <c r="H15" s="719" t="s">
        <v>236</v>
      </c>
      <c r="I15" s="719" t="s">
        <v>411</v>
      </c>
      <c r="J15" s="719" t="s">
        <v>483</v>
      </c>
      <c r="K15" s="719" t="s">
        <v>463</v>
      </c>
      <c r="L15" s="719" t="s">
        <v>71</v>
      </c>
    </row>
    <row r="16" spans="1:12" x14ac:dyDescent="0.3">
      <c r="A16" s="719" t="s">
        <v>452</v>
      </c>
      <c r="B16" s="719" t="s">
        <v>453</v>
      </c>
      <c r="C16" s="719" t="s">
        <v>454</v>
      </c>
      <c r="D16" s="719" t="s">
        <v>455</v>
      </c>
      <c r="E16" s="719" t="s">
        <v>467</v>
      </c>
      <c r="F16" s="719" t="s">
        <v>457</v>
      </c>
      <c r="G16" s="719" t="s">
        <v>160</v>
      </c>
      <c r="H16" s="719" t="s">
        <v>239</v>
      </c>
      <c r="I16" s="719" t="s">
        <v>411</v>
      </c>
      <c r="J16" s="719" t="s">
        <v>484</v>
      </c>
      <c r="K16" s="719" t="s">
        <v>475</v>
      </c>
      <c r="L16" s="719" t="s">
        <v>71</v>
      </c>
    </row>
    <row r="17" spans="1:12" x14ac:dyDescent="0.3">
      <c r="A17" s="719" t="s">
        <v>452</v>
      </c>
      <c r="B17" s="719" t="s">
        <v>453</v>
      </c>
      <c r="C17" s="719" t="s">
        <v>454</v>
      </c>
      <c r="D17" s="719" t="s">
        <v>455</v>
      </c>
      <c r="E17" s="719" t="s">
        <v>467</v>
      </c>
      <c r="F17" s="719" t="s">
        <v>168</v>
      </c>
      <c r="G17" s="719" t="s">
        <v>159</v>
      </c>
      <c r="H17" s="719" t="s">
        <v>263</v>
      </c>
      <c r="I17" s="719" t="s">
        <v>411</v>
      </c>
      <c r="J17" s="719" t="s">
        <v>485</v>
      </c>
      <c r="K17" s="719" t="s">
        <v>466</v>
      </c>
      <c r="L17" s="719" t="s">
        <v>71</v>
      </c>
    </row>
    <row r="18" spans="1:12" x14ac:dyDescent="0.3">
      <c r="A18" s="719" t="s">
        <v>452</v>
      </c>
      <c r="B18" s="719" t="s">
        <v>453</v>
      </c>
      <c r="C18" s="719" t="s">
        <v>454</v>
      </c>
      <c r="D18" s="719" t="s">
        <v>455</v>
      </c>
      <c r="E18" s="719" t="s">
        <v>486</v>
      </c>
      <c r="F18" s="719" t="s">
        <v>168</v>
      </c>
      <c r="G18" s="719" t="s">
        <v>160</v>
      </c>
      <c r="H18" s="719" t="s">
        <v>239</v>
      </c>
      <c r="I18" s="719" t="s">
        <v>411</v>
      </c>
      <c r="J18" s="719" t="s">
        <v>487</v>
      </c>
      <c r="K18" s="719" t="s">
        <v>475</v>
      </c>
      <c r="L18" s="719" t="s">
        <v>71</v>
      </c>
    </row>
    <row r="19" spans="1:12" x14ac:dyDescent="0.3">
      <c r="A19" s="719" t="s">
        <v>452</v>
      </c>
      <c r="B19" s="719" t="s">
        <v>453</v>
      </c>
      <c r="C19" s="719" t="s">
        <v>454</v>
      </c>
      <c r="D19" s="719" t="s">
        <v>455</v>
      </c>
      <c r="E19" s="719" t="s">
        <v>486</v>
      </c>
      <c r="F19" s="719" t="s">
        <v>457</v>
      </c>
      <c r="G19" s="719" t="s">
        <v>160</v>
      </c>
      <c r="H19" s="719" t="s">
        <v>488</v>
      </c>
      <c r="I19" s="719" t="s">
        <v>489</v>
      </c>
      <c r="J19" s="719" t="s">
        <v>490</v>
      </c>
      <c r="K19" s="719" t="s">
        <v>491</v>
      </c>
      <c r="L19" s="719" t="s">
        <v>71</v>
      </c>
    </row>
    <row r="20" spans="1:12" x14ac:dyDescent="0.3">
      <c r="A20" s="719" t="s">
        <v>452</v>
      </c>
      <c r="B20" s="719" t="s">
        <v>492</v>
      </c>
      <c r="C20" s="719" t="s">
        <v>454</v>
      </c>
      <c r="D20" s="719" t="s">
        <v>455</v>
      </c>
      <c r="E20" s="719" t="s">
        <v>486</v>
      </c>
      <c r="F20" s="719" t="s">
        <v>168</v>
      </c>
      <c r="G20" s="719" t="s">
        <v>159</v>
      </c>
      <c r="H20" s="719" t="s">
        <v>269</v>
      </c>
      <c r="I20" s="719" t="s">
        <v>493</v>
      </c>
      <c r="J20" s="719" t="s">
        <v>494</v>
      </c>
      <c r="K20" s="719" t="s">
        <v>495</v>
      </c>
      <c r="L20" s="719" t="s">
        <v>71</v>
      </c>
    </row>
    <row r="21" spans="1:12" x14ac:dyDescent="0.3">
      <c r="A21" s="719" t="s">
        <v>452</v>
      </c>
      <c r="B21" s="719" t="s">
        <v>453</v>
      </c>
      <c r="C21" s="719" t="s">
        <v>454</v>
      </c>
      <c r="D21" s="719" t="s">
        <v>455</v>
      </c>
      <c r="E21" s="719" t="s">
        <v>486</v>
      </c>
      <c r="F21" s="719" t="s">
        <v>168</v>
      </c>
      <c r="G21" s="719" t="s">
        <v>159</v>
      </c>
      <c r="H21" s="719" t="s">
        <v>270</v>
      </c>
      <c r="I21" s="719" t="s">
        <v>411</v>
      </c>
      <c r="J21" s="719" t="s">
        <v>496</v>
      </c>
      <c r="K21" s="719" t="s">
        <v>497</v>
      </c>
      <c r="L21" s="719" t="s">
        <v>71</v>
      </c>
    </row>
    <row r="22" spans="1:12" x14ac:dyDescent="0.3">
      <c r="A22" s="719" t="s">
        <v>452</v>
      </c>
      <c r="B22" s="719" t="s">
        <v>453</v>
      </c>
      <c r="C22" s="719" t="s">
        <v>454</v>
      </c>
      <c r="D22" s="719" t="s">
        <v>455</v>
      </c>
      <c r="E22" s="719" t="s">
        <v>486</v>
      </c>
      <c r="F22" s="719" t="s">
        <v>457</v>
      </c>
      <c r="G22" s="719" t="s">
        <v>159</v>
      </c>
      <c r="H22" s="719" t="s">
        <v>236</v>
      </c>
      <c r="I22" s="719" t="s">
        <v>411</v>
      </c>
      <c r="J22" s="719" t="s">
        <v>498</v>
      </c>
      <c r="K22" s="719" t="s">
        <v>463</v>
      </c>
      <c r="L22" s="719" t="s">
        <v>71</v>
      </c>
    </row>
    <row r="23" spans="1:12" x14ac:dyDescent="0.3">
      <c r="A23" s="719" t="s">
        <v>452</v>
      </c>
      <c r="B23" s="719" t="s">
        <v>492</v>
      </c>
      <c r="C23" s="719" t="s">
        <v>454</v>
      </c>
      <c r="D23" s="719" t="s">
        <v>455</v>
      </c>
      <c r="E23" s="719" t="s">
        <v>499</v>
      </c>
      <c r="F23" s="719" t="s">
        <v>168</v>
      </c>
      <c r="G23" s="719" t="s">
        <v>160</v>
      </c>
      <c r="H23" s="719" t="s">
        <v>280</v>
      </c>
      <c r="I23" s="719" t="s">
        <v>493</v>
      </c>
      <c r="J23" s="719" t="s">
        <v>500</v>
      </c>
      <c r="K23" s="719" t="s">
        <v>501</v>
      </c>
      <c r="L23" s="719" t="s">
        <v>502</v>
      </c>
    </row>
    <row r="24" spans="1:12" x14ac:dyDescent="0.3">
      <c r="A24" s="719" t="s">
        <v>452</v>
      </c>
      <c r="B24" s="719" t="s">
        <v>492</v>
      </c>
      <c r="C24" s="719" t="s">
        <v>454</v>
      </c>
      <c r="D24" s="719" t="s">
        <v>455</v>
      </c>
      <c r="E24" s="719" t="s">
        <v>499</v>
      </c>
      <c r="F24" s="719" t="s">
        <v>168</v>
      </c>
      <c r="G24" s="719" t="s">
        <v>160</v>
      </c>
      <c r="H24" s="719" t="s">
        <v>280</v>
      </c>
      <c r="I24" s="719" t="s">
        <v>493</v>
      </c>
      <c r="J24" s="719" t="s">
        <v>503</v>
      </c>
      <c r="K24" s="719" t="s">
        <v>501</v>
      </c>
      <c r="L24" s="719" t="s">
        <v>502</v>
      </c>
    </row>
    <row r="25" spans="1:12" x14ac:dyDescent="0.3">
      <c r="A25" s="719" t="s">
        <v>452</v>
      </c>
      <c r="B25" s="719" t="s">
        <v>453</v>
      </c>
      <c r="C25" s="719" t="s">
        <v>454</v>
      </c>
      <c r="D25" s="719" t="s">
        <v>455</v>
      </c>
      <c r="E25" s="719" t="s">
        <v>499</v>
      </c>
      <c r="F25" s="719" t="s">
        <v>168</v>
      </c>
      <c r="G25" s="719" t="s">
        <v>160</v>
      </c>
      <c r="H25" s="719" t="s">
        <v>246</v>
      </c>
      <c r="I25" s="719" t="s">
        <v>411</v>
      </c>
      <c r="J25" s="719" t="s">
        <v>504</v>
      </c>
      <c r="K25" s="719" t="s">
        <v>481</v>
      </c>
      <c r="L25" s="719" t="s">
        <v>71</v>
      </c>
    </row>
    <row r="26" spans="1:12" x14ac:dyDescent="0.3">
      <c r="A26" s="719" t="s">
        <v>452</v>
      </c>
      <c r="B26" s="719" t="s">
        <v>453</v>
      </c>
      <c r="C26" s="719" t="s">
        <v>454</v>
      </c>
      <c r="D26" s="719" t="s">
        <v>455</v>
      </c>
      <c r="E26" s="719" t="s">
        <v>499</v>
      </c>
      <c r="F26" s="719" t="s">
        <v>168</v>
      </c>
      <c r="G26" s="719" t="s">
        <v>160</v>
      </c>
      <c r="H26" s="719" t="s">
        <v>281</v>
      </c>
      <c r="I26" s="719" t="s">
        <v>411</v>
      </c>
      <c r="J26" s="719" t="s">
        <v>505</v>
      </c>
      <c r="K26" s="719" t="s">
        <v>459</v>
      </c>
      <c r="L26" s="719" t="s">
        <v>506</v>
      </c>
    </row>
    <row r="27" spans="1:12" x14ac:dyDescent="0.3">
      <c r="A27" s="719" t="s">
        <v>452</v>
      </c>
      <c r="B27" s="719" t="s">
        <v>453</v>
      </c>
      <c r="C27" s="719" t="s">
        <v>454</v>
      </c>
      <c r="D27" s="719" t="s">
        <v>455</v>
      </c>
      <c r="E27" s="719" t="s">
        <v>499</v>
      </c>
      <c r="F27" s="719" t="s">
        <v>168</v>
      </c>
      <c r="G27" s="719" t="s">
        <v>160</v>
      </c>
      <c r="H27" s="719" t="s">
        <v>282</v>
      </c>
      <c r="I27" s="719" t="s">
        <v>411</v>
      </c>
      <c r="J27" s="719" t="s">
        <v>507</v>
      </c>
      <c r="K27" s="719" t="s">
        <v>508</v>
      </c>
      <c r="L27" s="719" t="s">
        <v>71</v>
      </c>
    </row>
    <row r="28" spans="1:12" x14ac:dyDescent="0.3">
      <c r="A28" s="719" t="s">
        <v>452</v>
      </c>
      <c r="B28" s="719" t="s">
        <v>492</v>
      </c>
      <c r="C28" s="719" t="s">
        <v>454</v>
      </c>
      <c r="D28" s="719" t="s">
        <v>455</v>
      </c>
      <c r="E28" s="719" t="s">
        <v>499</v>
      </c>
      <c r="F28" s="719" t="s">
        <v>457</v>
      </c>
      <c r="G28" s="719" t="s">
        <v>160</v>
      </c>
      <c r="H28" s="719" t="s">
        <v>300</v>
      </c>
      <c r="I28" s="719" t="s">
        <v>493</v>
      </c>
      <c r="J28" s="719" t="s">
        <v>509</v>
      </c>
      <c r="K28" s="719" t="s">
        <v>510</v>
      </c>
      <c r="L28" s="719" t="s">
        <v>71</v>
      </c>
    </row>
    <row r="29" spans="1:12" x14ac:dyDescent="0.3">
      <c r="A29" s="719" t="s">
        <v>452</v>
      </c>
      <c r="B29" s="719" t="s">
        <v>492</v>
      </c>
      <c r="C29" s="719" t="s">
        <v>454</v>
      </c>
      <c r="D29" s="719" t="s">
        <v>455</v>
      </c>
      <c r="E29" s="719" t="s">
        <v>499</v>
      </c>
      <c r="F29" s="719" t="s">
        <v>457</v>
      </c>
      <c r="G29" s="719" t="s">
        <v>160</v>
      </c>
      <c r="H29" s="719" t="s">
        <v>280</v>
      </c>
      <c r="I29" s="719" t="s">
        <v>493</v>
      </c>
      <c r="J29" s="719" t="s">
        <v>511</v>
      </c>
      <c r="K29" s="719" t="s">
        <v>501</v>
      </c>
      <c r="L29" s="719" t="s">
        <v>502</v>
      </c>
    </row>
    <row r="30" spans="1:12" x14ac:dyDescent="0.3">
      <c r="A30" s="719" t="s">
        <v>452</v>
      </c>
      <c r="B30" s="719" t="s">
        <v>453</v>
      </c>
      <c r="C30" s="719" t="s">
        <v>454</v>
      </c>
      <c r="D30" s="719" t="s">
        <v>455</v>
      </c>
      <c r="E30" s="719" t="s">
        <v>499</v>
      </c>
      <c r="F30" s="719" t="s">
        <v>457</v>
      </c>
      <c r="G30" s="719" t="s">
        <v>160</v>
      </c>
      <c r="H30" s="719" t="s">
        <v>238</v>
      </c>
      <c r="I30" s="719" t="s">
        <v>411</v>
      </c>
      <c r="J30" s="719" t="s">
        <v>512</v>
      </c>
      <c r="K30" s="719" t="s">
        <v>513</v>
      </c>
      <c r="L30" s="719" t="s">
        <v>71</v>
      </c>
    </row>
    <row r="31" spans="1:12" x14ac:dyDescent="0.3">
      <c r="A31" s="719" t="s">
        <v>452</v>
      </c>
      <c r="B31" s="719" t="s">
        <v>453</v>
      </c>
      <c r="C31" s="719" t="s">
        <v>454</v>
      </c>
      <c r="D31" s="719" t="s">
        <v>455</v>
      </c>
      <c r="E31" s="719" t="s">
        <v>499</v>
      </c>
      <c r="F31" s="719" t="s">
        <v>457</v>
      </c>
      <c r="G31" s="719" t="s">
        <v>160</v>
      </c>
      <c r="H31" s="719" t="s">
        <v>282</v>
      </c>
      <c r="I31" s="719" t="s">
        <v>411</v>
      </c>
      <c r="J31" s="719" t="s">
        <v>514</v>
      </c>
      <c r="K31" s="719" t="s">
        <v>515</v>
      </c>
      <c r="L31" s="719" t="s">
        <v>516</v>
      </c>
    </row>
    <row r="32" spans="1:12" x14ac:dyDescent="0.3">
      <c r="A32" s="719" t="s">
        <v>452</v>
      </c>
      <c r="B32" s="719" t="s">
        <v>453</v>
      </c>
      <c r="C32" s="719" t="s">
        <v>454</v>
      </c>
      <c r="D32" s="719" t="s">
        <v>455</v>
      </c>
      <c r="E32" s="719" t="s">
        <v>499</v>
      </c>
      <c r="F32" s="719" t="s">
        <v>457</v>
      </c>
      <c r="G32" s="719" t="s">
        <v>160</v>
      </c>
      <c r="H32" s="719" t="s">
        <v>238</v>
      </c>
      <c r="I32" s="719" t="s">
        <v>411</v>
      </c>
      <c r="J32" s="719" t="s">
        <v>517</v>
      </c>
      <c r="K32" s="719" t="s">
        <v>518</v>
      </c>
      <c r="L32" s="719" t="s">
        <v>71</v>
      </c>
    </row>
    <row r="33" spans="1:12" x14ac:dyDescent="0.3">
      <c r="A33" s="719" t="s">
        <v>452</v>
      </c>
      <c r="B33" s="719" t="s">
        <v>453</v>
      </c>
      <c r="C33" s="719" t="s">
        <v>454</v>
      </c>
      <c r="D33" s="719" t="s">
        <v>455</v>
      </c>
      <c r="E33" s="719" t="s">
        <v>499</v>
      </c>
      <c r="F33" s="719" t="s">
        <v>457</v>
      </c>
      <c r="G33" s="719" t="s">
        <v>160</v>
      </c>
      <c r="H33" s="719" t="s">
        <v>238</v>
      </c>
      <c r="I33" s="719" t="s">
        <v>411</v>
      </c>
      <c r="J33" s="719" t="s">
        <v>519</v>
      </c>
      <c r="K33" s="719" t="s">
        <v>473</v>
      </c>
      <c r="L33" s="719" t="s">
        <v>71</v>
      </c>
    </row>
    <row r="34" spans="1:12" x14ac:dyDescent="0.3">
      <c r="A34" s="719" t="s">
        <v>452</v>
      </c>
      <c r="B34" s="719" t="s">
        <v>453</v>
      </c>
      <c r="C34" s="719" t="s">
        <v>454</v>
      </c>
      <c r="D34" s="719" t="s">
        <v>455</v>
      </c>
      <c r="E34" s="719" t="s">
        <v>499</v>
      </c>
      <c r="F34" s="719" t="s">
        <v>457</v>
      </c>
      <c r="G34" s="719" t="s">
        <v>160</v>
      </c>
      <c r="H34" s="719" t="s">
        <v>281</v>
      </c>
      <c r="I34" s="719" t="s">
        <v>411</v>
      </c>
      <c r="J34" s="719" t="s">
        <v>520</v>
      </c>
      <c r="K34" s="719" t="s">
        <v>521</v>
      </c>
      <c r="L34" s="719" t="s">
        <v>71</v>
      </c>
    </row>
    <row r="35" spans="1:12" x14ac:dyDescent="0.3">
      <c r="A35" s="719" t="s">
        <v>452</v>
      </c>
      <c r="B35" s="719" t="s">
        <v>453</v>
      </c>
      <c r="C35" s="719" t="s">
        <v>454</v>
      </c>
      <c r="D35" s="719" t="s">
        <v>455</v>
      </c>
      <c r="E35" s="719" t="s">
        <v>499</v>
      </c>
      <c r="F35" s="719" t="s">
        <v>457</v>
      </c>
      <c r="G35" s="719" t="s">
        <v>160</v>
      </c>
      <c r="H35" s="719" t="s">
        <v>281</v>
      </c>
      <c r="I35" s="719" t="s">
        <v>411</v>
      </c>
      <c r="J35" s="719" t="s">
        <v>522</v>
      </c>
      <c r="K35" s="719" t="s">
        <v>521</v>
      </c>
      <c r="L35" s="719" t="s">
        <v>71</v>
      </c>
    </row>
    <row r="36" spans="1:12" x14ac:dyDescent="0.3">
      <c r="A36" s="719" t="s">
        <v>452</v>
      </c>
      <c r="B36" s="719" t="s">
        <v>453</v>
      </c>
      <c r="C36" s="719" t="s">
        <v>454</v>
      </c>
      <c r="D36" s="719" t="s">
        <v>455</v>
      </c>
      <c r="E36" s="719" t="s">
        <v>499</v>
      </c>
      <c r="F36" s="719" t="s">
        <v>168</v>
      </c>
      <c r="G36" s="719" t="s">
        <v>159</v>
      </c>
      <c r="H36" s="719" t="s">
        <v>310</v>
      </c>
      <c r="I36" s="719" t="s">
        <v>411</v>
      </c>
      <c r="J36" s="719" t="s">
        <v>523</v>
      </c>
      <c r="K36" s="719" t="s">
        <v>524</v>
      </c>
      <c r="L36" s="719" t="s">
        <v>71</v>
      </c>
    </row>
    <row r="37" spans="1:12" x14ac:dyDescent="0.3">
      <c r="A37" s="719" t="s">
        <v>452</v>
      </c>
      <c r="B37" s="719" t="s">
        <v>453</v>
      </c>
      <c r="C37" s="719" t="s">
        <v>454</v>
      </c>
      <c r="D37" s="719" t="s">
        <v>455</v>
      </c>
      <c r="E37" s="719" t="s">
        <v>499</v>
      </c>
      <c r="F37" s="719" t="s">
        <v>168</v>
      </c>
      <c r="G37" s="719" t="s">
        <v>159</v>
      </c>
      <c r="H37" s="719" t="s">
        <v>311</v>
      </c>
      <c r="I37" s="719" t="s">
        <v>477</v>
      </c>
      <c r="J37" s="719" t="s">
        <v>525</v>
      </c>
      <c r="K37" s="719" t="s">
        <v>526</v>
      </c>
      <c r="L37" s="719" t="s">
        <v>71</v>
      </c>
    </row>
    <row r="38" spans="1:12" x14ac:dyDescent="0.3">
      <c r="A38" s="719" t="s">
        <v>452</v>
      </c>
      <c r="B38" s="719" t="s">
        <v>476</v>
      </c>
      <c r="C38" s="719" t="s">
        <v>454</v>
      </c>
      <c r="D38" s="719" t="s">
        <v>455</v>
      </c>
      <c r="E38" s="719" t="s">
        <v>499</v>
      </c>
      <c r="F38" s="719" t="s">
        <v>457</v>
      </c>
      <c r="G38" s="719" t="s">
        <v>159</v>
      </c>
      <c r="H38" s="719" t="s">
        <v>527</v>
      </c>
      <c r="I38" s="719" t="s">
        <v>528</v>
      </c>
      <c r="J38" s="719" t="s">
        <v>529</v>
      </c>
      <c r="K38" s="719" t="s">
        <v>530</v>
      </c>
      <c r="L38" s="719" t="s">
        <v>71</v>
      </c>
    </row>
    <row r="39" spans="1:12" x14ac:dyDescent="0.3">
      <c r="A39" s="719" t="s">
        <v>452</v>
      </c>
      <c r="B39" s="719" t="s">
        <v>476</v>
      </c>
      <c r="C39" s="719" t="s">
        <v>454</v>
      </c>
      <c r="D39" s="719" t="s">
        <v>455</v>
      </c>
      <c r="E39" s="719" t="s">
        <v>531</v>
      </c>
      <c r="F39" s="719" t="s">
        <v>168</v>
      </c>
      <c r="G39" s="719" t="s">
        <v>160</v>
      </c>
      <c r="H39" s="719" t="s">
        <v>312</v>
      </c>
      <c r="I39" s="719" t="s">
        <v>477</v>
      </c>
      <c r="J39" s="719" t="s">
        <v>532</v>
      </c>
      <c r="K39" s="719" t="s">
        <v>533</v>
      </c>
      <c r="L39" s="719" t="s">
        <v>71</v>
      </c>
    </row>
    <row r="40" spans="1:12" x14ac:dyDescent="0.3">
      <c r="A40" s="719" t="s">
        <v>452</v>
      </c>
      <c r="B40" s="719" t="s">
        <v>492</v>
      </c>
      <c r="C40" s="719" t="s">
        <v>454</v>
      </c>
      <c r="D40" s="719" t="s">
        <v>455</v>
      </c>
      <c r="E40" s="719" t="s">
        <v>531</v>
      </c>
      <c r="F40" s="719" t="s">
        <v>168</v>
      </c>
      <c r="G40" s="719" t="s">
        <v>160</v>
      </c>
      <c r="H40" s="719" t="s">
        <v>313</v>
      </c>
      <c r="I40" s="719" t="s">
        <v>493</v>
      </c>
      <c r="J40" s="719" t="s">
        <v>534</v>
      </c>
      <c r="K40" s="719" t="s">
        <v>535</v>
      </c>
      <c r="L40" s="719" t="s">
        <v>71</v>
      </c>
    </row>
    <row r="41" spans="1:12" x14ac:dyDescent="0.3">
      <c r="A41" s="719" t="s">
        <v>452</v>
      </c>
      <c r="B41" s="719" t="s">
        <v>492</v>
      </c>
      <c r="C41" s="719" t="s">
        <v>454</v>
      </c>
      <c r="D41" s="719" t="s">
        <v>455</v>
      </c>
      <c r="E41" s="719" t="s">
        <v>531</v>
      </c>
      <c r="F41" s="719" t="s">
        <v>168</v>
      </c>
      <c r="G41" s="719" t="s">
        <v>160</v>
      </c>
      <c r="H41" s="719" t="s">
        <v>313</v>
      </c>
      <c r="I41" s="719" t="s">
        <v>493</v>
      </c>
      <c r="J41" s="719" t="s">
        <v>536</v>
      </c>
      <c r="K41" s="719" t="s">
        <v>535</v>
      </c>
      <c r="L41" s="719" t="s">
        <v>71</v>
      </c>
    </row>
    <row r="42" spans="1:12" x14ac:dyDescent="0.3">
      <c r="A42" s="719" t="s">
        <v>452</v>
      </c>
      <c r="B42" s="719" t="s">
        <v>453</v>
      </c>
      <c r="C42" s="719" t="s">
        <v>454</v>
      </c>
      <c r="D42" s="719" t="s">
        <v>455</v>
      </c>
      <c r="E42" s="719" t="s">
        <v>531</v>
      </c>
      <c r="F42" s="719" t="s">
        <v>168</v>
      </c>
      <c r="G42" s="719" t="s">
        <v>160</v>
      </c>
      <c r="H42" s="719" t="s">
        <v>314</v>
      </c>
      <c r="I42" s="719" t="s">
        <v>411</v>
      </c>
      <c r="J42" s="719" t="s">
        <v>537</v>
      </c>
      <c r="K42" s="719" t="s">
        <v>538</v>
      </c>
      <c r="L42" s="719" t="s">
        <v>71</v>
      </c>
    </row>
    <row r="43" spans="1:12" x14ac:dyDescent="0.3">
      <c r="A43" s="719" t="s">
        <v>452</v>
      </c>
      <c r="B43" s="719" t="s">
        <v>453</v>
      </c>
      <c r="C43" s="719" t="s">
        <v>454</v>
      </c>
      <c r="D43" s="719" t="s">
        <v>455</v>
      </c>
      <c r="E43" s="719" t="s">
        <v>531</v>
      </c>
      <c r="F43" s="719" t="s">
        <v>168</v>
      </c>
      <c r="G43" s="719" t="s">
        <v>160</v>
      </c>
      <c r="H43" s="719" t="s">
        <v>263</v>
      </c>
      <c r="I43" s="719" t="s">
        <v>411</v>
      </c>
      <c r="J43" s="719" t="s">
        <v>539</v>
      </c>
      <c r="K43" s="719" t="s">
        <v>540</v>
      </c>
      <c r="L43" s="719" t="s">
        <v>71</v>
      </c>
    </row>
    <row r="44" spans="1:12" x14ac:dyDescent="0.3">
      <c r="A44" s="719" t="s">
        <v>452</v>
      </c>
      <c r="B44" s="719" t="s">
        <v>476</v>
      </c>
      <c r="C44" s="719" t="s">
        <v>454</v>
      </c>
      <c r="D44" s="719" t="s">
        <v>455</v>
      </c>
      <c r="E44" s="719" t="s">
        <v>531</v>
      </c>
      <c r="F44" s="719" t="s">
        <v>168</v>
      </c>
      <c r="G44" s="719" t="s">
        <v>160</v>
      </c>
      <c r="H44" s="719" t="s">
        <v>312</v>
      </c>
      <c r="I44" s="719" t="s">
        <v>477</v>
      </c>
      <c r="J44" s="719" t="s">
        <v>541</v>
      </c>
      <c r="K44" s="719" t="s">
        <v>542</v>
      </c>
      <c r="L44" s="719" t="s">
        <v>71</v>
      </c>
    </row>
    <row r="45" spans="1:12" x14ac:dyDescent="0.3">
      <c r="A45" s="719" t="s">
        <v>452</v>
      </c>
      <c r="B45" s="719" t="s">
        <v>453</v>
      </c>
      <c r="C45" s="719" t="s">
        <v>454</v>
      </c>
      <c r="D45" s="719" t="s">
        <v>455</v>
      </c>
      <c r="E45" s="719" t="s">
        <v>531</v>
      </c>
      <c r="F45" s="719" t="s">
        <v>168</v>
      </c>
      <c r="G45" s="719" t="s">
        <v>160</v>
      </c>
      <c r="H45" s="719" t="s">
        <v>315</v>
      </c>
      <c r="I45" s="719" t="s">
        <v>411</v>
      </c>
      <c r="J45" s="719" t="s">
        <v>543</v>
      </c>
      <c r="K45" s="719" t="s">
        <v>544</v>
      </c>
      <c r="L45" s="719" t="s">
        <v>71</v>
      </c>
    </row>
    <row r="46" spans="1:12" x14ac:dyDescent="0.3">
      <c r="A46" s="719" t="s">
        <v>452</v>
      </c>
      <c r="B46" s="719" t="s">
        <v>453</v>
      </c>
      <c r="C46" s="719" t="s">
        <v>454</v>
      </c>
      <c r="D46" s="719" t="s">
        <v>455</v>
      </c>
      <c r="E46" s="719" t="s">
        <v>531</v>
      </c>
      <c r="F46" s="719" t="s">
        <v>168</v>
      </c>
      <c r="G46" s="719" t="s">
        <v>160</v>
      </c>
      <c r="H46" s="719" t="s">
        <v>310</v>
      </c>
      <c r="I46" s="719" t="s">
        <v>411</v>
      </c>
      <c r="J46" s="719" t="s">
        <v>545</v>
      </c>
      <c r="K46" s="719" t="s">
        <v>546</v>
      </c>
      <c r="L46" s="719" t="s">
        <v>71</v>
      </c>
    </row>
    <row r="47" spans="1:12" x14ac:dyDescent="0.3">
      <c r="A47" s="719" t="s">
        <v>452</v>
      </c>
      <c r="B47" s="719" t="s">
        <v>453</v>
      </c>
      <c r="C47" s="719" t="s">
        <v>454</v>
      </c>
      <c r="D47" s="719" t="s">
        <v>455</v>
      </c>
      <c r="E47" s="719" t="s">
        <v>531</v>
      </c>
      <c r="F47" s="719" t="s">
        <v>168</v>
      </c>
      <c r="G47" s="719" t="s">
        <v>160</v>
      </c>
      <c r="H47" s="719" t="s">
        <v>314</v>
      </c>
      <c r="I47" s="719" t="s">
        <v>411</v>
      </c>
      <c r="J47" s="719" t="s">
        <v>547</v>
      </c>
      <c r="K47" s="719" t="s">
        <v>548</v>
      </c>
      <c r="L47" s="719" t="s">
        <v>71</v>
      </c>
    </row>
    <row r="48" spans="1:12" x14ac:dyDescent="0.3">
      <c r="A48" s="719" t="s">
        <v>452</v>
      </c>
      <c r="B48" s="719" t="s">
        <v>453</v>
      </c>
      <c r="C48" s="719" t="s">
        <v>454</v>
      </c>
      <c r="D48" s="719" t="s">
        <v>455</v>
      </c>
      <c r="E48" s="719" t="s">
        <v>531</v>
      </c>
      <c r="F48" s="719" t="s">
        <v>457</v>
      </c>
      <c r="G48" s="719" t="s">
        <v>160</v>
      </c>
      <c r="H48" s="719" t="s">
        <v>263</v>
      </c>
      <c r="I48" s="719" t="s">
        <v>411</v>
      </c>
      <c r="J48" s="719" t="s">
        <v>549</v>
      </c>
      <c r="K48" s="719" t="s">
        <v>540</v>
      </c>
      <c r="L48" s="719" t="s">
        <v>71</v>
      </c>
    </row>
    <row r="49" spans="1:12" x14ac:dyDescent="0.3">
      <c r="A49" s="719" t="s">
        <v>452</v>
      </c>
      <c r="B49" s="719" t="s">
        <v>453</v>
      </c>
      <c r="C49" s="719" t="s">
        <v>454</v>
      </c>
      <c r="D49" s="719" t="s">
        <v>455</v>
      </c>
      <c r="E49" s="719" t="s">
        <v>531</v>
      </c>
      <c r="F49" s="719" t="s">
        <v>457</v>
      </c>
      <c r="G49" s="719" t="s">
        <v>160</v>
      </c>
      <c r="H49" s="719" t="s">
        <v>416</v>
      </c>
      <c r="I49" s="719" t="s">
        <v>411</v>
      </c>
      <c r="J49" s="719" t="s">
        <v>550</v>
      </c>
      <c r="K49" s="719" t="s">
        <v>551</v>
      </c>
      <c r="L49" s="719" t="s">
        <v>71</v>
      </c>
    </row>
    <row r="50" spans="1:12" x14ac:dyDescent="0.3">
      <c r="A50" s="719" t="s">
        <v>452</v>
      </c>
      <c r="B50" s="719" t="s">
        <v>453</v>
      </c>
      <c r="C50" s="719" t="s">
        <v>454</v>
      </c>
      <c r="D50" s="719" t="s">
        <v>455</v>
      </c>
      <c r="E50" s="719" t="s">
        <v>531</v>
      </c>
      <c r="F50" s="719" t="s">
        <v>457</v>
      </c>
      <c r="G50" s="719" t="s">
        <v>160</v>
      </c>
      <c r="H50" s="719" t="s">
        <v>416</v>
      </c>
      <c r="I50" s="719" t="s">
        <v>411</v>
      </c>
      <c r="J50" s="719" t="s">
        <v>552</v>
      </c>
      <c r="K50" s="719" t="s">
        <v>551</v>
      </c>
      <c r="L50" s="719" t="s">
        <v>71</v>
      </c>
    </row>
    <row r="51" spans="1:12" x14ac:dyDescent="0.3">
      <c r="A51" s="719" t="s">
        <v>452</v>
      </c>
      <c r="B51" s="719" t="s">
        <v>476</v>
      </c>
      <c r="C51" s="719" t="s">
        <v>454</v>
      </c>
      <c r="D51" s="719" t="s">
        <v>455</v>
      </c>
      <c r="E51" s="719" t="s">
        <v>531</v>
      </c>
      <c r="F51" s="719" t="s">
        <v>168</v>
      </c>
      <c r="G51" s="719" t="s">
        <v>159</v>
      </c>
      <c r="H51" s="719" t="s">
        <v>312</v>
      </c>
      <c r="I51" s="719" t="s">
        <v>477</v>
      </c>
      <c r="J51" s="719" t="s">
        <v>553</v>
      </c>
      <c r="K51" s="719" t="s">
        <v>533</v>
      </c>
      <c r="L51" s="719" t="s">
        <v>71</v>
      </c>
    </row>
    <row r="52" spans="1:12" x14ac:dyDescent="0.3">
      <c r="A52" s="719" t="s">
        <v>452</v>
      </c>
      <c r="B52" s="719" t="s">
        <v>492</v>
      </c>
      <c r="C52" s="719" t="s">
        <v>454</v>
      </c>
      <c r="D52" s="719" t="s">
        <v>455</v>
      </c>
      <c r="E52" s="719" t="s">
        <v>531</v>
      </c>
      <c r="F52" s="719" t="s">
        <v>168</v>
      </c>
      <c r="G52" s="719" t="s">
        <v>159</v>
      </c>
      <c r="H52" s="719" t="s">
        <v>313</v>
      </c>
      <c r="I52" s="719" t="s">
        <v>493</v>
      </c>
      <c r="J52" s="719" t="s">
        <v>554</v>
      </c>
      <c r="K52" s="719" t="s">
        <v>535</v>
      </c>
      <c r="L52" s="719" t="s">
        <v>71</v>
      </c>
    </row>
    <row r="53" spans="1:12" x14ac:dyDescent="0.3">
      <c r="A53" s="719" t="s">
        <v>452</v>
      </c>
      <c r="B53" s="719" t="s">
        <v>453</v>
      </c>
      <c r="C53" s="719" t="s">
        <v>454</v>
      </c>
      <c r="D53" s="719" t="s">
        <v>455</v>
      </c>
      <c r="E53" s="719" t="s">
        <v>531</v>
      </c>
      <c r="F53" s="719" t="s">
        <v>168</v>
      </c>
      <c r="G53" s="719" t="s">
        <v>159</v>
      </c>
      <c r="H53" s="719" t="s">
        <v>310</v>
      </c>
      <c r="I53" s="719" t="s">
        <v>411</v>
      </c>
      <c r="J53" s="719" t="s">
        <v>555</v>
      </c>
      <c r="K53" s="719" t="s">
        <v>546</v>
      </c>
      <c r="L53" s="719" t="s">
        <v>71</v>
      </c>
    </row>
    <row r="54" spans="1:12" x14ac:dyDescent="0.3">
      <c r="A54" s="719" t="s">
        <v>452</v>
      </c>
      <c r="B54" s="719" t="s">
        <v>476</v>
      </c>
      <c r="C54" s="719" t="s">
        <v>454</v>
      </c>
      <c r="D54" s="719" t="s">
        <v>455</v>
      </c>
      <c r="E54" s="719" t="s">
        <v>531</v>
      </c>
      <c r="F54" s="719" t="s">
        <v>168</v>
      </c>
      <c r="G54" s="719" t="s">
        <v>159</v>
      </c>
      <c r="H54" s="719" t="s">
        <v>312</v>
      </c>
      <c r="I54" s="719" t="s">
        <v>477</v>
      </c>
      <c r="J54" s="719" t="s">
        <v>556</v>
      </c>
      <c r="K54" s="719" t="s">
        <v>557</v>
      </c>
      <c r="L54" s="719" t="s">
        <v>71</v>
      </c>
    </row>
    <row r="55" spans="1:12" x14ac:dyDescent="0.3">
      <c r="A55" s="719" t="s">
        <v>452</v>
      </c>
      <c r="B55" s="719" t="s">
        <v>492</v>
      </c>
      <c r="C55" s="719" t="s">
        <v>454</v>
      </c>
      <c r="D55" s="719" t="s">
        <v>455</v>
      </c>
      <c r="E55" s="719" t="s">
        <v>531</v>
      </c>
      <c r="F55" s="719" t="s">
        <v>457</v>
      </c>
      <c r="G55" s="719" t="s">
        <v>159</v>
      </c>
      <c r="H55" s="719" t="s">
        <v>269</v>
      </c>
      <c r="I55" s="719" t="s">
        <v>493</v>
      </c>
      <c r="J55" s="719" t="s">
        <v>558</v>
      </c>
      <c r="K55" s="719" t="s">
        <v>495</v>
      </c>
      <c r="L55" s="719" t="s">
        <v>71</v>
      </c>
    </row>
    <row r="56" spans="1:12" x14ac:dyDescent="0.3">
      <c r="A56" s="719" t="s">
        <v>452</v>
      </c>
      <c r="B56" s="719" t="s">
        <v>476</v>
      </c>
      <c r="C56" s="719" t="s">
        <v>454</v>
      </c>
      <c r="D56" s="719" t="s">
        <v>455</v>
      </c>
      <c r="E56" s="719" t="s">
        <v>531</v>
      </c>
      <c r="F56" s="719" t="s">
        <v>457</v>
      </c>
      <c r="G56" s="719" t="s">
        <v>159</v>
      </c>
      <c r="H56" s="719" t="s">
        <v>312</v>
      </c>
      <c r="I56" s="719" t="s">
        <v>477</v>
      </c>
      <c r="J56" s="719" t="s">
        <v>559</v>
      </c>
      <c r="K56" s="719" t="s">
        <v>542</v>
      </c>
      <c r="L56" s="719" t="s">
        <v>71</v>
      </c>
    </row>
    <row r="57" spans="1:12" x14ac:dyDescent="0.3">
      <c r="A57" s="719" t="s">
        <v>452</v>
      </c>
      <c r="B57" s="719" t="s">
        <v>476</v>
      </c>
      <c r="C57" s="719" t="s">
        <v>454</v>
      </c>
      <c r="D57" s="719" t="s">
        <v>455</v>
      </c>
      <c r="E57" s="719" t="s">
        <v>560</v>
      </c>
      <c r="F57" s="719" t="s">
        <v>168</v>
      </c>
      <c r="G57" s="719" t="s">
        <v>160</v>
      </c>
      <c r="H57" s="719" t="s">
        <v>312</v>
      </c>
      <c r="I57" s="719" t="s">
        <v>477</v>
      </c>
      <c r="J57" s="719" t="s">
        <v>561</v>
      </c>
      <c r="K57" s="719" t="s">
        <v>562</v>
      </c>
      <c r="L57" s="719" t="s">
        <v>71</v>
      </c>
    </row>
    <row r="58" spans="1:12" x14ac:dyDescent="0.3">
      <c r="A58" s="719" t="s">
        <v>452</v>
      </c>
      <c r="B58" s="719" t="s">
        <v>476</v>
      </c>
      <c r="C58" s="719" t="s">
        <v>454</v>
      </c>
      <c r="D58" s="719" t="s">
        <v>455</v>
      </c>
      <c r="E58" s="719" t="s">
        <v>560</v>
      </c>
      <c r="F58" s="719" t="s">
        <v>168</v>
      </c>
      <c r="G58" s="719" t="s">
        <v>160</v>
      </c>
      <c r="H58" s="719" t="s">
        <v>312</v>
      </c>
      <c r="I58" s="719" t="s">
        <v>477</v>
      </c>
      <c r="J58" s="719" t="s">
        <v>563</v>
      </c>
      <c r="K58" s="719" t="s">
        <v>562</v>
      </c>
      <c r="L58" s="719" t="s">
        <v>71</v>
      </c>
    </row>
    <row r="59" spans="1:12" x14ac:dyDescent="0.3">
      <c r="A59" s="719" t="s">
        <v>452</v>
      </c>
      <c r="B59" s="719" t="s">
        <v>476</v>
      </c>
      <c r="C59" s="719" t="s">
        <v>454</v>
      </c>
      <c r="D59" s="719" t="s">
        <v>455</v>
      </c>
      <c r="E59" s="719" t="s">
        <v>560</v>
      </c>
      <c r="F59" s="719" t="s">
        <v>168</v>
      </c>
      <c r="G59" s="719" t="s">
        <v>160</v>
      </c>
      <c r="H59" s="719" t="s">
        <v>312</v>
      </c>
      <c r="I59" s="719" t="s">
        <v>477</v>
      </c>
      <c r="J59" s="719" t="s">
        <v>564</v>
      </c>
      <c r="K59" s="719" t="s">
        <v>562</v>
      </c>
      <c r="L59" s="719" t="s">
        <v>71</v>
      </c>
    </row>
    <row r="60" spans="1:12" x14ac:dyDescent="0.3">
      <c r="A60" s="719" t="s">
        <v>452</v>
      </c>
      <c r="B60" s="719" t="s">
        <v>476</v>
      </c>
      <c r="C60" s="719" t="s">
        <v>454</v>
      </c>
      <c r="D60" s="719" t="s">
        <v>455</v>
      </c>
      <c r="E60" s="719" t="s">
        <v>560</v>
      </c>
      <c r="F60" s="719" t="s">
        <v>168</v>
      </c>
      <c r="G60" s="719" t="s">
        <v>160</v>
      </c>
      <c r="H60" s="719" t="s">
        <v>312</v>
      </c>
      <c r="I60" s="719" t="s">
        <v>477</v>
      </c>
      <c r="J60" s="719" t="s">
        <v>565</v>
      </c>
      <c r="K60" s="719" t="s">
        <v>533</v>
      </c>
      <c r="L60" s="719" t="s">
        <v>71</v>
      </c>
    </row>
    <row r="61" spans="1:12" x14ac:dyDescent="0.3">
      <c r="A61" s="719" t="s">
        <v>452</v>
      </c>
      <c r="B61" s="719" t="s">
        <v>492</v>
      </c>
      <c r="C61" s="719" t="s">
        <v>454</v>
      </c>
      <c r="D61" s="719" t="s">
        <v>455</v>
      </c>
      <c r="E61" s="719" t="s">
        <v>560</v>
      </c>
      <c r="F61" s="719" t="s">
        <v>457</v>
      </c>
      <c r="G61" s="719" t="s">
        <v>160</v>
      </c>
      <c r="H61" s="719" t="s">
        <v>313</v>
      </c>
      <c r="I61" s="719" t="s">
        <v>493</v>
      </c>
      <c r="J61" s="719" t="s">
        <v>566</v>
      </c>
      <c r="K61" s="719" t="s">
        <v>535</v>
      </c>
      <c r="L61" s="719" t="s">
        <v>71</v>
      </c>
    </row>
    <row r="62" spans="1:12" x14ac:dyDescent="0.3">
      <c r="A62" s="719" t="s">
        <v>452</v>
      </c>
      <c r="B62" s="719" t="s">
        <v>492</v>
      </c>
      <c r="C62" s="719" t="s">
        <v>454</v>
      </c>
      <c r="D62" s="719" t="s">
        <v>455</v>
      </c>
      <c r="E62" s="719" t="s">
        <v>560</v>
      </c>
      <c r="F62" s="719" t="s">
        <v>457</v>
      </c>
      <c r="G62" s="719" t="s">
        <v>160</v>
      </c>
      <c r="H62" s="719" t="s">
        <v>313</v>
      </c>
      <c r="I62" s="719" t="s">
        <v>493</v>
      </c>
      <c r="J62" s="719" t="s">
        <v>567</v>
      </c>
      <c r="K62" s="719" t="s">
        <v>535</v>
      </c>
      <c r="L62" s="719" t="s">
        <v>71</v>
      </c>
    </row>
    <row r="63" spans="1:12" x14ac:dyDescent="0.3">
      <c r="A63" s="719" t="s">
        <v>452</v>
      </c>
      <c r="B63" s="719" t="s">
        <v>453</v>
      </c>
      <c r="C63" s="719" t="s">
        <v>454</v>
      </c>
      <c r="D63" s="719" t="s">
        <v>455</v>
      </c>
      <c r="E63" s="719" t="s">
        <v>560</v>
      </c>
      <c r="F63" s="719" t="s">
        <v>457</v>
      </c>
      <c r="G63" s="719" t="s">
        <v>160</v>
      </c>
      <c r="H63" s="719" t="s">
        <v>369</v>
      </c>
      <c r="I63" s="719" t="s">
        <v>411</v>
      </c>
      <c r="J63" s="719" t="s">
        <v>568</v>
      </c>
      <c r="K63" s="719" t="s">
        <v>569</v>
      </c>
      <c r="L63" s="719" t="s">
        <v>71</v>
      </c>
    </row>
    <row r="64" spans="1:12" x14ac:dyDescent="0.3">
      <c r="A64" s="719" t="s">
        <v>452</v>
      </c>
      <c r="B64" s="719" t="s">
        <v>453</v>
      </c>
      <c r="C64" s="719" t="s">
        <v>454</v>
      </c>
      <c r="D64" s="719" t="s">
        <v>455</v>
      </c>
      <c r="E64" s="719" t="s">
        <v>560</v>
      </c>
      <c r="F64" s="719" t="s">
        <v>457</v>
      </c>
      <c r="G64" s="719" t="s">
        <v>160</v>
      </c>
      <c r="H64" s="719" t="s">
        <v>370</v>
      </c>
      <c r="I64" s="719" t="s">
        <v>411</v>
      </c>
      <c r="J64" s="719" t="s">
        <v>570</v>
      </c>
      <c r="K64" s="719" t="s">
        <v>571</v>
      </c>
      <c r="L64" s="719" t="s">
        <v>506</v>
      </c>
    </row>
    <row r="65" spans="1:12" x14ac:dyDescent="0.3">
      <c r="A65" s="719" t="s">
        <v>452</v>
      </c>
      <c r="B65" s="719" t="s">
        <v>453</v>
      </c>
      <c r="C65" s="719" t="s">
        <v>454</v>
      </c>
      <c r="D65" s="719" t="s">
        <v>455</v>
      </c>
      <c r="E65" s="719" t="s">
        <v>560</v>
      </c>
      <c r="F65" s="719" t="s">
        <v>457</v>
      </c>
      <c r="G65" s="719" t="s">
        <v>160</v>
      </c>
      <c r="H65" s="719" t="s">
        <v>282</v>
      </c>
      <c r="I65" s="719" t="s">
        <v>411</v>
      </c>
      <c r="J65" s="719" t="s">
        <v>572</v>
      </c>
      <c r="K65" s="719" t="s">
        <v>573</v>
      </c>
      <c r="L65" s="719" t="s">
        <v>71</v>
      </c>
    </row>
    <row r="66" spans="1:12" x14ac:dyDescent="0.3">
      <c r="A66" s="719" t="s">
        <v>452</v>
      </c>
      <c r="B66" s="719" t="s">
        <v>453</v>
      </c>
      <c r="C66" s="719" t="s">
        <v>454</v>
      </c>
      <c r="D66" s="719" t="s">
        <v>455</v>
      </c>
      <c r="E66" s="719" t="s">
        <v>560</v>
      </c>
      <c r="F66" s="719" t="s">
        <v>457</v>
      </c>
      <c r="G66" s="719" t="s">
        <v>160</v>
      </c>
      <c r="H66" s="719" t="s">
        <v>314</v>
      </c>
      <c r="I66" s="719" t="s">
        <v>411</v>
      </c>
      <c r="J66" s="719" t="s">
        <v>574</v>
      </c>
      <c r="K66" s="719" t="s">
        <v>548</v>
      </c>
      <c r="L66" s="719" t="s">
        <v>71</v>
      </c>
    </row>
    <row r="67" spans="1:12" x14ac:dyDescent="0.3">
      <c r="A67" s="719" t="s">
        <v>452</v>
      </c>
      <c r="B67" s="719" t="s">
        <v>453</v>
      </c>
      <c r="C67" s="719" t="s">
        <v>454</v>
      </c>
      <c r="D67" s="719" t="s">
        <v>455</v>
      </c>
      <c r="E67" s="719" t="s">
        <v>560</v>
      </c>
      <c r="F67" s="719" t="s">
        <v>168</v>
      </c>
      <c r="G67" s="719" t="s">
        <v>159</v>
      </c>
      <c r="H67" s="719" t="s">
        <v>370</v>
      </c>
      <c r="I67" s="719" t="s">
        <v>411</v>
      </c>
      <c r="J67" s="719" t="s">
        <v>575</v>
      </c>
      <c r="K67" s="719" t="s">
        <v>571</v>
      </c>
      <c r="L67" s="719" t="s">
        <v>576</v>
      </c>
    </row>
    <row r="68" spans="1:12" x14ac:dyDescent="0.3">
      <c r="A68" s="719" t="s">
        <v>452</v>
      </c>
      <c r="B68" s="719" t="s">
        <v>453</v>
      </c>
      <c r="C68" s="719" t="s">
        <v>454</v>
      </c>
      <c r="D68" s="719" t="s">
        <v>455</v>
      </c>
      <c r="E68" s="719" t="s">
        <v>560</v>
      </c>
      <c r="F68" s="719" t="s">
        <v>168</v>
      </c>
      <c r="G68" s="719" t="s">
        <v>159</v>
      </c>
      <c r="H68" s="719" t="s">
        <v>314</v>
      </c>
      <c r="I68" s="719" t="s">
        <v>411</v>
      </c>
      <c r="J68" s="719" t="s">
        <v>577</v>
      </c>
      <c r="K68" s="719" t="s">
        <v>548</v>
      </c>
      <c r="L68" s="719" t="s">
        <v>71</v>
      </c>
    </row>
    <row r="69" spans="1:12" x14ac:dyDescent="0.3">
      <c r="A69" s="719" t="s">
        <v>452</v>
      </c>
      <c r="B69" s="719" t="s">
        <v>476</v>
      </c>
      <c r="C69" s="719" t="s">
        <v>454</v>
      </c>
      <c r="D69" s="719" t="s">
        <v>455</v>
      </c>
      <c r="E69" s="719" t="s">
        <v>560</v>
      </c>
      <c r="F69" s="719" t="s">
        <v>168</v>
      </c>
      <c r="G69" s="719" t="s">
        <v>159</v>
      </c>
      <c r="H69" s="719" t="s">
        <v>311</v>
      </c>
      <c r="I69" s="719" t="s">
        <v>477</v>
      </c>
      <c r="J69" s="719" t="s">
        <v>578</v>
      </c>
      <c r="K69" s="719" t="s">
        <v>579</v>
      </c>
      <c r="L69" s="719" t="s">
        <v>71</v>
      </c>
    </row>
    <row r="70" spans="1:12" x14ac:dyDescent="0.3">
      <c r="A70" s="719" t="s">
        <v>452</v>
      </c>
      <c r="B70" s="719" t="s">
        <v>492</v>
      </c>
      <c r="C70" s="719" t="s">
        <v>454</v>
      </c>
      <c r="D70" s="719" t="s">
        <v>455</v>
      </c>
      <c r="E70" s="719" t="s">
        <v>560</v>
      </c>
      <c r="F70" s="719" t="s">
        <v>168</v>
      </c>
      <c r="G70" s="719" t="s">
        <v>159</v>
      </c>
      <c r="H70" s="719" t="s">
        <v>387</v>
      </c>
      <c r="I70" s="719" t="s">
        <v>493</v>
      </c>
      <c r="J70" s="719" t="s">
        <v>580</v>
      </c>
      <c r="K70" s="719" t="s">
        <v>581</v>
      </c>
      <c r="L70" s="719" t="s">
        <v>71</v>
      </c>
    </row>
    <row r="71" spans="1:12" x14ac:dyDescent="0.3">
      <c r="A71" s="719" t="s">
        <v>452</v>
      </c>
      <c r="B71" s="719" t="s">
        <v>476</v>
      </c>
      <c r="C71" s="719" t="s">
        <v>454</v>
      </c>
      <c r="D71" s="719" t="s">
        <v>455</v>
      </c>
      <c r="E71" s="719" t="s">
        <v>582</v>
      </c>
      <c r="F71" s="719" t="s">
        <v>168</v>
      </c>
      <c r="G71" s="719" t="s">
        <v>160</v>
      </c>
      <c r="H71" s="719" t="s">
        <v>312</v>
      </c>
      <c r="I71" s="719" t="s">
        <v>477</v>
      </c>
      <c r="J71" s="719" t="s">
        <v>583</v>
      </c>
      <c r="K71" s="719" t="s">
        <v>557</v>
      </c>
      <c r="L71" s="719" t="s">
        <v>71</v>
      </c>
    </row>
    <row r="72" spans="1:12" x14ac:dyDescent="0.3">
      <c r="A72" s="719" t="s">
        <v>452</v>
      </c>
      <c r="B72" s="719" t="s">
        <v>476</v>
      </c>
      <c r="C72" s="719" t="s">
        <v>454</v>
      </c>
      <c r="D72" s="719" t="s">
        <v>455</v>
      </c>
      <c r="E72" s="719" t="s">
        <v>582</v>
      </c>
      <c r="F72" s="719" t="s">
        <v>168</v>
      </c>
      <c r="G72" s="719" t="s">
        <v>160</v>
      </c>
      <c r="H72" s="719" t="s">
        <v>312</v>
      </c>
      <c r="I72" s="719" t="s">
        <v>477</v>
      </c>
      <c r="J72" s="719" t="s">
        <v>584</v>
      </c>
      <c r="K72" s="719" t="s">
        <v>557</v>
      </c>
      <c r="L72" s="719" t="s">
        <v>71</v>
      </c>
    </row>
    <row r="73" spans="1:12" x14ac:dyDescent="0.3">
      <c r="A73" s="719" t="s">
        <v>452</v>
      </c>
      <c r="B73" s="719" t="s">
        <v>476</v>
      </c>
      <c r="C73" s="719" t="s">
        <v>454</v>
      </c>
      <c r="D73" s="719" t="s">
        <v>455</v>
      </c>
      <c r="E73" s="719" t="s">
        <v>582</v>
      </c>
      <c r="F73" s="719" t="s">
        <v>168</v>
      </c>
      <c r="G73" s="719" t="s">
        <v>160</v>
      </c>
      <c r="H73" s="719" t="s">
        <v>396</v>
      </c>
      <c r="I73" s="719" t="s">
        <v>477</v>
      </c>
      <c r="J73" s="719" t="s">
        <v>585</v>
      </c>
      <c r="K73" s="719" t="s">
        <v>586</v>
      </c>
      <c r="L73" s="719" t="s">
        <v>71</v>
      </c>
    </row>
    <row r="74" spans="1:12" x14ac:dyDescent="0.3">
      <c r="A74" s="719" t="s">
        <v>452</v>
      </c>
      <c r="B74" s="719" t="s">
        <v>492</v>
      </c>
      <c r="C74" s="719" t="s">
        <v>454</v>
      </c>
      <c r="D74" s="719" t="s">
        <v>455</v>
      </c>
      <c r="E74" s="719" t="s">
        <v>582</v>
      </c>
      <c r="F74" s="719" t="s">
        <v>457</v>
      </c>
      <c r="G74" s="719" t="s">
        <v>160</v>
      </c>
      <c r="H74" s="719" t="s">
        <v>313</v>
      </c>
      <c r="I74" s="719" t="s">
        <v>493</v>
      </c>
      <c r="J74" s="719" t="s">
        <v>587</v>
      </c>
      <c r="K74" s="719" t="s">
        <v>535</v>
      </c>
      <c r="L74" s="719" t="s">
        <v>71</v>
      </c>
    </row>
    <row r="75" spans="1:12" x14ac:dyDescent="0.3">
      <c r="A75" s="719" t="s">
        <v>452</v>
      </c>
      <c r="B75" s="719" t="s">
        <v>492</v>
      </c>
      <c r="C75" s="719" t="s">
        <v>454</v>
      </c>
      <c r="D75" s="719" t="s">
        <v>455</v>
      </c>
      <c r="E75" s="719" t="s">
        <v>582</v>
      </c>
      <c r="F75" s="719" t="s">
        <v>457</v>
      </c>
      <c r="G75" s="719" t="s">
        <v>160</v>
      </c>
      <c r="H75" s="719" t="s">
        <v>313</v>
      </c>
      <c r="I75" s="719" t="s">
        <v>493</v>
      </c>
      <c r="J75" s="719" t="s">
        <v>588</v>
      </c>
      <c r="K75" s="719" t="s">
        <v>535</v>
      </c>
      <c r="L75" s="719" t="s">
        <v>71</v>
      </c>
    </row>
  </sheetData>
  <pageMargins left="0.7" right="0.7" top="0.75" bottom="0.75" header="0.3" footer="0.3"/>
  <pageSetup paperSize="9" orientation="portrait" horizontalDpi="0" verticalDpi="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EFA7E-7609-48D9-B9BC-7FDFCBA685D5}">
  <sheetPr>
    <tabColor indexed="42"/>
  </sheetPr>
  <dimension ref="A1:O156"/>
  <sheetViews>
    <sheetView showGridLines="0" showZeros="0" workbookViewId="0">
      <pane ySplit="6" topLeftCell="A7" activePane="bottomLeft" state="frozen"/>
      <selection activeCell="C12" sqref="C12"/>
      <selection pane="bottomLeft" activeCell="D7" sqref="D7:D9"/>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337</v>
      </c>
      <c r="C7" s="697" t="s">
        <v>290</v>
      </c>
      <c r="D7" s="699" t="s">
        <v>263</v>
      </c>
      <c r="E7" s="701" t="s">
        <v>240</v>
      </c>
      <c r="F7" s="68"/>
      <c r="G7" s="68"/>
      <c r="H7" s="357"/>
      <c r="I7" s="355"/>
      <c r="J7" s="359"/>
      <c r="K7" s="355"/>
      <c r="L7" s="344"/>
      <c r="M7" s="68"/>
      <c r="N7" s="93"/>
      <c r="O7" s="69"/>
    </row>
    <row r="8" spans="1:15" s="11" customFormat="1" ht="18.899999999999999" customHeight="1" x14ac:dyDescent="0.25">
      <c r="A8" s="360">
        <v>2</v>
      </c>
      <c r="B8" s="696" t="s">
        <v>338</v>
      </c>
      <c r="C8" s="697" t="s">
        <v>339</v>
      </c>
      <c r="D8" s="699" t="s">
        <v>416</v>
      </c>
      <c r="E8" s="701" t="s">
        <v>240</v>
      </c>
      <c r="F8" s="68"/>
      <c r="G8" s="68"/>
      <c r="H8" s="357"/>
      <c r="I8" s="355"/>
      <c r="J8" s="359"/>
      <c r="K8" s="355"/>
      <c r="L8" s="344"/>
      <c r="M8" s="68"/>
      <c r="N8" s="93"/>
      <c r="O8" s="69"/>
    </row>
    <row r="9" spans="1:15" s="11" customFormat="1" ht="18.899999999999999" customHeight="1" x14ac:dyDescent="0.25">
      <c r="A9" s="360">
        <v>3</v>
      </c>
      <c r="B9" s="696" t="s">
        <v>340</v>
      </c>
      <c r="C9" s="697" t="s">
        <v>341</v>
      </c>
      <c r="D9" s="699" t="s">
        <v>416</v>
      </c>
      <c r="E9" s="701" t="s">
        <v>240</v>
      </c>
      <c r="F9" s="68"/>
      <c r="G9" s="68"/>
      <c r="H9" s="357"/>
      <c r="I9" s="355"/>
      <c r="J9" s="359"/>
      <c r="K9" s="355"/>
      <c r="L9" s="344"/>
      <c r="M9" s="68"/>
      <c r="N9" s="604"/>
      <c r="O9" s="388"/>
    </row>
    <row r="10" spans="1:15" s="11" customFormat="1" ht="18.899999999999999" customHeight="1" x14ac:dyDescent="0.25">
      <c r="A10" s="360">
        <v>4</v>
      </c>
      <c r="B10" s="696"/>
      <c r="C10" s="697"/>
      <c r="D10" s="699"/>
      <c r="E10" s="701"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1" t="s">
        <v>240</v>
      </c>
      <c r="F11" s="68"/>
      <c r="G11" s="68"/>
      <c r="H11" s="357"/>
      <c r="I11" s="355"/>
      <c r="J11" s="359"/>
      <c r="K11" s="355"/>
      <c r="L11" s="344"/>
      <c r="M11" s="68"/>
      <c r="N11" s="603"/>
      <c r="O11" s="597"/>
    </row>
    <row r="12" spans="1:15" s="11" customFormat="1" ht="18.899999999999999" customHeight="1" x14ac:dyDescent="0.25">
      <c r="A12" s="360">
        <v>6</v>
      </c>
      <c r="B12" s="696"/>
      <c r="C12" s="697"/>
      <c r="D12" s="699"/>
      <c r="E12" s="701" t="s">
        <v>240</v>
      </c>
      <c r="F12" s="68"/>
      <c r="G12" s="68"/>
      <c r="H12" s="357"/>
      <c r="I12" s="355"/>
      <c r="J12" s="359"/>
      <c r="K12" s="355"/>
      <c r="L12" s="344"/>
      <c r="M12" s="68"/>
      <c r="N12" s="603"/>
      <c r="O12" s="597"/>
    </row>
    <row r="13" spans="1:15" s="11" customFormat="1" ht="18.899999999999999" customHeight="1" x14ac:dyDescent="0.25">
      <c r="A13" s="360">
        <v>7</v>
      </c>
      <c r="B13" s="696"/>
      <c r="C13" s="697"/>
      <c r="D13" s="699"/>
      <c r="E13" s="701" t="s">
        <v>240</v>
      </c>
      <c r="F13" s="68"/>
      <c r="G13" s="68"/>
      <c r="H13" s="357"/>
      <c r="I13" s="355"/>
      <c r="J13" s="359"/>
      <c r="K13" s="355"/>
      <c r="L13" s="344"/>
      <c r="M13" s="68"/>
      <c r="N13" s="603"/>
      <c r="O13" s="597"/>
    </row>
    <row r="14" spans="1:15" s="11" customFormat="1" ht="18.899999999999999" customHeight="1" x14ac:dyDescent="0.25">
      <c r="A14" s="360">
        <v>8</v>
      </c>
      <c r="B14" s="696"/>
      <c r="C14" s="697"/>
      <c r="D14" s="699"/>
      <c r="E14" s="701" t="s">
        <v>240</v>
      </c>
      <c r="F14" s="68"/>
      <c r="G14" s="68"/>
      <c r="H14" s="357"/>
      <c r="I14" s="355"/>
      <c r="J14" s="359"/>
      <c r="K14" s="355"/>
      <c r="L14" s="344"/>
      <c r="M14" s="68"/>
      <c r="N14" s="603"/>
      <c r="O14" s="597"/>
    </row>
    <row r="15" spans="1:15" s="11" customFormat="1" ht="18.899999999999999" customHeight="1" x14ac:dyDescent="0.25">
      <c r="A15" s="360">
        <v>9</v>
      </c>
      <c r="B15" s="696"/>
      <c r="C15" s="697"/>
      <c r="D15" s="699"/>
      <c r="E15" s="701" t="s">
        <v>240</v>
      </c>
      <c r="F15" s="68"/>
      <c r="G15" s="68"/>
      <c r="H15" s="357"/>
      <c r="I15" s="355"/>
      <c r="J15" s="359"/>
      <c r="K15" s="394"/>
      <c r="L15" s="344"/>
      <c r="M15" s="68"/>
      <c r="N15" s="69"/>
      <c r="O15" s="69"/>
    </row>
    <row r="16" spans="1:15" s="11" customFormat="1" ht="18.899999999999999" customHeight="1" x14ac:dyDescent="0.25">
      <c r="A16" s="360">
        <v>10</v>
      </c>
      <c r="B16" s="708"/>
      <c r="C16" s="708"/>
      <c r="D16" s="708"/>
      <c r="E16" s="700"/>
      <c r="F16" s="68"/>
      <c r="G16" s="68"/>
      <c r="H16" s="357"/>
      <c r="I16" s="355"/>
      <c r="J16" s="359"/>
      <c r="K16" s="394"/>
      <c r="L16" s="344"/>
      <c r="M16" s="68"/>
      <c r="N16" s="93"/>
      <c r="O16" s="69"/>
    </row>
    <row r="17" spans="1:15" s="11" customFormat="1" ht="18.899999999999999" customHeight="1" x14ac:dyDescent="0.25">
      <c r="A17" s="360">
        <v>11</v>
      </c>
      <c r="B17" s="708"/>
      <c r="C17" s="708"/>
      <c r="D17" s="708"/>
      <c r="E17" s="700"/>
      <c r="F17" s="68"/>
      <c r="G17" s="68"/>
      <c r="H17" s="357"/>
      <c r="I17" s="355"/>
      <c r="J17" s="359"/>
      <c r="K17" s="394"/>
      <c r="L17" s="344"/>
      <c r="M17" s="68"/>
      <c r="N17" s="93"/>
      <c r="O17" s="69"/>
    </row>
    <row r="18" spans="1:15" s="11" customFormat="1" ht="18.899999999999999" customHeight="1" x14ac:dyDescent="0.25">
      <c r="A18" s="360">
        <v>12</v>
      </c>
      <c r="B18" s="708"/>
      <c r="C18" s="708"/>
      <c r="D18" s="708"/>
      <c r="E18" s="700"/>
      <c r="F18" s="68"/>
      <c r="G18" s="68"/>
      <c r="H18" s="357"/>
      <c r="I18" s="355"/>
      <c r="J18" s="359"/>
      <c r="K18" s="394"/>
      <c r="L18" s="344"/>
      <c r="M18" s="68"/>
      <c r="N18" s="93"/>
      <c r="O18" s="69"/>
    </row>
    <row r="19" spans="1:15" s="11" customFormat="1" ht="18.899999999999999" customHeight="1" x14ac:dyDescent="0.25">
      <c r="A19" s="360">
        <v>13</v>
      </c>
      <c r="B19" s="702"/>
      <c r="C19" s="702"/>
      <c r="D19" s="700"/>
      <c r="E19" s="700"/>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A9 A10:D11 A12:A18 A19:D156">
    <cfRule type="expression" dxfId="842" priority="2" stopIfTrue="1">
      <formula>$O7&gt;=1</formula>
    </cfRule>
  </conditionalFormatting>
  <conditionalFormatting sqref="B7:D9">
    <cfRule type="expression" dxfId="841" priority="5" stopIfTrue="1">
      <formula>$O15&gt;=1</formula>
    </cfRule>
  </conditionalFormatting>
  <conditionalFormatting sqref="B8:D8">
    <cfRule type="expression" dxfId="840" priority="6" stopIfTrue="1">
      <formula>$O8&gt;=1</formula>
    </cfRule>
  </conditionalFormatting>
  <conditionalFormatting sqref="B9:D9">
    <cfRule type="expression" dxfId="839" priority="4" stopIfTrue="1">
      <formula>$O7&gt;=1</formula>
    </cfRule>
  </conditionalFormatting>
  <conditionalFormatting sqref="B12:D12">
    <cfRule type="expression" dxfId="838" priority="9" stopIfTrue="1">
      <formula>$O13&gt;=1</formula>
    </cfRule>
  </conditionalFormatting>
  <conditionalFormatting sqref="B13:D13">
    <cfRule type="expression" dxfId="837" priority="7" stopIfTrue="1">
      <formula>$O9&gt;=1</formula>
    </cfRule>
  </conditionalFormatting>
  <conditionalFormatting sqref="B14:D14">
    <cfRule type="expression" dxfId="836" priority="8" stopIfTrue="1">
      <formula>$O12&gt;=1</formula>
    </cfRule>
  </conditionalFormatting>
  <conditionalFormatting sqref="B15:D15">
    <cfRule type="expression" dxfId="835" priority="3" stopIfTrue="1">
      <formula>$O14&gt;=1</formula>
    </cfRule>
  </conditionalFormatting>
  <conditionalFormatting sqref="H7:H156">
    <cfRule type="cellIs" dxfId="834" priority="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7217"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2DEEC-F8C5-4165-AF2C-0FBCD292B0F7}">
  <sheetPr>
    <tabColor indexed="11"/>
  </sheetPr>
  <dimension ref="A1:AK41"/>
  <sheetViews>
    <sheetView workbookViewId="0">
      <selection activeCell="K11" sqref="K11"/>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IF($B7="","",VLOOKUP($B7,'III.korcsoport F. B.'!$A$7:$M$22,5))</f>
        <v/>
      </c>
      <c r="D7" s="507" t="str">
        <f>IF($B7="","",VLOOKUP($B7,'III.korcsoport F. B.'!$A$7:$M$22,15))</f>
        <v/>
      </c>
      <c r="E7" s="704" t="s">
        <v>342</v>
      </c>
      <c r="F7" s="508"/>
      <c r="G7" s="704" t="s">
        <v>290</v>
      </c>
      <c r="H7" s="508"/>
      <c r="I7" s="502" t="str">
        <f>IF($B7="","",VLOOKUP($B7,'III.korcsoport F. B.'!$A$7:$M$22,4))</f>
        <v/>
      </c>
      <c r="J7" s="483"/>
      <c r="K7" s="723" t="s">
        <v>189</v>
      </c>
      <c r="L7" s="563" t="e">
        <f>IF(K7="","",CONCATENATE(VLOOKUP($Y$3,$AB$1:$AK$1,K7)," pont"))</f>
        <v>#N/A</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IF($B9="","",VLOOKUP($B9,'III.korcsoport F. B.'!$A$7:$M$22,5))</f>
        <v/>
      </c>
      <c r="D9" s="507" t="str">
        <f>IF($B9="","",VLOOKUP($B9,'III.korcsoport F. B.'!$A$7:$M$22,15))</f>
        <v/>
      </c>
      <c r="E9" s="704" t="s">
        <v>343</v>
      </c>
      <c r="F9" s="508"/>
      <c r="G9" s="704" t="s">
        <v>339</v>
      </c>
      <c r="H9" s="508"/>
      <c r="I9" s="502" t="str">
        <f>IF($B9="","",VLOOKUP($B9,'III.korcsoport F. B.'!$A$7:$M$22,4))</f>
        <v/>
      </c>
      <c r="J9" s="483"/>
      <c r="K9" s="723" t="s">
        <v>190</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IF($B11="","",VLOOKUP($B11,'III.korcsoport F. B.'!$A$7:$M$22,5))</f>
        <v/>
      </c>
      <c r="D11" s="507" t="str">
        <f>IF($B11="","",VLOOKUP($B11,'III.korcsoport F. B.'!$A$7:$M$22,15))</f>
        <v/>
      </c>
      <c r="E11" s="704" t="s">
        <v>344</v>
      </c>
      <c r="F11" s="508"/>
      <c r="G11" s="704" t="s">
        <v>341</v>
      </c>
      <c r="H11" s="508"/>
      <c r="I11" s="502" t="str">
        <f>IF($B11="","",VLOOKUP($B11,'III.korcsoport F. B.'!$A$7:$M$22,4))</f>
        <v/>
      </c>
      <c r="J11" s="483"/>
      <c r="K11" s="723" t="s">
        <v>191</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Répánszki</v>
      </c>
      <c r="E18" s="743"/>
      <c r="F18" s="743" t="str">
        <f>E9</f>
        <v>Kárpáti</v>
      </c>
      <c r="G18" s="743"/>
      <c r="H18" s="743" t="str">
        <f>E11</f>
        <v>Horváth</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Répánszki</v>
      </c>
      <c r="C19" s="739"/>
      <c r="D19" s="744"/>
      <c r="E19" s="744"/>
      <c r="F19" s="740" t="s">
        <v>598</v>
      </c>
      <c r="G19" s="741"/>
      <c r="H19" s="740" t="s">
        <v>601</v>
      </c>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Kárpáti</v>
      </c>
      <c r="C20" s="739"/>
      <c r="D20" s="740" t="s">
        <v>595</v>
      </c>
      <c r="E20" s="741"/>
      <c r="F20" s="744"/>
      <c r="G20" s="744"/>
      <c r="H20" s="740" t="s">
        <v>647</v>
      </c>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Horváth</v>
      </c>
      <c r="C21" s="739"/>
      <c r="D21" s="740" t="s">
        <v>593</v>
      </c>
      <c r="E21" s="741"/>
      <c r="F21" s="740" t="s">
        <v>648</v>
      </c>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833" priority="1" stopIfTrue="1" operator="equal">
      <formula>"Bye"</formula>
    </cfRule>
  </conditionalFormatting>
  <conditionalFormatting sqref="R41">
    <cfRule type="expression" dxfId="832"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landscape" horizontalDpi="1200" verticalDpi="1200" r:id="rId1"/>
  <headerFooter alignWithMargins="0"/>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D1885B-ADAA-407A-BC20-2AB04D275BEF}">
  <sheetPr>
    <tabColor indexed="42"/>
  </sheetPr>
  <dimension ref="A1:O156"/>
  <sheetViews>
    <sheetView showGridLines="0" showZeros="0" workbookViewId="0">
      <pane ySplit="6" topLeftCell="A7" activePane="bottomLeft" state="frozen"/>
      <selection activeCell="C12" sqref="C12"/>
      <selection pane="bottomLeft" activeCell="E9" sqref="E9"/>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345</v>
      </c>
      <c r="C7" s="697" t="s">
        <v>346</v>
      </c>
      <c r="D7" s="699" t="s">
        <v>312</v>
      </c>
      <c r="E7" s="701" t="s">
        <v>240</v>
      </c>
      <c r="F7" s="68"/>
      <c r="G7" s="68"/>
      <c r="H7" s="357"/>
      <c r="I7" s="355"/>
      <c r="J7" s="359"/>
      <c r="K7" s="355"/>
      <c r="L7" s="344"/>
      <c r="M7" s="68"/>
      <c r="N7" s="93"/>
      <c r="O7" s="69"/>
    </row>
    <row r="8" spans="1:15" s="11" customFormat="1" ht="18.899999999999999" customHeight="1" x14ac:dyDescent="0.25">
      <c r="A8" s="360">
        <v>2</v>
      </c>
      <c r="B8" s="696" t="s">
        <v>340</v>
      </c>
      <c r="C8" s="697" t="s">
        <v>347</v>
      </c>
      <c r="D8" s="699" t="s">
        <v>313</v>
      </c>
      <c r="E8" s="701" t="s">
        <v>240</v>
      </c>
      <c r="F8" s="68"/>
      <c r="G8" s="68"/>
      <c r="H8" s="357"/>
      <c r="I8" s="355"/>
      <c r="J8" s="359"/>
      <c r="K8" s="355"/>
      <c r="L8" s="344"/>
      <c r="M8" s="68"/>
      <c r="N8" s="93"/>
      <c r="O8" s="69"/>
    </row>
    <row r="9" spans="1:15" s="11" customFormat="1" ht="18.899999999999999" customHeight="1" x14ac:dyDescent="0.25">
      <c r="A9" s="360">
        <v>3</v>
      </c>
      <c r="B9" s="696" t="s">
        <v>348</v>
      </c>
      <c r="C9" s="697" t="s">
        <v>349</v>
      </c>
      <c r="D9" s="699" t="s">
        <v>310</v>
      </c>
      <c r="E9" s="701" t="s">
        <v>240</v>
      </c>
      <c r="F9" s="68"/>
      <c r="G9" s="68"/>
      <c r="H9" s="357"/>
      <c r="I9" s="355"/>
      <c r="J9" s="359"/>
      <c r="K9" s="355"/>
      <c r="L9" s="344"/>
      <c r="M9" s="68"/>
      <c r="N9" s="604"/>
      <c r="O9" s="388"/>
    </row>
    <row r="10" spans="1:15" s="11" customFormat="1" ht="18.899999999999999" customHeight="1" x14ac:dyDescent="0.25">
      <c r="A10" s="360">
        <v>4</v>
      </c>
      <c r="B10" s="696" t="s">
        <v>350</v>
      </c>
      <c r="C10" s="697" t="s">
        <v>351</v>
      </c>
      <c r="D10" s="699" t="s">
        <v>312</v>
      </c>
      <c r="E10" s="701"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1" t="s">
        <v>240</v>
      </c>
      <c r="F11" s="68"/>
      <c r="G11" s="68"/>
      <c r="H11" s="357"/>
      <c r="I11" s="355"/>
      <c r="J11" s="359"/>
      <c r="K11" s="355"/>
      <c r="L11" s="344"/>
      <c r="M11" s="68"/>
      <c r="N11" s="603"/>
      <c r="O11" s="597"/>
    </row>
    <row r="12" spans="1:15" s="11" customFormat="1" ht="18.899999999999999" customHeight="1" x14ac:dyDescent="0.25">
      <c r="A12" s="360">
        <v>6</v>
      </c>
      <c r="B12" s="696"/>
      <c r="C12" s="697"/>
      <c r="D12" s="699"/>
      <c r="E12" s="701" t="s">
        <v>240</v>
      </c>
      <c r="F12" s="68"/>
      <c r="G12" s="68"/>
      <c r="H12" s="357"/>
      <c r="I12" s="355"/>
      <c r="J12" s="359"/>
      <c r="K12" s="355"/>
      <c r="L12" s="344"/>
      <c r="M12" s="68"/>
      <c r="N12" s="603"/>
      <c r="O12" s="597"/>
    </row>
    <row r="13" spans="1:15" s="11" customFormat="1" ht="18.899999999999999" customHeight="1" x14ac:dyDescent="0.25">
      <c r="A13" s="360">
        <v>7</v>
      </c>
      <c r="B13" s="696"/>
      <c r="C13" s="697"/>
      <c r="D13" s="699"/>
      <c r="E13" s="701" t="s">
        <v>240</v>
      </c>
      <c r="F13" s="68"/>
      <c r="G13" s="68"/>
      <c r="H13" s="357"/>
      <c r="I13" s="355"/>
      <c r="J13" s="359"/>
      <c r="K13" s="355"/>
      <c r="L13" s="344"/>
      <c r="M13" s="68"/>
      <c r="N13" s="603"/>
      <c r="O13" s="597"/>
    </row>
    <row r="14" spans="1:15" s="11" customFormat="1" ht="18.899999999999999" customHeight="1" x14ac:dyDescent="0.25">
      <c r="A14" s="360">
        <v>8</v>
      </c>
      <c r="B14" s="696"/>
      <c r="C14" s="697"/>
      <c r="D14" s="699"/>
      <c r="E14" s="701" t="s">
        <v>240</v>
      </c>
      <c r="F14" s="68"/>
      <c r="G14" s="68"/>
      <c r="H14" s="357"/>
      <c r="I14" s="355"/>
      <c r="J14" s="359"/>
      <c r="K14" s="355"/>
      <c r="L14" s="344"/>
      <c r="M14" s="68"/>
      <c r="N14" s="603"/>
      <c r="O14" s="597"/>
    </row>
    <row r="15" spans="1:15" s="11" customFormat="1" ht="18.899999999999999" customHeight="1" x14ac:dyDescent="0.25">
      <c r="A15" s="360">
        <v>9</v>
      </c>
      <c r="B15" s="696"/>
      <c r="C15" s="697"/>
      <c r="D15" s="699"/>
      <c r="E15" s="701" t="s">
        <v>240</v>
      </c>
      <c r="F15" s="68"/>
      <c r="G15" s="68"/>
      <c r="H15" s="357"/>
      <c r="I15" s="355"/>
      <c r="J15" s="359"/>
      <c r="K15" s="394"/>
      <c r="L15" s="344"/>
      <c r="M15" s="68"/>
      <c r="N15" s="69"/>
      <c r="O15" s="69"/>
    </row>
    <row r="16" spans="1:15" s="11" customFormat="1" ht="18.899999999999999" customHeight="1" x14ac:dyDescent="0.25">
      <c r="A16" s="360">
        <v>10</v>
      </c>
      <c r="B16" s="708"/>
      <c r="C16" s="708"/>
      <c r="D16" s="708"/>
      <c r="E16" s="700"/>
      <c r="F16" s="68"/>
      <c r="G16" s="68"/>
      <c r="H16" s="357"/>
      <c r="I16" s="355"/>
      <c r="J16" s="359"/>
      <c r="K16" s="394"/>
      <c r="L16" s="344"/>
      <c r="M16" s="68"/>
      <c r="N16" s="93"/>
      <c r="O16" s="69"/>
    </row>
    <row r="17" spans="1:15" s="11" customFormat="1" ht="18.899999999999999" customHeight="1" x14ac:dyDescent="0.25">
      <c r="A17" s="360">
        <v>11</v>
      </c>
      <c r="B17" s="708"/>
      <c r="C17" s="708"/>
      <c r="D17" s="708"/>
      <c r="E17" s="700"/>
      <c r="F17" s="68"/>
      <c r="G17" s="68"/>
      <c r="H17" s="357"/>
      <c r="I17" s="355"/>
      <c r="J17" s="359"/>
      <c r="K17" s="394"/>
      <c r="L17" s="344"/>
      <c r="M17" s="68"/>
      <c r="N17" s="93"/>
      <c r="O17" s="69"/>
    </row>
    <row r="18" spans="1:15" s="11" customFormat="1" ht="18.899999999999999" customHeight="1" x14ac:dyDescent="0.25">
      <c r="A18" s="360">
        <v>12</v>
      </c>
      <c r="B18" s="708"/>
      <c r="C18" s="708"/>
      <c r="D18" s="708"/>
      <c r="E18" s="700"/>
      <c r="F18" s="68"/>
      <c r="G18" s="68"/>
      <c r="H18" s="357"/>
      <c r="I18" s="355"/>
      <c r="J18" s="359"/>
      <c r="K18" s="394"/>
      <c r="L18" s="344"/>
      <c r="M18" s="68"/>
      <c r="N18" s="93"/>
      <c r="O18" s="69"/>
    </row>
    <row r="19" spans="1:15" s="11" customFormat="1" ht="18.899999999999999" customHeight="1" x14ac:dyDescent="0.25">
      <c r="A19" s="360">
        <v>13</v>
      </c>
      <c r="B19" s="702"/>
      <c r="C19" s="702"/>
      <c r="D19" s="700"/>
      <c r="E19" s="700"/>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A9 A10:D11 A12:A18 A19:D156">
    <cfRule type="expression" dxfId="831" priority="2" stopIfTrue="1">
      <formula>$O7&gt;=1</formula>
    </cfRule>
  </conditionalFormatting>
  <conditionalFormatting sqref="B7:D9">
    <cfRule type="expression" dxfId="830" priority="5" stopIfTrue="1">
      <formula>$O15&gt;=1</formula>
    </cfRule>
  </conditionalFormatting>
  <conditionalFormatting sqref="B8:D8">
    <cfRule type="expression" dxfId="829" priority="6" stopIfTrue="1">
      <formula>$O8&gt;=1</formula>
    </cfRule>
  </conditionalFormatting>
  <conditionalFormatting sqref="B9:D9">
    <cfRule type="expression" dxfId="828" priority="4" stopIfTrue="1">
      <formula>$O7&gt;=1</formula>
    </cfRule>
  </conditionalFormatting>
  <conditionalFormatting sqref="B12:D12">
    <cfRule type="expression" dxfId="827" priority="9" stopIfTrue="1">
      <formula>$O13&gt;=1</formula>
    </cfRule>
  </conditionalFormatting>
  <conditionalFormatting sqref="B13:D13">
    <cfRule type="expression" dxfId="826" priority="7" stopIfTrue="1">
      <formula>$O9&gt;=1</formula>
    </cfRule>
  </conditionalFormatting>
  <conditionalFormatting sqref="B14:D14">
    <cfRule type="expression" dxfId="825" priority="8" stopIfTrue="1">
      <formula>$O12&gt;=1</formula>
    </cfRule>
  </conditionalFormatting>
  <conditionalFormatting sqref="B15:D15">
    <cfRule type="expression" dxfId="824" priority="3" stopIfTrue="1">
      <formula>$O14&gt;=1</formula>
    </cfRule>
  </conditionalFormatting>
  <conditionalFormatting sqref="H7:H156">
    <cfRule type="cellIs" dxfId="823" priority="1"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79265"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E8FC91-1D51-4782-B639-A29A8BB7034A}">
  <sheetPr>
    <tabColor indexed="11"/>
  </sheetPr>
  <dimension ref="A1:AK41"/>
  <sheetViews>
    <sheetView workbookViewId="0">
      <selection activeCell="F21" sqref="F21:G21"/>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56" t="s">
        <v>345</v>
      </c>
      <c r="F7" s="756"/>
      <c r="G7" s="756" t="s">
        <v>346</v>
      </c>
      <c r="H7" s="756"/>
      <c r="I7" s="542" t="str">
        <f>IF($B7="","",VLOOKUP($B7,'III.korcsoport F. B.'!$A$7:$M$22,4))</f>
        <v/>
      </c>
      <c r="J7" s="483"/>
      <c r="K7" s="727" t="s">
        <v>611</v>
      </c>
      <c r="L7" s="563" t="e">
        <f>IF(K7="","",CONCATENATE(VLOOKUP($Y$3,$AB$1:$AK$1,K7)," pont"))</f>
        <v>#N/A</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7" t="s">
        <v>344</v>
      </c>
      <c r="F9" s="748"/>
      <c r="G9" s="747" t="s">
        <v>347</v>
      </c>
      <c r="H9" s="748"/>
      <c r="I9" s="542" t="str">
        <f>IF($B9="","",VLOOKUP($B9,'III.korcsoport F. B.'!$A$7:$M$22,4))</f>
        <v/>
      </c>
      <c r="J9" s="483"/>
      <c r="K9" s="723" t="s">
        <v>189</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55" t="s">
        <v>348</v>
      </c>
      <c r="F11" s="748"/>
      <c r="G11" s="755" t="s">
        <v>349</v>
      </c>
      <c r="H11" s="748"/>
      <c r="I11" s="542" t="str">
        <f>IF($B11="","",VLOOKUP($B11,'III.korcsoport F. B.'!$A$7:$M$22,4))</f>
        <v/>
      </c>
      <c r="J11" s="483"/>
      <c r="K11" s="723" t="s">
        <v>190</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56" t="s">
        <v>352</v>
      </c>
      <c r="F13" s="756"/>
      <c r="G13" s="756" t="s">
        <v>351</v>
      </c>
      <c r="H13" s="756"/>
      <c r="I13" s="542" t="str">
        <f>IF($B13="","",VLOOKUP($B13,'III.korcsoport F. B.'!$A$7:$M$22,4))</f>
        <v/>
      </c>
      <c r="J13" s="483"/>
      <c r="K13" s="727" t="s">
        <v>611</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xml:space="preserve">Kazy </v>
      </c>
      <c r="E18" s="743"/>
      <c r="F18" s="743" t="str">
        <f>E9</f>
        <v>Horváth</v>
      </c>
      <c r="G18" s="743"/>
      <c r="H18" s="743" t="str">
        <f>E11</f>
        <v xml:space="preserve">Domján </v>
      </c>
      <c r="I18" s="743"/>
      <c r="J18" s="743" t="str">
        <f>E13</f>
        <v xml:space="preserve">Gályer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53" t="str">
        <f>E7</f>
        <v xml:space="preserve">Kazy </v>
      </c>
      <c r="C19" s="753"/>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Horváth</v>
      </c>
      <c r="C20" s="739"/>
      <c r="D20" s="741"/>
      <c r="E20" s="741"/>
      <c r="F20" s="744"/>
      <c r="G20" s="744"/>
      <c r="H20" s="740" t="s">
        <v>601</v>
      </c>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xml:space="preserve">Domján </v>
      </c>
      <c r="C21" s="739"/>
      <c r="D21" s="741"/>
      <c r="E21" s="741"/>
      <c r="F21" s="740" t="s">
        <v>593</v>
      </c>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53" t="str">
        <f>E13</f>
        <v xml:space="preserve">Gályer </v>
      </c>
      <c r="C22" s="753"/>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22" priority="1" stopIfTrue="1" operator="equal">
      <formula>"Bye"</formula>
    </cfRule>
  </conditionalFormatting>
  <conditionalFormatting sqref="R41">
    <cfRule type="expression" dxfId="82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2DD4E-ED46-4064-AE10-8D50D9FCE20A}">
  <sheetPr>
    <tabColor indexed="42"/>
  </sheetPr>
  <dimension ref="A1:O156"/>
  <sheetViews>
    <sheetView showGridLines="0" showZeros="0" workbookViewId="0">
      <pane ySplit="6" topLeftCell="A17" activePane="bottomLeft" state="frozen"/>
      <selection activeCell="C12" sqref="C12"/>
      <selection pane="bottomLeft" activeCell="E21" sqref="E21"/>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353</v>
      </c>
      <c r="C7" s="697" t="s">
        <v>354</v>
      </c>
      <c r="D7" s="699" t="s">
        <v>269</v>
      </c>
      <c r="E7" s="700" t="s">
        <v>240</v>
      </c>
      <c r="F7" s="68"/>
      <c r="G7" s="68"/>
      <c r="H7" s="357"/>
      <c r="I7" s="355"/>
      <c r="J7" s="359"/>
      <c r="K7" s="355"/>
      <c r="L7" s="344"/>
      <c r="M7" s="68"/>
      <c r="N7" s="93"/>
      <c r="O7" s="69"/>
    </row>
    <row r="8" spans="1:15" s="11" customFormat="1" ht="18.899999999999999" customHeight="1" x14ac:dyDescent="0.25">
      <c r="A8" s="360">
        <v>2</v>
      </c>
      <c r="B8" s="696" t="s">
        <v>356</v>
      </c>
      <c r="C8" s="697" t="s">
        <v>355</v>
      </c>
      <c r="D8" s="699" t="s">
        <v>312</v>
      </c>
      <c r="E8" s="700" t="s">
        <v>240</v>
      </c>
      <c r="F8" s="68"/>
      <c r="G8" s="68"/>
      <c r="H8" s="357"/>
      <c r="I8" s="355"/>
      <c r="J8" s="359"/>
      <c r="K8" s="355"/>
      <c r="L8" s="344"/>
      <c r="M8" s="68"/>
      <c r="N8" s="93"/>
      <c r="O8" s="69"/>
    </row>
    <row r="9" spans="1:15" s="11" customFormat="1" ht="18.899999999999999" customHeight="1" x14ac:dyDescent="0.25">
      <c r="A9" s="360">
        <v>3</v>
      </c>
      <c r="B9" s="696"/>
      <c r="C9" s="697"/>
      <c r="D9" s="699"/>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96" t="s">
        <v>266</v>
      </c>
      <c r="C17" s="67" t="s">
        <v>354</v>
      </c>
      <c r="D17" s="699" t="s">
        <v>269</v>
      </c>
      <c r="E17" s="69" t="s">
        <v>240</v>
      </c>
      <c r="F17" s="68"/>
      <c r="G17" s="68"/>
      <c r="H17" s="357"/>
      <c r="I17" s="355"/>
      <c r="J17" s="359"/>
      <c r="K17" s="394"/>
      <c r="L17" s="344"/>
      <c r="M17" s="68"/>
      <c r="N17" s="93"/>
      <c r="O17" s="69"/>
    </row>
    <row r="18" spans="1:15" s="11" customFormat="1" ht="18.899999999999999" customHeight="1" x14ac:dyDescent="0.25">
      <c r="A18" s="360">
        <v>12</v>
      </c>
      <c r="B18" s="696" t="s">
        <v>356</v>
      </c>
      <c r="C18" s="67" t="s">
        <v>355</v>
      </c>
      <c r="D18" s="699" t="s">
        <v>312</v>
      </c>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20" priority="3" stopIfTrue="1">
      <formula>$O7&gt;=1</formula>
    </cfRule>
  </conditionalFormatting>
  <conditionalFormatting sqref="B7:D37">
    <cfRule type="expression" dxfId="819" priority="1" stopIfTrue="1">
      <formula>$O7&gt;=1</formula>
    </cfRule>
  </conditionalFormatting>
  <conditionalFormatting sqref="H7:H156">
    <cfRule type="cellIs" dxfId="818"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1313"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1E833-4A78-4660-9F96-F5008CE36FC7}">
  <dimension ref="A1:B2"/>
  <sheetViews>
    <sheetView workbookViewId="0">
      <selection activeCell="B2" sqref="B2"/>
    </sheetView>
  </sheetViews>
  <sheetFormatPr defaultColWidth="8.88671875" defaultRowHeight="13.2" x14ac:dyDescent="0.25"/>
  <cols>
    <col min="1" max="1" width="46.44140625" customWidth="1"/>
    <col min="2" max="2" width="34.44140625" customWidth="1"/>
  </cols>
  <sheetData>
    <row r="1" spans="1:2" x14ac:dyDescent="0.25">
      <c r="A1" s="705" t="s">
        <v>264</v>
      </c>
      <c r="B1" s="70" t="s">
        <v>558</v>
      </c>
    </row>
    <row r="2" spans="1:2" x14ac:dyDescent="0.25">
      <c r="A2" s="705" t="s">
        <v>265</v>
      </c>
      <c r="B2" s="70" t="s">
        <v>649</v>
      </c>
    </row>
  </sheetData>
  <pageMargins left="0.7" right="0.7" top="0.75" bottom="0.75" header="0.3" footer="0.3"/>
  <pageSetup paperSize="9" orientation="portrait" horizontalDpi="0" verticalDpi="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CFA98-9B4F-4458-832F-BAD5D8AF4D70}">
  <sheetPr>
    <tabColor indexed="42"/>
  </sheetPr>
  <dimension ref="A1:O156"/>
  <sheetViews>
    <sheetView showGridLines="0" showZeros="0" workbookViewId="0">
      <pane ySplit="6" topLeftCell="A7" activePane="bottomLeft" state="frozen"/>
      <selection activeCell="C12" sqref="C12"/>
      <selection pane="bottomLeft" activeCell="D12" sqref="D12"/>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357</v>
      </c>
      <c r="C7" s="697" t="s">
        <v>358</v>
      </c>
      <c r="D7" s="699" t="s">
        <v>312</v>
      </c>
      <c r="E7" s="700" t="s">
        <v>240</v>
      </c>
      <c r="F7" s="68"/>
      <c r="G7" s="68"/>
      <c r="H7" s="357"/>
      <c r="I7" s="355"/>
      <c r="J7" s="359"/>
      <c r="K7" s="355"/>
      <c r="L7" s="344"/>
      <c r="M7" s="68"/>
      <c r="N7" s="93"/>
      <c r="O7" s="69"/>
    </row>
    <row r="8" spans="1:15" s="11" customFormat="1" ht="18.899999999999999" customHeight="1" x14ac:dyDescent="0.25">
      <c r="A8" s="360">
        <v>2</v>
      </c>
      <c r="B8" s="696" t="s">
        <v>359</v>
      </c>
      <c r="C8" s="697" t="s">
        <v>360</v>
      </c>
      <c r="D8" s="699" t="s">
        <v>312</v>
      </c>
      <c r="E8" s="700" t="s">
        <v>240</v>
      </c>
      <c r="F8" s="68"/>
      <c r="G8" s="68"/>
      <c r="H8" s="357"/>
      <c r="I8" s="355"/>
      <c r="J8" s="359"/>
      <c r="K8" s="355"/>
      <c r="L8" s="344"/>
      <c r="M8" s="68"/>
      <c r="N8" s="93"/>
      <c r="O8" s="69"/>
    </row>
    <row r="9" spans="1:15" s="11" customFormat="1" ht="18.899999999999999" customHeight="1" x14ac:dyDescent="0.25">
      <c r="A9" s="360">
        <v>3</v>
      </c>
      <c r="B9" s="696" t="s">
        <v>361</v>
      </c>
      <c r="C9" s="697" t="s">
        <v>362</v>
      </c>
      <c r="D9" s="699" t="s">
        <v>312</v>
      </c>
      <c r="E9" s="700" t="s">
        <v>240</v>
      </c>
      <c r="F9" s="68"/>
      <c r="G9" s="68"/>
      <c r="H9" s="357"/>
      <c r="I9" s="355"/>
      <c r="J9" s="359"/>
      <c r="K9" s="355"/>
      <c r="L9" s="344"/>
      <c r="M9" s="68"/>
      <c r="N9" s="604"/>
      <c r="O9" s="388"/>
    </row>
    <row r="10" spans="1:15" s="11" customFormat="1" ht="18.899999999999999" customHeight="1" x14ac:dyDescent="0.25">
      <c r="A10" s="360">
        <v>4</v>
      </c>
      <c r="B10" s="696" t="s">
        <v>363</v>
      </c>
      <c r="C10" s="697" t="s">
        <v>364</v>
      </c>
      <c r="D10" s="699" t="s">
        <v>312</v>
      </c>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17" priority="3" stopIfTrue="1">
      <formula>$O7&gt;=1</formula>
    </cfRule>
  </conditionalFormatting>
  <conditionalFormatting sqref="B7:D37">
    <cfRule type="expression" dxfId="816" priority="1" stopIfTrue="1">
      <formula>$O7&gt;=1</formula>
    </cfRule>
  </conditionalFormatting>
  <conditionalFormatting sqref="H7:H156">
    <cfRule type="cellIs" dxfId="815"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3361"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9859A-38FF-4DBD-8A9B-BAE58B9287EF}">
  <sheetPr>
    <tabColor indexed="11"/>
  </sheetPr>
  <dimension ref="A1:AK41"/>
  <sheetViews>
    <sheetView workbookViewId="0">
      <selection activeCell="L7" sqref="L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56" t="s">
        <v>365</v>
      </c>
      <c r="F7" s="756"/>
      <c r="G7" s="756" t="s">
        <v>358</v>
      </c>
      <c r="H7" s="756"/>
      <c r="I7" s="730" t="str">
        <f>IF($B7="","",VLOOKUP($B7,'III.korcsoport F. B.'!$A$7:$M$22,4))</f>
        <v/>
      </c>
      <c r="J7" s="733"/>
      <c r="K7" s="734" t="s">
        <v>611</v>
      </c>
      <c r="L7" s="563"/>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7" t="s">
        <v>366</v>
      </c>
      <c r="F9" s="748"/>
      <c r="G9" s="747" t="s">
        <v>360</v>
      </c>
      <c r="H9" s="748"/>
      <c r="I9" s="542" t="str">
        <f>IF($B9="","",VLOOKUP($B9,'III.korcsoport F. B.'!$A$7:$M$22,4))</f>
        <v/>
      </c>
      <c r="J9" s="483"/>
      <c r="K9" s="736" t="s">
        <v>189</v>
      </c>
      <c r="L9" s="735"/>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47" t="s">
        <v>367</v>
      </c>
      <c r="F11" s="748"/>
      <c r="G11" s="747" t="s">
        <v>362</v>
      </c>
      <c r="H11" s="748"/>
      <c r="I11" s="542" t="str">
        <f>IF($B11="","",VLOOKUP($B11,'III.korcsoport F. B.'!$A$7:$M$22,4))</f>
        <v/>
      </c>
      <c r="J11" s="483"/>
      <c r="K11" s="736" t="s">
        <v>191</v>
      </c>
      <c r="L11" s="735"/>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47" t="s">
        <v>368</v>
      </c>
      <c r="F13" s="748"/>
      <c r="G13" s="747" t="s">
        <v>364</v>
      </c>
      <c r="H13" s="748"/>
      <c r="I13" s="542" t="str">
        <f>IF($B13="","",VLOOKUP($B13,'III.korcsoport F. B.'!$A$7:$M$22,4))</f>
        <v/>
      </c>
      <c r="J13" s="483"/>
      <c r="K13" s="736" t="s">
        <v>190</v>
      </c>
      <c r="L13" s="563"/>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Ferenczi</v>
      </c>
      <c r="E18" s="743"/>
      <c r="F18" s="743" t="str">
        <f>E9</f>
        <v>Rubus</v>
      </c>
      <c r="G18" s="743"/>
      <c r="H18" s="743" t="str">
        <f>E11</f>
        <v>Szabó</v>
      </c>
      <c r="I18" s="743"/>
      <c r="J18" s="743" t="str">
        <f>E13</f>
        <v>Büksi</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60" t="str">
        <f>E7</f>
        <v>Ferenczi</v>
      </c>
      <c r="C19" s="760"/>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Rubus</v>
      </c>
      <c r="C20" s="739"/>
      <c r="D20" s="741"/>
      <c r="E20" s="741"/>
      <c r="F20" s="744"/>
      <c r="G20" s="744"/>
      <c r="H20" s="758" t="s">
        <v>651</v>
      </c>
      <c r="I20" s="741"/>
      <c r="J20" s="758" t="s">
        <v>652</v>
      </c>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Szabó</v>
      </c>
      <c r="C21" s="739"/>
      <c r="D21" s="741"/>
      <c r="E21" s="741"/>
      <c r="F21" s="758" t="s">
        <v>653</v>
      </c>
      <c r="G21" s="741"/>
      <c r="H21" s="744"/>
      <c r="I21" s="744"/>
      <c r="J21" s="758" t="s">
        <v>654</v>
      </c>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Büksi</v>
      </c>
      <c r="C22" s="739"/>
      <c r="D22" s="741"/>
      <c r="E22" s="741"/>
      <c r="F22" s="758" t="s">
        <v>655</v>
      </c>
      <c r="G22" s="741"/>
      <c r="H22" s="759" t="s">
        <v>656</v>
      </c>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14" priority="1" stopIfTrue="1" operator="equal">
      <formula>"Bye"</formula>
    </cfRule>
  </conditionalFormatting>
  <conditionalFormatting sqref="R41">
    <cfRule type="expression" dxfId="81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EE8B6D-182E-433B-8ABB-9DA75ACB0D32}">
  <sheetPr>
    <tabColor indexed="42"/>
  </sheetPr>
  <dimension ref="A1:O156"/>
  <sheetViews>
    <sheetView showGridLines="0" showZeros="0" workbookViewId="0">
      <pane ySplit="6" topLeftCell="A7" activePane="bottomLeft" state="frozen"/>
      <selection activeCell="C12" sqref="C12"/>
      <selection pane="bottomLeft" activeCell="D16" sqref="D16"/>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371</v>
      </c>
      <c r="C7" s="697" t="s">
        <v>372</v>
      </c>
      <c r="D7" s="699" t="s">
        <v>313</v>
      </c>
      <c r="E7" s="700" t="s">
        <v>240</v>
      </c>
      <c r="F7" s="68"/>
      <c r="G7" s="68"/>
      <c r="H7" s="357"/>
      <c r="I7" s="355"/>
      <c r="J7" s="359"/>
      <c r="K7" s="355"/>
      <c r="L7" s="344"/>
      <c r="M7" s="68"/>
      <c r="N7" s="93"/>
      <c r="O7" s="69"/>
    </row>
    <row r="8" spans="1:15" s="11" customFormat="1" ht="18.899999999999999" customHeight="1" x14ac:dyDescent="0.25">
      <c r="A8" s="360">
        <v>2</v>
      </c>
      <c r="B8" s="696" t="s">
        <v>373</v>
      </c>
      <c r="C8" s="697" t="s">
        <v>339</v>
      </c>
      <c r="D8" s="699" t="s">
        <v>313</v>
      </c>
      <c r="E8" s="700" t="s">
        <v>240</v>
      </c>
      <c r="F8" s="68"/>
      <c r="G8" s="68"/>
      <c r="H8" s="357"/>
      <c r="I8" s="355"/>
      <c r="J8" s="359"/>
      <c r="K8" s="355"/>
      <c r="L8" s="344"/>
      <c r="M8" s="68"/>
      <c r="N8" s="93"/>
      <c r="O8" s="69"/>
    </row>
    <row r="9" spans="1:15" s="11" customFormat="1" ht="18.899999999999999" customHeight="1" x14ac:dyDescent="0.25">
      <c r="A9" s="360">
        <v>3</v>
      </c>
      <c r="B9" s="696" t="s">
        <v>374</v>
      </c>
      <c r="C9" s="697" t="s">
        <v>375</v>
      </c>
      <c r="D9" s="699" t="s">
        <v>369</v>
      </c>
      <c r="E9" s="700" t="s">
        <v>240</v>
      </c>
      <c r="F9" s="68"/>
      <c r="G9" s="68"/>
      <c r="H9" s="357"/>
      <c r="I9" s="355"/>
      <c r="J9" s="359"/>
      <c r="K9" s="355"/>
      <c r="L9" s="344"/>
      <c r="M9" s="68"/>
      <c r="N9" s="604"/>
      <c r="O9" s="388"/>
    </row>
    <row r="10" spans="1:15" s="11" customFormat="1" ht="18.899999999999999" customHeight="1" x14ac:dyDescent="0.25">
      <c r="A10" s="360">
        <v>4</v>
      </c>
      <c r="B10" s="696" t="s">
        <v>376</v>
      </c>
      <c r="C10" s="697" t="s">
        <v>377</v>
      </c>
      <c r="D10" s="699" t="s">
        <v>370</v>
      </c>
      <c r="E10" s="700" t="s">
        <v>240</v>
      </c>
      <c r="F10" s="68"/>
      <c r="G10" s="68"/>
      <c r="H10" s="357"/>
      <c r="I10" s="355"/>
      <c r="J10" s="359"/>
      <c r="K10" s="355"/>
      <c r="L10" s="344"/>
      <c r="M10" s="68"/>
      <c r="N10" s="603"/>
      <c r="O10" s="597"/>
    </row>
    <row r="11" spans="1:15" s="11" customFormat="1" ht="18.899999999999999" customHeight="1" x14ac:dyDescent="0.25">
      <c r="A11" s="360">
        <v>5</v>
      </c>
      <c r="B11" s="696" t="s">
        <v>378</v>
      </c>
      <c r="C11" s="697" t="s">
        <v>379</v>
      </c>
      <c r="D11" s="699" t="s">
        <v>282</v>
      </c>
      <c r="E11" s="700" t="s">
        <v>240</v>
      </c>
      <c r="F11" s="68"/>
      <c r="G11" s="68"/>
      <c r="H11" s="357"/>
      <c r="I11" s="355"/>
      <c r="J11" s="359"/>
      <c r="K11" s="355"/>
      <c r="L11" s="344"/>
      <c r="M11" s="68"/>
      <c r="N11" s="603"/>
      <c r="O11" s="597"/>
    </row>
    <row r="12" spans="1:15" s="11" customFormat="1" ht="18.899999999999999" customHeight="1" x14ac:dyDescent="0.25">
      <c r="A12" s="360">
        <v>6</v>
      </c>
      <c r="B12" s="696" t="s">
        <v>380</v>
      </c>
      <c r="C12" s="697" t="s">
        <v>381</v>
      </c>
      <c r="D12" s="696" t="s">
        <v>382</v>
      </c>
      <c r="E12" s="700" t="s">
        <v>240</v>
      </c>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12" priority="3" stopIfTrue="1">
      <formula>$O7&gt;=1</formula>
    </cfRule>
  </conditionalFormatting>
  <conditionalFormatting sqref="B7:D37">
    <cfRule type="expression" dxfId="811" priority="1" stopIfTrue="1">
      <formula>$O7&gt;=1</formula>
    </cfRule>
  </conditionalFormatting>
  <conditionalFormatting sqref="H7:H156">
    <cfRule type="cellIs" dxfId="810"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5409"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AB9BF-3C3B-4499-99D6-E650DE782255}">
  <sheetPr>
    <tabColor indexed="11"/>
  </sheetPr>
  <dimension ref="A1:AK47"/>
  <sheetViews>
    <sheetView workbookViewId="0">
      <selection activeCell="K17" sqref="K1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IF($B7="","",VLOOKUP($B7,'III.korcsoport F. B.'!$A$7:$M$22,5))</f>
        <v/>
      </c>
      <c r="D7" s="507" t="str">
        <f>IF($B7="","",VLOOKUP($B7,'III.korcsoport F. B.'!$A$7:$M$22,15))</f>
        <v/>
      </c>
      <c r="E7" s="704" t="s">
        <v>383</v>
      </c>
      <c r="F7" s="712"/>
      <c r="G7" s="704" t="s">
        <v>372</v>
      </c>
      <c r="H7" s="506"/>
      <c r="I7" s="503" t="str">
        <f>IF($B7="","",VLOOKUP($B7,'III.korcsoport F. B.'!$A$7:$M$22,4))</f>
        <v/>
      </c>
      <c r="J7" s="483"/>
      <c r="K7" s="723" t="s">
        <v>190</v>
      </c>
      <c r="L7" s="563" t="e">
        <f>IF(K7="","",CONCATENATE(VLOOKUP($Y$3,$AB$1:$AK$1,K7)," pont"))</f>
        <v>#N/A</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713"/>
      <c r="F8" s="713"/>
      <c r="G8" s="713"/>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IF($B9="","",VLOOKUP($B9,'III.korcsoport F. B.'!$A$7:$M$22,5))</f>
        <v/>
      </c>
      <c r="D9" s="507" t="str">
        <f>IF($B9="","",VLOOKUP($B9,'III.korcsoport F. B.'!$A$7:$M$22,15))</f>
        <v/>
      </c>
      <c r="E9" s="731" t="s">
        <v>384</v>
      </c>
      <c r="F9" s="732"/>
      <c r="G9" s="731" t="s">
        <v>375</v>
      </c>
      <c r="H9" s="508"/>
      <c r="I9" s="502" t="str">
        <f>IF($B9="","",VLOOKUP($B9,'III.korcsoport F. B.'!$A$7:$M$22,4))</f>
        <v/>
      </c>
      <c r="J9" s="483"/>
      <c r="K9" s="727" t="s">
        <v>611</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713"/>
      <c r="F10" s="713"/>
      <c r="G10" s="713"/>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IF($B11="","",VLOOKUP($B11,'III.korcsoport F. B.'!$A$7:$M$22,5))</f>
        <v/>
      </c>
      <c r="D11" s="507" t="str">
        <f>IF($B11="","",VLOOKUP($B11,'III.korcsoport F. B.'!$A$7:$M$22,15))</f>
        <v/>
      </c>
      <c r="E11" s="704" t="s">
        <v>376</v>
      </c>
      <c r="F11" s="712"/>
      <c r="G11" s="704" t="s">
        <v>339</v>
      </c>
      <c r="H11" s="508"/>
      <c r="I11" s="50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713"/>
      <c r="F12" s="713"/>
      <c r="G12" s="71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IF($B13="","",VLOOKUP($B13,'III.korcsoport F. B.'!$A$7:$M$22,5))</f>
        <v/>
      </c>
      <c r="D13" s="507" t="str">
        <f>IF($B13="","",VLOOKUP($B13,'III.korcsoport F. B.'!$A$7:$M$22,15))</f>
        <v/>
      </c>
      <c r="E13" s="704" t="s">
        <v>373</v>
      </c>
      <c r="F13" s="712"/>
      <c r="G13" s="704" t="s">
        <v>339</v>
      </c>
      <c r="H13" s="506"/>
      <c r="I13" s="503" t="str">
        <f>IF($B13="","",VLOOKUP($B13,'III.korcsoport F. B.'!$A$7:$M$22,4))</f>
        <v/>
      </c>
      <c r="J13" s="483"/>
      <c r="K13" s="723" t="s">
        <v>189</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713"/>
      <c r="F14" s="713"/>
      <c r="G14" s="713"/>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IF($B15="","",VLOOKUP($B15,'III.korcsoport F. B.'!$A$7:$M$22,5))</f>
        <v/>
      </c>
      <c r="D15" s="507" t="str">
        <f>IF($B15="","",VLOOKUP($B15,'III.korcsoport F. B.'!$A$7:$M$22,15))</f>
        <v/>
      </c>
      <c r="E15" s="704" t="s">
        <v>385</v>
      </c>
      <c r="F15" s="712"/>
      <c r="G15" s="704" t="s">
        <v>379</v>
      </c>
      <c r="H15" s="508"/>
      <c r="I15" s="502" t="str">
        <f>IF($B15="","",VLOOKUP($B15,'III.korcsoport F. B.'!$A$7:$M$22,4))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713"/>
      <c r="F16" s="713"/>
      <c r="G16" s="713"/>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IF($B17="","",VLOOKUP($B17,'III.korcsoport F. B.'!$A$7:$M$22,5))</f>
        <v/>
      </c>
      <c r="D17" s="507" t="str">
        <f>IF($B17="","",VLOOKUP($B17,'III.korcsoport F. B.'!$A$7:$M$22,15))</f>
        <v/>
      </c>
      <c r="E17" s="704" t="s">
        <v>227</v>
      </c>
      <c r="F17" s="712"/>
      <c r="G17" s="704" t="s">
        <v>386</v>
      </c>
      <c r="H17" s="508"/>
      <c r="I17" s="502" t="str">
        <f>IF($B17="","",VLOOKUP($B17,'III.korcsoport F. B.'!$A$7:$M$22,4))</f>
        <v/>
      </c>
      <c r="J17" s="483"/>
      <c r="K17" s="723" t="s">
        <v>191</v>
      </c>
      <c r="L17" s="563" t="e">
        <f>IF(K17="","",CONCATENATE(VLOOKUP($Y$3,$AB$1:$AK$1,K17)," pont"))</f>
        <v>#N/A</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Kardos</v>
      </c>
      <c r="E22" s="743"/>
      <c r="F22" s="743" t="str">
        <f>E9</f>
        <v>Sikár</v>
      </c>
      <c r="G22" s="743"/>
      <c r="H22" s="743" t="str">
        <f>E11</f>
        <v>Salacz</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Kardos</v>
      </c>
      <c r="C23" s="739"/>
      <c r="D23" s="744"/>
      <c r="E23" s="744"/>
      <c r="F23" s="741"/>
      <c r="G23" s="741"/>
      <c r="H23" s="740" t="s">
        <v>607</v>
      </c>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Sikár</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Salacz</v>
      </c>
      <c r="C25" s="739"/>
      <c r="D25" s="740" t="s">
        <v>608</v>
      </c>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xml:space="preserve">Réczi </v>
      </c>
      <c r="E27" s="743"/>
      <c r="F27" s="743" t="str">
        <f>E15</f>
        <v>Gallyas</v>
      </c>
      <c r="G27" s="743"/>
      <c r="H27" s="743" t="str">
        <f>E17</f>
        <v>Balogh</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xml:space="preserve">Réczi </v>
      </c>
      <c r="C28" s="739"/>
      <c r="D28" s="744"/>
      <c r="E28" s="744"/>
      <c r="F28" s="740" t="s">
        <v>602</v>
      </c>
      <c r="G28" s="741"/>
      <c r="H28" s="740" t="s">
        <v>601</v>
      </c>
      <c r="I28" s="741"/>
      <c r="J28" s="483"/>
      <c r="K28" s="483"/>
      <c r="L28" s="483"/>
      <c r="M28" s="547"/>
    </row>
    <row r="29" spans="1:37" ht="18.75" customHeight="1" x14ac:dyDescent="0.25">
      <c r="A29" s="544" t="s">
        <v>167</v>
      </c>
      <c r="B29" s="739" t="str">
        <f>E15</f>
        <v>Gallyas</v>
      </c>
      <c r="C29" s="739"/>
      <c r="D29" s="740" t="s">
        <v>596</v>
      </c>
      <c r="E29" s="741"/>
      <c r="F29" s="744"/>
      <c r="G29" s="744"/>
      <c r="H29" s="740" t="s">
        <v>593</v>
      </c>
      <c r="I29" s="741"/>
      <c r="J29" s="483"/>
      <c r="K29" s="483"/>
      <c r="L29" s="483"/>
      <c r="M29" s="547"/>
    </row>
    <row r="30" spans="1:37" ht="18.75" customHeight="1" x14ac:dyDescent="0.25">
      <c r="A30" s="544" t="s">
        <v>168</v>
      </c>
      <c r="B30" s="739" t="str">
        <f>E17</f>
        <v>Balogh</v>
      </c>
      <c r="C30" s="739"/>
      <c r="D30" s="745" t="s">
        <v>593</v>
      </c>
      <c r="E30" s="741"/>
      <c r="F30" s="740" t="s">
        <v>601</v>
      </c>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IF(D40&gt;$R$47,,UPPER(VLOOKUP(D40,'III.korcsoport F. B.'!$A$7:$O$134,2)))</f>
        <v xml:space="preserve">SZÁNTÓ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IF(D41&gt;$R$47,,UPPER(VLOOKUP(D41,'III.korcsoport F. B.'!$A$7:$O$134,2)))</f>
        <v>BALOGH</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MIN(4,'III.korcsoport F. B.'!O5)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809" priority="2" stopIfTrue="1" operator="equal">
      <formula>"Bye"</formula>
    </cfRule>
  </conditionalFormatting>
  <conditionalFormatting sqref="R47">
    <cfRule type="expression" dxfId="80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402D-5289-47DB-9220-BCDB6364CD5E}">
  <sheetPr>
    <pageSetUpPr fitToPage="1"/>
  </sheetPr>
  <dimension ref="C3:H16"/>
  <sheetViews>
    <sheetView tabSelected="1" zoomScale="103" workbookViewId="0">
      <selection activeCell="C13" sqref="C13"/>
    </sheetView>
  </sheetViews>
  <sheetFormatPr defaultColWidth="8.88671875" defaultRowHeight="14.4" x14ac:dyDescent="0.3"/>
  <cols>
    <col min="1" max="2" width="8.88671875" style="719"/>
    <col min="3" max="3" width="25.44140625" style="719" customWidth="1"/>
    <col min="4" max="4" width="17.109375" style="719" customWidth="1"/>
    <col min="5" max="5" width="17.6640625" style="719" customWidth="1"/>
    <col min="6" max="6" width="21.109375" style="719" customWidth="1"/>
    <col min="7" max="7" width="16.88671875" style="719" customWidth="1"/>
    <col min="8" max="8" width="19.44140625" style="719" customWidth="1"/>
    <col min="9" max="16384" width="8.88671875" style="719"/>
  </cols>
  <sheetData>
    <row r="3" spans="3:8" x14ac:dyDescent="0.3">
      <c r="C3" s="716" t="s">
        <v>417</v>
      </c>
      <c r="D3" s="717"/>
      <c r="E3" s="718" t="s">
        <v>418</v>
      </c>
      <c r="F3" s="718" t="s">
        <v>419</v>
      </c>
      <c r="G3" s="718" t="s">
        <v>420</v>
      </c>
      <c r="H3" s="718" t="s">
        <v>421</v>
      </c>
    </row>
    <row r="4" spans="3:8" x14ac:dyDescent="0.3">
      <c r="C4" s="717"/>
      <c r="D4" s="717"/>
      <c r="E4" s="717"/>
      <c r="F4" s="717"/>
      <c r="G4" s="717"/>
      <c r="H4" s="717"/>
    </row>
    <row r="5" spans="3:8" x14ac:dyDescent="0.3">
      <c r="C5" s="717"/>
      <c r="D5" s="717"/>
      <c r="E5" s="717" t="s">
        <v>422</v>
      </c>
      <c r="F5" s="717" t="s">
        <v>423</v>
      </c>
      <c r="G5" s="717"/>
      <c r="H5" s="717"/>
    </row>
    <row r="6" spans="3:8" x14ac:dyDescent="0.3">
      <c r="C6" s="717"/>
      <c r="D6" s="717"/>
      <c r="E6" s="720" t="s">
        <v>424</v>
      </c>
      <c r="F6" s="717" t="s">
        <v>425</v>
      </c>
      <c r="G6" s="717"/>
      <c r="H6" s="717"/>
    </row>
    <row r="7" spans="3:8" x14ac:dyDescent="0.3">
      <c r="C7" s="717"/>
      <c r="D7" s="717"/>
      <c r="E7" s="717" t="s">
        <v>426</v>
      </c>
      <c r="F7" s="717" t="s">
        <v>427</v>
      </c>
      <c r="G7" s="721"/>
      <c r="H7" s="721" t="s">
        <v>428</v>
      </c>
    </row>
    <row r="8" spans="3:8" x14ac:dyDescent="0.3">
      <c r="C8" s="717"/>
      <c r="D8" s="717"/>
      <c r="E8" s="717" t="s">
        <v>429</v>
      </c>
      <c r="F8" s="717" t="s">
        <v>430</v>
      </c>
      <c r="G8" s="717"/>
      <c r="H8" s="717" t="s">
        <v>431</v>
      </c>
    </row>
    <row r="9" spans="3:8" x14ac:dyDescent="0.3">
      <c r="C9" s="717"/>
      <c r="D9" s="717"/>
      <c r="E9" s="717" t="s">
        <v>432</v>
      </c>
      <c r="F9" s="717" t="s">
        <v>433</v>
      </c>
      <c r="G9" s="717"/>
      <c r="H9" s="717" t="s">
        <v>434</v>
      </c>
    </row>
    <row r="10" spans="3:8" x14ac:dyDescent="0.3">
      <c r="C10" s="717"/>
      <c r="D10" s="717"/>
      <c r="E10" s="717"/>
      <c r="F10" s="717"/>
      <c r="G10" s="717"/>
      <c r="H10" s="717"/>
    </row>
    <row r="11" spans="3:8" x14ac:dyDescent="0.3">
      <c r="C11" s="717"/>
      <c r="D11" s="717"/>
      <c r="E11" s="717"/>
      <c r="F11" s="717"/>
      <c r="G11" s="717"/>
      <c r="H11" s="717"/>
    </row>
    <row r="12" spans="3:8" x14ac:dyDescent="0.3">
      <c r="C12" s="717"/>
      <c r="D12" s="717"/>
      <c r="E12" s="717"/>
      <c r="F12" s="717"/>
      <c r="G12" s="717"/>
      <c r="H12" s="717"/>
    </row>
    <row r="13" spans="3:8" x14ac:dyDescent="0.3">
      <c r="C13" s="716" t="s">
        <v>435</v>
      </c>
      <c r="D13" s="717"/>
      <c r="E13" s="717" t="s">
        <v>424</v>
      </c>
      <c r="F13" s="717" t="s">
        <v>436</v>
      </c>
      <c r="G13" s="717"/>
      <c r="H13" s="717"/>
    </row>
    <row r="14" spans="3:8" x14ac:dyDescent="0.3">
      <c r="C14" s="717"/>
      <c r="D14" s="717"/>
      <c r="E14" s="717" t="s">
        <v>426</v>
      </c>
      <c r="F14" s="717" t="s">
        <v>437</v>
      </c>
      <c r="G14" s="717" t="s">
        <v>438</v>
      </c>
      <c r="H14" s="717"/>
    </row>
    <row r="15" spans="3:8" x14ac:dyDescent="0.3">
      <c r="C15" s="717"/>
      <c r="D15" s="717"/>
      <c r="E15" s="717" t="s">
        <v>429</v>
      </c>
      <c r="F15" s="717" t="s">
        <v>439</v>
      </c>
      <c r="G15" s="717"/>
      <c r="H15" s="717"/>
    </row>
    <row r="16" spans="3:8" x14ac:dyDescent="0.3">
      <c r="C16" s="717"/>
      <c r="D16" s="717"/>
      <c r="E16" s="717" t="s">
        <v>432</v>
      </c>
      <c r="F16" s="717" t="s">
        <v>440</v>
      </c>
      <c r="G16" s="717"/>
      <c r="H16" s="717" t="s">
        <v>441</v>
      </c>
    </row>
  </sheetData>
  <pageMargins left="0.7" right="0.7" top="0.75" bottom="0.75" header="0.3" footer="0.3"/>
  <pageSetup paperSize="9" scale="91" orientation="landscape" horizontalDpi="0" verticalDpi="0"/>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0820FA-680F-4C7F-B891-29E39805759F}">
  <sheetPr>
    <tabColor indexed="42"/>
  </sheetPr>
  <dimension ref="A1:O156"/>
  <sheetViews>
    <sheetView showGridLines="0" showZeros="0" workbookViewId="0">
      <pane ySplit="6" topLeftCell="A7" activePane="bottomLeft" state="frozen"/>
      <selection activeCell="C12" sqref="C12"/>
      <selection pane="bottomLeft" activeCell="D12" sqref="D12"/>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388</v>
      </c>
      <c r="C7" s="697" t="s">
        <v>389</v>
      </c>
      <c r="D7" s="699" t="s">
        <v>370</v>
      </c>
      <c r="E7" s="700" t="s">
        <v>240</v>
      </c>
      <c r="F7" s="68"/>
      <c r="G7" s="68"/>
      <c r="H7" s="357"/>
      <c r="I7" s="355"/>
      <c r="J7" s="359"/>
      <c r="K7" s="355"/>
      <c r="L7" s="344"/>
      <c r="M7" s="68"/>
      <c r="N7" s="93"/>
      <c r="O7" s="69"/>
    </row>
    <row r="8" spans="1:15" s="11" customFormat="1" ht="18.899999999999999" customHeight="1" x14ac:dyDescent="0.25">
      <c r="A8" s="360">
        <v>2</v>
      </c>
      <c r="B8" s="696" t="s">
        <v>390</v>
      </c>
      <c r="C8" s="697" t="s">
        <v>228</v>
      </c>
      <c r="D8" s="699" t="s">
        <v>314</v>
      </c>
      <c r="E8" s="700" t="s">
        <v>240</v>
      </c>
      <c r="F8" s="68"/>
      <c r="G8" s="68"/>
      <c r="H8" s="357"/>
      <c r="I8" s="355"/>
      <c r="J8" s="359"/>
      <c r="K8" s="355"/>
      <c r="L8" s="344"/>
      <c r="M8" s="68"/>
      <c r="N8" s="93"/>
      <c r="O8" s="69"/>
    </row>
    <row r="9" spans="1:15" s="11" customFormat="1" ht="18.899999999999999" customHeight="1" x14ac:dyDescent="0.25">
      <c r="A9" s="360">
        <v>3</v>
      </c>
      <c r="B9" s="696" t="s">
        <v>391</v>
      </c>
      <c r="C9" s="697" t="s">
        <v>392</v>
      </c>
      <c r="D9" s="699" t="s">
        <v>311</v>
      </c>
      <c r="E9" s="700" t="s">
        <v>240</v>
      </c>
      <c r="F9" s="68"/>
      <c r="G9" s="68"/>
      <c r="H9" s="357"/>
      <c r="I9" s="355"/>
      <c r="J9" s="359"/>
      <c r="K9" s="355"/>
      <c r="L9" s="344"/>
      <c r="M9" s="68"/>
      <c r="N9" s="604"/>
      <c r="O9" s="388"/>
    </row>
    <row r="10" spans="1:15" s="11" customFormat="1" ht="18.899999999999999" customHeight="1" x14ac:dyDescent="0.25">
      <c r="A10" s="360">
        <v>4</v>
      </c>
      <c r="B10" s="696" t="s">
        <v>361</v>
      </c>
      <c r="C10" s="697" t="s">
        <v>358</v>
      </c>
      <c r="D10" s="699" t="s">
        <v>387</v>
      </c>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6"/>
      <c r="C12" s="697"/>
      <c r="D12" s="696"/>
      <c r="E12" s="700" t="s">
        <v>240</v>
      </c>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07" priority="3" stopIfTrue="1">
      <formula>$O7&gt;=1</formula>
    </cfRule>
  </conditionalFormatting>
  <conditionalFormatting sqref="B7:D37">
    <cfRule type="expression" dxfId="806" priority="1" stopIfTrue="1">
      <formula>$O7&gt;=1</formula>
    </cfRule>
  </conditionalFormatting>
  <conditionalFormatting sqref="H7:H156">
    <cfRule type="cellIs" dxfId="805"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6433"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E8558-FAC9-46AC-B4D6-ABBFE144D698}">
  <sheetPr>
    <tabColor indexed="11"/>
  </sheetPr>
  <dimension ref="A1:AK41"/>
  <sheetViews>
    <sheetView workbookViewId="0">
      <selection activeCell="K11" sqref="K11"/>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56" t="s">
        <v>393</v>
      </c>
      <c r="F7" s="756"/>
      <c r="G7" s="756" t="s">
        <v>389</v>
      </c>
      <c r="H7" s="756"/>
      <c r="I7" s="542" t="str">
        <f>IF($B7="","",VLOOKUP($B7,'III.korcsoport F. B.'!$A$7:$M$22,4))</f>
        <v/>
      </c>
      <c r="J7" s="483"/>
      <c r="K7" s="727" t="s">
        <v>611</v>
      </c>
      <c r="L7" s="563" t="e">
        <f>IF(K7="","",CONCATENATE(VLOOKUP($Y$3,$AB$1:$AK$1,K7)," pont"))</f>
        <v>#N/A</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7" t="s">
        <v>394</v>
      </c>
      <c r="F9" s="748"/>
      <c r="G9" s="747" t="s">
        <v>228</v>
      </c>
      <c r="H9" s="748"/>
      <c r="I9" s="542" t="str">
        <f>IF($B9="","",VLOOKUP($B9,'III.korcsoport F. B.'!$A$7:$M$22,4))</f>
        <v/>
      </c>
      <c r="J9" s="483"/>
      <c r="K9" s="723" t="s">
        <v>189</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47" t="s">
        <v>395</v>
      </c>
      <c r="F11" s="748"/>
      <c r="G11" s="747" t="s">
        <v>392</v>
      </c>
      <c r="H11" s="748"/>
      <c r="I11" s="542" t="str">
        <f>IF($B11="","",VLOOKUP($B11,'III.korcsoport F. B.'!$A$7:$M$22,4))</f>
        <v/>
      </c>
      <c r="J11" s="483"/>
      <c r="K11" s="723" t="s">
        <v>190</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56" t="s">
        <v>367</v>
      </c>
      <c r="F13" s="756"/>
      <c r="G13" s="756" t="s">
        <v>358</v>
      </c>
      <c r="H13" s="756"/>
      <c r="I13" s="542" t="str">
        <f>IF($B13="","",VLOOKUP($B13,'III.korcsoport F. B.'!$A$7:$M$22,4))</f>
        <v/>
      </c>
      <c r="J13" s="483"/>
      <c r="K13" s="727" t="s">
        <v>611</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Halász</v>
      </c>
      <c r="E18" s="743"/>
      <c r="F18" s="743" t="str">
        <f>E9</f>
        <v>Fazekas</v>
      </c>
      <c r="G18" s="743"/>
      <c r="H18" s="743" t="str">
        <f>E11</f>
        <v>Koch</v>
      </c>
      <c r="I18" s="743"/>
      <c r="J18" s="743" t="str">
        <f>E13</f>
        <v>Szabó</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Halász</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Fazekas</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Koch</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Szabó</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J22:K22"/>
    <mergeCell ref="E34:F34"/>
    <mergeCell ref="B20:C20"/>
    <mergeCell ref="D20:E20"/>
    <mergeCell ref="F20:G20"/>
    <mergeCell ref="H20:I20"/>
    <mergeCell ref="J20:K20"/>
    <mergeCell ref="B21:C21"/>
    <mergeCell ref="D21:E21"/>
    <mergeCell ref="F21:G21"/>
    <mergeCell ref="H21:I21"/>
    <mergeCell ref="J21:K21"/>
    <mergeCell ref="E35:F35"/>
    <mergeCell ref="B22:C22"/>
    <mergeCell ref="D22:E22"/>
    <mergeCell ref="F22:G22"/>
    <mergeCell ref="H22:I22"/>
  </mergeCells>
  <conditionalFormatting sqref="E7 E9 E11 E13">
    <cfRule type="cellIs" dxfId="804" priority="1" stopIfTrue="1" operator="equal">
      <formula>"Bye"</formula>
    </cfRule>
  </conditionalFormatting>
  <conditionalFormatting sqref="R41">
    <cfRule type="expression" dxfId="80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70EEC-457D-439B-95A0-50C1641C669C}">
  <sheetPr>
    <tabColor indexed="42"/>
  </sheetPr>
  <dimension ref="A1:O156"/>
  <sheetViews>
    <sheetView showGridLines="0" showZeros="0" workbookViewId="0">
      <pane ySplit="6" topLeftCell="A7" activePane="bottomLeft" state="frozen"/>
      <selection activeCell="C12" sqref="C12"/>
      <selection pane="bottomLeft" activeCell="C12" sqref="C12"/>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397</v>
      </c>
      <c r="C7" s="697" t="s">
        <v>272</v>
      </c>
      <c r="D7" s="699" t="s">
        <v>312</v>
      </c>
      <c r="E7" s="700" t="s">
        <v>240</v>
      </c>
      <c r="F7" s="68"/>
      <c r="G7" s="68"/>
      <c r="H7" s="357"/>
      <c r="I7" s="355"/>
      <c r="J7" s="359"/>
      <c r="K7" s="355"/>
      <c r="L7" s="344"/>
      <c r="M7" s="68"/>
      <c r="N7" s="93"/>
      <c r="O7" s="69"/>
    </row>
    <row r="8" spans="1:15" s="11" customFormat="1" ht="18.899999999999999" customHeight="1" x14ac:dyDescent="0.25">
      <c r="A8" s="360">
        <v>2</v>
      </c>
      <c r="B8" s="696" t="s">
        <v>398</v>
      </c>
      <c r="C8" s="697" t="s">
        <v>399</v>
      </c>
      <c r="D8" s="699" t="s">
        <v>312</v>
      </c>
      <c r="E8" s="700" t="s">
        <v>240</v>
      </c>
      <c r="F8" s="68"/>
      <c r="G8" s="68"/>
      <c r="H8" s="357"/>
      <c r="I8" s="355"/>
      <c r="J8" s="359"/>
      <c r="K8" s="355"/>
      <c r="L8" s="344"/>
      <c r="M8" s="68"/>
      <c r="N8" s="93"/>
      <c r="O8" s="69"/>
    </row>
    <row r="9" spans="1:15" s="11" customFormat="1" ht="18.899999999999999" customHeight="1" x14ac:dyDescent="0.25">
      <c r="A9" s="360">
        <v>3</v>
      </c>
      <c r="B9" s="696" t="s">
        <v>400</v>
      </c>
      <c r="C9" s="697" t="s">
        <v>401</v>
      </c>
      <c r="D9" s="699" t="s">
        <v>396</v>
      </c>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6"/>
      <c r="C12" s="697"/>
      <c r="D12" s="696"/>
      <c r="E12" s="700" t="s">
        <v>240</v>
      </c>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802" priority="3" stopIfTrue="1">
      <formula>$O7&gt;=1</formula>
    </cfRule>
  </conditionalFormatting>
  <conditionalFormatting sqref="B7:D37">
    <cfRule type="expression" dxfId="801" priority="1" stopIfTrue="1">
      <formula>$O7&gt;=1</formula>
    </cfRule>
  </conditionalFormatting>
  <conditionalFormatting sqref="H7:H156">
    <cfRule type="cellIs" dxfId="800"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89505"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C7854-1B73-4F18-A2A4-E3325EFABCF1}">
  <sheetPr>
    <tabColor indexed="11"/>
  </sheetPr>
  <dimension ref="A1:AK41"/>
  <sheetViews>
    <sheetView workbookViewId="0">
      <selection activeCell="E9" sqref="E9"/>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IF($B7="","",VLOOKUP($B7,'III.korcsoport F. B.'!$A$7:$M$22,5))</f>
        <v/>
      </c>
      <c r="D7" s="507" t="str">
        <f>IF($B7="","",VLOOKUP($B7,'III.korcsoport F. B.'!$A$7:$M$22,15))</f>
        <v/>
      </c>
      <c r="E7" s="704" t="s">
        <v>402</v>
      </c>
      <c r="F7" s="508"/>
      <c r="G7" s="704" t="s">
        <v>272</v>
      </c>
      <c r="H7" s="508"/>
      <c r="I7" s="502" t="str">
        <f>IF($B7="","",VLOOKUP($B7,'III.korcsoport F. B.'!$A$7:$M$22,4))</f>
        <v/>
      </c>
      <c r="J7" s="483"/>
      <c r="K7" s="736" t="s">
        <v>190</v>
      </c>
      <c r="L7" s="735"/>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IF($B9="","",VLOOKUP($B9,'III.korcsoport F. B.'!$A$7:$M$22,5))</f>
        <v/>
      </c>
      <c r="D9" s="507" t="str">
        <f>IF($B9="","",VLOOKUP($B9,'III.korcsoport F. B.'!$A$7:$M$22,15))</f>
        <v/>
      </c>
      <c r="E9" s="704" t="s">
        <v>403</v>
      </c>
      <c r="F9" s="508"/>
      <c r="G9" s="704" t="s">
        <v>399</v>
      </c>
      <c r="H9" s="508"/>
      <c r="I9" s="502" t="str">
        <f>IF($B9="","",VLOOKUP($B9,'III.korcsoport F. B.'!$A$7:$M$22,4))</f>
        <v/>
      </c>
      <c r="J9" s="483"/>
      <c r="K9" s="736" t="s">
        <v>189</v>
      </c>
      <c r="L9" s="563" t="e">
        <f>IF(K9="","",CONCATENATE(VLOOKUP($Y$3,$AB$1:$AK$1,K9)," pont"))</f>
        <v>#N/A</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IF($B11="","",VLOOKUP($B11,'III.korcsoport F. B.'!$A$7:$M$22,5))</f>
        <v/>
      </c>
      <c r="D11" s="507" t="str">
        <f>IF($B11="","",VLOOKUP($B11,'III.korcsoport F. B.'!$A$7:$M$22,15))</f>
        <v/>
      </c>
      <c r="E11" s="704" t="s">
        <v>404</v>
      </c>
      <c r="F11" s="508"/>
      <c r="G11" s="704" t="s">
        <v>401</v>
      </c>
      <c r="H11" s="508"/>
      <c r="I11" s="502" t="str">
        <f>IF($B11="","",VLOOKUP($B11,'III.korcsoport F. B.'!$A$7:$M$22,4))</f>
        <v/>
      </c>
      <c r="J11" s="483"/>
      <c r="K11" s="736" t="s">
        <v>191</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Matos</v>
      </c>
      <c r="E18" s="743"/>
      <c r="F18" s="743" t="str">
        <f>E9</f>
        <v>Rittagasszer</v>
      </c>
      <c r="G18" s="743"/>
      <c r="H18" s="743" t="str">
        <f>E11</f>
        <v>Kalmár</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Matos</v>
      </c>
      <c r="C19" s="739"/>
      <c r="D19" s="744"/>
      <c r="E19" s="744"/>
      <c r="F19" s="758" t="s">
        <v>657</v>
      </c>
      <c r="G19" s="741"/>
      <c r="H19" s="758" t="s">
        <v>658</v>
      </c>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Rittagasszer</v>
      </c>
      <c r="C20" s="739"/>
      <c r="D20" s="758" t="s">
        <v>659</v>
      </c>
      <c r="E20" s="741"/>
      <c r="F20" s="744"/>
      <c r="G20" s="744"/>
      <c r="H20" s="758" t="s">
        <v>598</v>
      </c>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Kalmár</v>
      </c>
      <c r="C21" s="739"/>
      <c r="D21" s="758" t="s">
        <v>660</v>
      </c>
      <c r="E21" s="741"/>
      <c r="F21" s="758" t="s">
        <v>595</v>
      </c>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H18:I18"/>
    <mergeCell ref="A1:F1"/>
    <mergeCell ref="A4:C4"/>
    <mergeCell ref="B18:C18"/>
    <mergeCell ref="D18:E18"/>
    <mergeCell ref="F18:G18"/>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s>
  <conditionalFormatting sqref="E7 E9 E11">
    <cfRule type="cellIs" dxfId="799" priority="1" stopIfTrue="1" operator="equal">
      <formula>"Bye"</formula>
    </cfRule>
  </conditionalFormatting>
  <conditionalFormatting sqref="R41">
    <cfRule type="expression" dxfId="798"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2204E-90AA-444C-B3C2-2BE89CE354FE}">
  <sheetPr>
    <tabColor indexed="42"/>
  </sheetPr>
  <dimension ref="A1:O156"/>
  <sheetViews>
    <sheetView showGridLines="0" showZeros="0" workbookViewId="0">
      <pane ySplit="6" topLeftCell="A7" activePane="bottomLeft" state="frozen"/>
      <selection activeCell="C12" sqref="C12"/>
      <selection pane="bottomLeft" activeCell="D7" sqref="D7:D8"/>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405</v>
      </c>
      <c r="C7" s="697" t="s">
        <v>406</v>
      </c>
      <c r="D7" s="694" t="s">
        <v>313</v>
      </c>
      <c r="E7" s="700" t="s">
        <v>240</v>
      </c>
      <c r="F7" s="68"/>
      <c r="G7" s="68"/>
      <c r="H7" s="357"/>
      <c r="I7" s="355"/>
      <c r="J7" s="359"/>
      <c r="K7" s="355"/>
      <c r="L7" s="344"/>
      <c r="M7" s="68"/>
      <c r="N7" s="93"/>
      <c r="O7" s="69"/>
    </row>
    <row r="8" spans="1:15" s="11" customFormat="1" ht="18.899999999999999" customHeight="1" x14ac:dyDescent="0.25">
      <c r="A8" s="360">
        <v>2</v>
      </c>
      <c r="B8" s="696" t="s">
        <v>407</v>
      </c>
      <c r="C8" s="697" t="s">
        <v>408</v>
      </c>
      <c r="D8" s="694" t="s">
        <v>313</v>
      </c>
      <c r="E8" s="700" t="s">
        <v>240</v>
      </c>
      <c r="F8" s="68"/>
      <c r="G8" s="68"/>
      <c r="H8" s="357"/>
      <c r="I8" s="355"/>
      <c r="J8" s="359"/>
      <c r="K8" s="355"/>
      <c r="L8" s="344"/>
      <c r="M8" s="68"/>
      <c r="N8" s="93"/>
      <c r="O8" s="69"/>
    </row>
    <row r="9" spans="1:15" s="11" customFormat="1" ht="18.899999999999999" customHeight="1" x14ac:dyDescent="0.25">
      <c r="A9" s="360">
        <v>3</v>
      </c>
      <c r="B9" s="696"/>
      <c r="C9" s="697"/>
      <c r="D9" s="699"/>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6"/>
      <c r="C12" s="697"/>
      <c r="D12" s="696"/>
      <c r="E12" s="700" t="s">
        <v>240</v>
      </c>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797" priority="3" stopIfTrue="1">
      <formula>$O7&gt;=1</formula>
    </cfRule>
  </conditionalFormatting>
  <conditionalFormatting sqref="B7:D37">
    <cfRule type="expression" dxfId="796" priority="1" stopIfTrue="1">
      <formula>$O7&gt;=1</formula>
    </cfRule>
  </conditionalFormatting>
  <conditionalFormatting sqref="H7:H156">
    <cfRule type="cellIs" dxfId="795"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1553"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D9F11A-8493-492D-B59F-E026D0F9AAD4}">
  <dimension ref="A1:B2"/>
  <sheetViews>
    <sheetView workbookViewId="0">
      <selection activeCell="N15" sqref="N15"/>
    </sheetView>
  </sheetViews>
  <sheetFormatPr defaultColWidth="8.88671875" defaultRowHeight="13.2" x14ac:dyDescent="0.25"/>
  <cols>
    <col min="1" max="1" width="46.44140625" customWidth="1"/>
    <col min="2" max="2" width="34.44140625" customWidth="1"/>
  </cols>
  <sheetData>
    <row r="1" spans="1:2" x14ac:dyDescent="0.25">
      <c r="A1" s="705" t="s">
        <v>264</v>
      </c>
      <c r="B1" s="70" t="s">
        <v>588</v>
      </c>
    </row>
    <row r="2" spans="1:2" x14ac:dyDescent="0.25">
      <c r="A2" s="705" t="s">
        <v>265</v>
      </c>
      <c r="B2" s="70" t="s">
        <v>650</v>
      </c>
    </row>
  </sheetData>
  <pageMargins left="0.7" right="0.7" top="0.75" bottom="0.75" header="0.3" footer="0.3"/>
  <pageSetup paperSize="9" orientation="portrait" horizontalDpi="0" verticalDpi="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Munka1">
    <tabColor indexed="11"/>
  </sheetPr>
  <dimension ref="A1:AK41"/>
  <sheetViews>
    <sheetView workbookViewId="0">
      <selection activeCell="R14" sqref="R14"/>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IF($B7="","",VLOOKUP($B7,'III.korcsoport F. B.'!$A$7:$M$22,5))</f>
        <v/>
      </c>
      <c r="D7" s="507" t="str">
        <f>IF($B7="","",VLOOKUP($B7,'III.korcsoport F. B.'!$A$7:$M$22,15))</f>
        <v/>
      </c>
      <c r="E7" s="502" t="str">
        <f>UPPER(IF($B7="","",VLOOKUP($B7,'III.korcsoport F. B.'!$A$7:$M$22,2)))</f>
        <v/>
      </c>
      <c r="F7" s="508"/>
      <c r="G7" s="502" t="str">
        <f>IF($B7="","",VLOOKUP($B7,'III.korcsoport F. B.'!$A$7:$M$22,3))</f>
        <v/>
      </c>
      <c r="H7" s="508"/>
      <c r="I7" s="502" t="str">
        <f>IF($B7="","",VLOOKUP($B7,'III.korcsoport F. B.'!$A$7:$M$22,4))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IF($B9="","",VLOOKUP($B9,'III.korcsoport F. B.'!$A$7:$M$22,5))</f>
        <v/>
      </c>
      <c r="D9" s="507" t="str">
        <f>IF($B9="","",VLOOKUP($B9,'III.korcsoport F. B.'!$A$7:$M$22,15))</f>
        <v/>
      </c>
      <c r="E9" s="502" t="str">
        <f>UPPER(IF($B9="","",VLOOKUP($B9,'III.korcsoport F. B.'!$A$7:$M$22,2)))</f>
        <v/>
      </c>
      <c r="F9" s="508"/>
      <c r="G9" s="502" t="str">
        <f>IF($B9="","",VLOOKUP($B9,'III.korcsoport F. B.'!$A$7:$M$22,3))</f>
        <v/>
      </c>
      <c r="H9" s="508"/>
      <c r="I9" s="502" t="str">
        <f>IF($B9="","",VLOOKUP($B9,'III.korcsoport F. B.'!$A$7:$M$22,4))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IF($B11="","",VLOOKUP($B11,'III.korcsoport F. B.'!$A$7:$M$22,5))</f>
        <v/>
      </c>
      <c r="D11" s="507" t="str">
        <f>IF($B11="","",VLOOKUP($B11,'III.korcsoport F. B.'!$A$7:$M$22,15))</f>
        <v/>
      </c>
      <c r="E11" s="502" t="str">
        <f>UPPER(IF($B11="","",VLOOKUP($B11,'III.korcsoport F. B.'!$A$7:$M$22,2)))</f>
        <v/>
      </c>
      <c r="F11" s="508"/>
      <c r="G11" s="502" t="str">
        <f>IF($B11="","",VLOOKUP($B11,'III.korcsoport F. B.'!$A$7:$M$22,3))</f>
        <v/>
      </c>
      <c r="H11" s="508"/>
      <c r="I11" s="50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H20:I20"/>
    <mergeCell ref="E35:F35"/>
    <mergeCell ref="F21:G21"/>
    <mergeCell ref="H21:I21"/>
    <mergeCell ref="H18:I18"/>
    <mergeCell ref="H19:I19"/>
    <mergeCell ref="B18:C18"/>
    <mergeCell ref="F19:G19"/>
    <mergeCell ref="A1:F1"/>
    <mergeCell ref="E34:F34"/>
    <mergeCell ref="B19:C19"/>
    <mergeCell ref="B20:C20"/>
    <mergeCell ref="B21:C21"/>
    <mergeCell ref="D21:E21"/>
    <mergeCell ref="D19:E19"/>
    <mergeCell ref="A4:C4"/>
    <mergeCell ref="D18:E18"/>
    <mergeCell ref="F18:G18"/>
    <mergeCell ref="D20:E20"/>
    <mergeCell ref="F20:G20"/>
  </mergeCells>
  <phoneticPr fontId="69" type="noConversion"/>
  <conditionalFormatting sqref="E7 E9 E11">
    <cfRule type="cellIs" dxfId="794" priority="1" stopIfTrue="1" operator="equal">
      <formula>"Bye"</formula>
    </cfRule>
  </conditionalFormatting>
  <conditionalFormatting sqref="R41">
    <cfRule type="expression" dxfId="793" priority="2"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unka2">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48" t="str">
        <f>UPPER(IF($B7="","",VLOOKUP($B7,'III.korcsoport F. B.'!$A$7:$M$22,2)))</f>
        <v/>
      </c>
      <c r="F7" s="748"/>
      <c r="G7" s="748" t="str">
        <f>IF($B7="","",VLOOKUP($B7,'III.korcsoport F. B.'!$A$7:$M$22,3))</f>
        <v/>
      </c>
      <c r="H7" s="748"/>
      <c r="I7" s="542" t="str">
        <f>IF($B7="","",VLOOKUP($B7,'III.korcsoport F. B.'!$A$7:$M$22,4))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8" t="str">
        <f>UPPER(IF($B9="","",VLOOKUP($B9,'III.korcsoport F. B.'!$A$7:$M$22,2)))</f>
        <v/>
      </c>
      <c r="F9" s="748"/>
      <c r="G9" s="748" t="str">
        <f>IF($B9="","",VLOOKUP($B9,'III.korcsoport F. B.'!$A$7:$M$22,3))</f>
        <v/>
      </c>
      <c r="H9" s="748"/>
      <c r="I9" s="542" t="str">
        <f>IF($B9="","",VLOOKUP($B9,'III.korcsoport F. B.'!$A$7:$M$22,4))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48" t="str">
        <f>UPPER(IF($B11="","",VLOOKUP($B11,'III.korcsoport F. B.'!$A$7:$M$22,2)))</f>
        <v/>
      </c>
      <c r="F11" s="748"/>
      <c r="G11" s="748" t="str">
        <f>IF($B11="","",VLOOKUP($B11,'III.korcsoport F. B.'!$A$7:$M$22,3))</f>
        <v/>
      </c>
      <c r="H11" s="748"/>
      <c r="I11" s="54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48" t="str">
        <f>UPPER(IF($B13="","",VLOOKUP($B13,'III.korcsoport F. B.'!$A$7:$M$22,2)))</f>
        <v/>
      </c>
      <c r="F13" s="748"/>
      <c r="G13" s="748" t="str">
        <f>IF($B13="","",VLOOKUP($B13,'III.korcsoport F. B.'!$A$7:$M$22,3))</f>
        <v/>
      </c>
      <c r="H13" s="748"/>
      <c r="I13" s="542" t="str">
        <f>IF($B13="","",VLOOKUP($B13,'III.korcsoport F. B.'!$A$7:$M$22,4))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A1:F1"/>
    <mergeCell ref="A4:C4"/>
    <mergeCell ref="B18:C18"/>
    <mergeCell ref="D18:E18"/>
    <mergeCell ref="F18:G18"/>
    <mergeCell ref="G7:H7"/>
    <mergeCell ref="G9:H9"/>
    <mergeCell ref="G11:H11"/>
    <mergeCell ref="G13:H13"/>
    <mergeCell ref="H18:I18"/>
    <mergeCell ref="B19:C19"/>
    <mergeCell ref="D19:E19"/>
    <mergeCell ref="F19:G19"/>
    <mergeCell ref="H19:I19"/>
    <mergeCell ref="E34:F34"/>
    <mergeCell ref="B22:C22"/>
    <mergeCell ref="B21:C21"/>
    <mergeCell ref="H21:I21"/>
    <mergeCell ref="B20:C20"/>
    <mergeCell ref="D20:E20"/>
    <mergeCell ref="F20:G20"/>
    <mergeCell ref="H20:I20"/>
    <mergeCell ref="E35:F35"/>
    <mergeCell ref="E7:F7"/>
    <mergeCell ref="E9:F9"/>
    <mergeCell ref="E11:F11"/>
    <mergeCell ref="E13:F13"/>
    <mergeCell ref="D21:E21"/>
    <mergeCell ref="F21:G21"/>
    <mergeCell ref="J18:K18"/>
    <mergeCell ref="D22:E22"/>
    <mergeCell ref="F22:G22"/>
    <mergeCell ref="H22:I22"/>
    <mergeCell ref="J19:K19"/>
    <mergeCell ref="J20:K20"/>
    <mergeCell ref="J21:K21"/>
    <mergeCell ref="J22:K22"/>
  </mergeCells>
  <phoneticPr fontId="69" type="noConversion"/>
  <conditionalFormatting sqref="E7 E9 E11 E13">
    <cfRule type="cellIs" dxfId="792" priority="1" stopIfTrue="1" operator="equal">
      <formula>"Bye"</formula>
    </cfRule>
  </conditionalFormatting>
  <conditionalFormatting sqref="R41">
    <cfRule type="expression" dxfId="791"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unka3">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IF($B7="","",VLOOKUP($B7,'III.korcsoport F. B.'!$A$7:$M$22,5))</f>
        <v/>
      </c>
      <c r="D7" s="541" t="str">
        <f>IF($B7="","",VLOOKUP($B7,'III.korcsoport F. B.'!$A$7:$M$22,15))</f>
        <v/>
      </c>
      <c r="E7" s="748" t="str">
        <f>UPPER(IF($B7="","",VLOOKUP($B7,'III.korcsoport F. B.'!$A$7:$M$22,2)))</f>
        <v/>
      </c>
      <c r="F7" s="748"/>
      <c r="G7" s="748" t="str">
        <f>IF($B7="","",VLOOKUP($B7,'III.korcsoport F. B.'!$A$7:$M$22,3))</f>
        <v/>
      </c>
      <c r="H7" s="748"/>
      <c r="I7" s="542" t="str">
        <f>IF($B7="","",VLOOKUP($B7,'III.korcsoport F. B.'!$A$7:$M$22,4))</f>
        <v/>
      </c>
      <c r="J7" s="483"/>
      <c r="K7" s="567"/>
      <c r="L7" s="563" t="str">
        <f>IF(K7="","",CONCATENATE(VLOOKUP($Y$3,$AB$1:$AK$1,K7)," pont"))</f>
        <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IF($B9="","",VLOOKUP($B9,'III.korcsoport F. B.'!$A$7:$M$22,5))</f>
        <v/>
      </c>
      <c r="D9" s="541" t="str">
        <f>IF($B9="","",VLOOKUP($B9,'III.korcsoport F. B.'!$A$7:$M$22,15))</f>
        <v/>
      </c>
      <c r="E9" s="748" t="str">
        <f>UPPER(IF($B9="","",VLOOKUP($B9,'III.korcsoport F. B.'!$A$7:$M$22,2)))</f>
        <v/>
      </c>
      <c r="F9" s="748"/>
      <c r="G9" s="748" t="str">
        <f>IF($B9="","",VLOOKUP($B9,'III.korcsoport F. B.'!$A$7:$M$22,3))</f>
        <v/>
      </c>
      <c r="H9" s="748"/>
      <c r="I9" s="542" t="str">
        <f>IF($B9="","",VLOOKUP($B9,'III.korcsoport F. B.'!$A$7:$M$22,4))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IF($B11="","",VLOOKUP($B11,'III.korcsoport F. B.'!$A$7:$M$22,5))</f>
        <v/>
      </c>
      <c r="D11" s="541" t="str">
        <f>IF($B11="","",VLOOKUP($B11,'III.korcsoport F. B.'!$A$7:$M$22,15))</f>
        <v/>
      </c>
      <c r="E11" s="748" t="str">
        <f>UPPER(IF($B11="","",VLOOKUP($B11,'III.korcsoport F. B.'!$A$7:$M$22,2)))</f>
        <v/>
      </c>
      <c r="F11" s="748"/>
      <c r="G11" s="748" t="str">
        <f>IF($B11="","",VLOOKUP($B11,'III.korcsoport F. B.'!$A$7:$M$22,3))</f>
        <v/>
      </c>
      <c r="H11" s="748"/>
      <c r="I11" s="54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IF($B13="","",VLOOKUP($B13,'III.korcsoport F. B.'!$A$7:$M$22,5))</f>
        <v/>
      </c>
      <c r="D13" s="541" t="str">
        <f>IF($B13="","",VLOOKUP($B13,'III.korcsoport F. B.'!$A$7:$M$22,15))</f>
        <v/>
      </c>
      <c r="E13" s="748" t="str">
        <f>UPPER(IF($B13="","",VLOOKUP($B13,'III.korcsoport F. B.'!$A$7:$M$22,2)))</f>
        <v/>
      </c>
      <c r="F13" s="748"/>
      <c r="G13" s="748" t="str">
        <f>IF($B13="","",VLOOKUP($B13,'III.korcsoport F. B.'!$A$7:$M$22,3))</f>
        <v/>
      </c>
      <c r="H13" s="748"/>
      <c r="I13" s="542" t="str">
        <f>IF($B13="","",VLOOKUP($B13,'III.korcsoport F. B.'!$A$7:$M$22,4))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IF($B15="","",VLOOKUP($B15,'III.korcsoport F. B.'!$A$7:$M$22,5))</f>
        <v/>
      </c>
      <c r="D15" s="541" t="str">
        <f>IF($B15="","",VLOOKUP($B15,'III.korcsoport F. B.'!$A$7:$M$22,15))</f>
        <v/>
      </c>
      <c r="E15" s="748" t="str">
        <f>UPPER(IF($B15="","",VLOOKUP($B15,'III.korcsoport F. B.'!$A$7:$M$22,2)))</f>
        <v/>
      </c>
      <c r="F15" s="748"/>
      <c r="G15" s="748" t="str">
        <f>IF($B15="","",VLOOKUP($B15,'III.korcsoport F. B.'!$A$7:$M$22,3))</f>
        <v/>
      </c>
      <c r="H15" s="748"/>
      <c r="I15" s="542" t="str">
        <f>IF($B15="","",VLOOKUP($B15,'III.korcsoport F. B.'!$A$7:$M$22,4))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743" t="str">
        <f>E15</f>
        <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743"/>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743"/>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741"/>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741"/>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
      </c>
      <c r="C23" s="739"/>
      <c r="D23" s="741"/>
      <c r="E23" s="741"/>
      <c r="F23" s="741"/>
      <c r="G23" s="741"/>
      <c r="H23" s="743"/>
      <c r="I23" s="743"/>
      <c r="J23" s="743"/>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E9:F9"/>
    <mergeCell ref="G9:H9"/>
    <mergeCell ref="E11:F11"/>
    <mergeCell ref="G11:H11"/>
    <mergeCell ref="A1:F1"/>
    <mergeCell ref="A4:C4"/>
    <mergeCell ref="E7:F7"/>
    <mergeCell ref="G7:H7"/>
    <mergeCell ref="B19:C19"/>
    <mergeCell ref="D19:E19"/>
    <mergeCell ref="F19:G19"/>
    <mergeCell ref="H19:I19"/>
    <mergeCell ref="E13:F13"/>
    <mergeCell ref="G13:H13"/>
    <mergeCell ref="B18:C18"/>
    <mergeCell ref="D18:E18"/>
    <mergeCell ref="F18:G18"/>
    <mergeCell ref="H18:I18"/>
    <mergeCell ref="B21:C21"/>
    <mergeCell ref="D21:E21"/>
    <mergeCell ref="F21:G21"/>
    <mergeCell ref="H21:I21"/>
    <mergeCell ref="B20:C20"/>
    <mergeCell ref="D20:E20"/>
    <mergeCell ref="F20:G20"/>
    <mergeCell ref="H20:I20"/>
    <mergeCell ref="E35:F35"/>
    <mergeCell ref="E15:F15"/>
    <mergeCell ref="G15:H15"/>
    <mergeCell ref="J23:K23"/>
    <mergeCell ref="J20:K20"/>
    <mergeCell ref="J21:K21"/>
    <mergeCell ref="J18:K18"/>
    <mergeCell ref="J19:K19"/>
    <mergeCell ref="D22:E22"/>
    <mergeCell ref="F22:G22"/>
    <mergeCell ref="E34:F34"/>
    <mergeCell ref="B23:C23"/>
    <mergeCell ref="D23:E23"/>
    <mergeCell ref="F23:G23"/>
    <mergeCell ref="H23:I23"/>
    <mergeCell ref="J22:K22"/>
    <mergeCell ref="B22:C22"/>
    <mergeCell ref="H22:I22"/>
    <mergeCell ref="L18:M18"/>
    <mergeCell ref="L23:M23"/>
    <mergeCell ref="L19:M19"/>
    <mergeCell ref="L20:M20"/>
    <mergeCell ref="L21:M21"/>
    <mergeCell ref="L22:M22"/>
  </mergeCells>
  <phoneticPr fontId="69" type="noConversion"/>
  <conditionalFormatting sqref="E7 E9 E11 E13 E15">
    <cfRule type="cellIs" dxfId="790" priority="1" stopIfTrue="1" operator="equal">
      <formula>"Bye"</formula>
    </cfRule>
  </conditionalFormatting>
  <conditionalFormatting sqref="R41">
    <cfRule type="expression" dxfId="789"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unka4">
    <tabColor indexed="11"/>
  </sheetPr>
  <dimension ref="A1:AK47"/>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IF($B7="","",VLOOKUP($B7,'III.korcsoport F. B.'!$A$7:$M$22,5))</f>
        <v/>
      </c>
      <c r="D7" s="507" t="str">
        <f>IF($B7="","",VLOOKUP($B7,'III.korcsoport F. B.'!$A$7:$M$22,15))</f>
        <v/>
      </c>
      <c r="E7" s="503" t="str">
        <f>UPPER(IF($B7="","",VLOOKUP($B7,'III.korcsoport F. B.'!$A$7:$M$22,2)))</f>
        <v/>
      </c>
      <c r="F7" s="506"/>
      <c r="G7" s="503" t="str">
        <f>IF($B7="","",VLOOKUP($B7,'III.korcsoport F. B.'!$A$7:$M$22,3))</f>
        <v/>
      </c>
      <c r="H7" s="506"/>
      <c r="I7" s="503" t="str">
        <f>IF($B7="","",VLOOKUP($B7,'III.korcsoport F. B.'!$A$7:$M$22,4))</f>
        <v/>
      </c>
      <c r="J7" s="483"/>
      <c r="K7" s="567"/>
      <c r="L7" s="563" t="str">
        <f>IF(K7="","",CONCATENATE(VLOOKUP($Y$3,$AB$1:$AK$1,K7)," pont"))</f>
        <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IF($B9="","",VLOOKUP($B9,'III.korcsoport F. B.'!$A$7:$M$22,5))</f>
        <v/>
      </c>
      <c r="D9" s="507" t="str">
        <f>IF($B9="","",VLOOKUP($B9,'III.korcsoport F. B.'!$A$7:$M$22,15))</f>
        <v/>
      </c>
      <c r="E9" s="502" t="str">
        <f>UPPER(IF($B9="","",VLOOKUP($B9,'III.korcsoport F. B.'!$A$7:$M$22,2)))</f>
        <v/>
      </c>
      <c r="F9" s="508"/>
      <c r="G9" s="502" t="str">
        <f>IF($B9="","",VLOOKUP($B9,'III.korcsoport F. B.'!$A$7:$M$22,3))</f>
        <v/>
      </c>
      <c r="H9" s="508"/>
      <c r="I9" s="502" t="str">
        <f>IF($B9="","",VLOOKUP($B9,'III.korcsoport F. B.'!$A$7:$M$22,4))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IF($B11="","",VLOOKUP($B11,'III.korcsoport F. B.'!$A$7:$M$22,5))</f>
        <v/>
      </c>
      <c r="D11" s="507" t="str">
        <f>IF($B11="","",VLOOKUP($B11,'III.korcsoport F. B.'!$A$7:$M$22,15))</f>
        <v/>
      </c>
      <c r="E11" s="502" t="str">
        <f>UPPER(IF($B11="","",VLOOKUP($B11,'III.korcsoport F. B.'!$A$7:$M$22,2)))</f>
        <v/>
      </c>
      <c r="F11" s="508"/>
      <c r="G11" s="502" t="str">
        <f>IF($B11="","",VLOOKUP($B11,'III.korcsoport F. B.'!$A$7:$M$22,3))</f>
        <v/>
      </c>
      <c r="H11" s="508"/>
      <c r="I11" s="50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IF($B13="","",VLOOKUP($B13,'III.korcsoport F. B.'!$A$7:$M$22,5))</f>
        <v/>
      </c>
      <c r="D13" s="507" t="str">
        <f>IF($B13="","",VLOOKUP($B13,'III.korcsoport F. B.'!$A$7:$M$22,15))</f>
        <v/>
      </c>
      <c r="E13" s="503" t="str">
        <f>UPPER(IF($B13="","",VLOOKUP($B13,'III.korcsoport F. B.'!$A$7:$M$22,2)))</f>
        <v/>
      </c>
      <c r="F13" s="506"/>
      <c r="G13" s="503" t="str">
        <f>IF($B13="","",VLOOKUP($B13,'III.korcsoport F. B.'!$A$7:$M$22,3))</f>
        <v/>
      </c>
      <c r="H13" s="506"/>
      <c r="I13" s="503" t="str">
        <f>IF($B13="","",VLOOKUP($B13,'III.korcsoport F. B.'!$A$7:$M$22,4))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IF($B15="","",VLOOKUP($B15,'III.korcsoport F. B.'!$A$7:$M$22,5))</f>
        <v/>
      </c>
      <c r="D15" s="507" t="str">
        <f>IF($B15="","",VLOOKUP($B15,'III.korcsoport F. B.'!$A$7:$M$22,15))</f>
        <v/>
      </c>
      <c r="E15" s="502" t="str">
        <f>UPPER(IF($B15="","",VLOOKUP($B15,'III.korcsoport F. B.'!$A$7:$M$22,2)))</f>
        <v/>
      </c>
      <c r="F15" s="508"/>
      <c r="G15" s="502" t="str">
        <f>IF($B15="","",VLOOKUP($B15,'III.korcsoport F. B.'!$A$7:$M$22,3))</f>
        <v/>
      </c>
      <c r="H15" s="508"/>
      <c r="I15" s="502" t="str">
        <f>IF($B15="","",VLOOKUP($B15,'III.korcsoport F. B.'!$A$7:$M$22,4))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IF($B17="","",VLOOKUP($B17,'III.korcsoport F. B.'!$A$7:$M$22,5))</f>
        <v/>
      </c>
      <c r="D17" s="507" t="str">
        <f>IF($B17="","",VLOOKUP($B17,'III.korcsoport F. B.'!$A$7:$M$22,15))</f>
        <v/>
      </c>
      <c r="E17" s="502" t="str">
        <f>UPPER(IF($B17="","",VLOOKUP($B17,'III.korcsoport F. B.'!$A$7:$M$22,2)))</f>
        <v/>
      </c>
      <c r="F17" s="508"/>
      <c r="G17" s="502" t="str">
        <f>IF($B17="","",VLOOKUP($B17,'III.korcsoport F. B.'!$A$7:$M$22,3))</f>
        <v/>
      </c>
      <c r="H17" s="508"/>
      <c r="I17" s="502" t="str">
        <f>IF($B17="","",VLOOKUP($B17,'III.korcsoport F. B.'!$A$7:$M$22,4))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483"/>
      <c r="K28" s="483"/>
      <c r="L28" s="483"/>
      <c r="M28" s="547"/>
    </row>
    <row r="29" spans="1:37" ht="18.75" customHeight="1" x14ac:dyDescent="0.25">
      <c r="A29" s="544" t="s">
        <v>167</v>
      </c>
      <c r="B29" s="739" t="str">
        <f>E15</f>
        <v/>
      </c>
      <c r="C29" s="739"/>
      <c r="D29" s="741"/>
      <c r="E29" s="741"/>
      <c r="F29" s="744"/>
      <c r="G29" s="744"/>
      <c r="H29" s="741"/>
      <c r="I29" s="741"/>
      <c r="J29" s="483"/>
      <c r="K29" s="483"/>
      <c r="L29" s="483"/>
      <c r="M29" s="547"/>
    </row>
    <row r="30" spans="1:37" ht="18.75" customHeight="1" x14ac:dyDescent="0.25">
      <c r="A30" s="544" t="s">
        <v>168</v>
      </c>
      <c r="B30" s="739" t="str">
        <f>E17</f>
        <v/>
      </c>
      <c r="C30" s="739"/>
      <c r="D30" s="741"/>
      <c r="E30" s="741"/>
      <c r="F30" s="741"/>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IF(D40&gt;$R$47,,UPPER(VLOOKUP(D40,'III.korcsoport F. B.'!$A$7:$O$134,2)))</f>
        <v xml:space="preserve">SZÁNTÓ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IF(D41&gt;$R$47,,UPPER(VLOOKUP(D41,'III.korcsoport F. B.'!$A$7:$O$134,2)))</f>
        <v>BALOGH</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MIN(4,'III.korcsoport F. B.'!O5)</f>
        <v>4</v>
      </c>
    </row>
  </sheetData>
  <mergeCells count="42">
    <mergeCell ref="A1:F1"/>
    <mergeCell ref="A4:C4"/>
    <mergeCell ref="B22:C22"/>
    <mergeCell ref="D22:E22"/>
    <mergeCell ref="F22:G22"/>
    <mergeCell ref="H22:I22"/>
    <mergeCell ref="B23:C23"/>
    <mergeCell ref="D23:E23"/>
    <mergeCell ref="F23:G23"/>
    <mergeCell ref="H23:I23"/>
    <mergeCell ref="B28:C28"/>
    <mergeCell ref="D28:E28"/>
    <mergeCell ref="B24:C24"/>
    <mergeCell ref="D24:E24"/>
    <mergeCell ref="F24:G24"/>
    <mergeCell ref="H24:I24"/>
    <mergeCell ref="F28:G28"/>
    <mergeCell ref="H28:I28"/>
    <mergeCell ref="C32:D32"/>
    <mergeCell ref="F32:G32"/>
    <mergeCell ref="H25:I25"/>
    <mergeCell ref="B27:C27"/>
    <mergeCell ref="D27:E27"/>
    <mergeCell ref="F27:G27"/>
    <mergeCell ref="H30:I30"/>
    <mergeCell ref="D29:E29"/>
    <mergeCell ref="F29:G29"/>
    <mergeCell ref="H27:I27"/>
    <mergeCell ref="B25:C25"/>
    <mergeCell ref="D25:E25"/>
    <mergeCell ref="F25:G25"/>
    <mergeCell ref="E41:F41"/>
    <mergeCell ref="H29:I29"/>
    <mergeCell ref="B30:C30"/>
    <mergeCell ref="D30:E30"/>
    <mergeCell ref="F30:G30"/>
    <mergeCell ref="E40:F40"/>
    <mergeCell ref="F34:G34"/>
    <mergeCell ref="C34:D34"/>
    <mergeCell ref="C36:D36"/>
    <mergeCell ref="F36:G36"/>
    <mergeCell ref="B29:C29"/>
  </mergeCells>
  <phoneticPr fontId="69" type="noConversion"/>
  <conditionalFormatting sqref="E7 E9 E11 E13 E15 E17">
    <cfRule type="cellIs" dxfId="788" priority="2" stopIfTrue="1" operator="equal">
      <formula>"Bye"</formula>
    </cfRule>
  </conditionalFormatting>
  <conditionalFormatting sqref="R47">
    <cfRule type="expression" dxfId="787"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0BBAC-36F2-40B8-B18B-207A96C02889}">
  <sheetPr>
    <tabColor indexed="42"/>
  </sheetPr>
  <dimension ref="A1:O156"/>
  <sheetViews>
    <sheetView showGridLines="0" showZeros="0" workbookViewId="0">
      <pane ySplit="6" topLeftCell="A7" activePane="bottomLeft" state="frozen"/>
      <selection activeCell="C12" sqref="C12"/>
      <selection pane="bottomLeft" activeCell="D27" sqref="D27"/>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259</v>
      </c>
      <c r="C7" s="697" t="s">
        <v>260</v>
      </c>
      <c r="D7" s="699" t="s">
        <v>236</v>
      </c>
      <c r="E7" s="700" t="s">
        <v>240</v>
      </c>
      <c r="F7" s="68"/>
      <c r="G7" s="68"/>
      <c r="H7" s="357"/>
      <c r="I7" s="355"/>
      <c r="J7" s="359"/>
      <c r="K7" s="355"/>
      <c r="L7" s="344"/>
      <c r="M7" s="68"/>
      <c r="N7" s="93"/>
      <c r="O7" s="69"/>
    </row>
    <row r="8" spans="1:15" s="11" customFormat="1" ht="18.899999999999999" customHeight="1" x14ac:dyDescent="0.25">
      <c r="A8" s="360">
        <v>2</v>
      </c>
      <c r="B8" s="696" t="s">
        <v>261</v>
      </c>
      <c r="C8" s="697" t="s">
        <v>262</v>
      </c>
      <c r="D8" s="699" t="s">
        <v>263</v>
      </c>
      <c r="E8" s="700" t="s">
        <v>240</v>
      </c>
      <c r="F8" s="68"/>
      <c r="G8" s="68"/>
      <c r="H8" s="357"/>
      <c r="I8" s="355"/>
      <c r="J8" s="359"/>
      <c r="K8" s="355"/>
      <c r="L8" s="344"/>
      <c r="M8" s="68"/>
      <c r="N8" s="93"/>
      <c r="O8" s="69"/>
    </row>
    <row r="9" spans="1:15" s="11" customFormat="1" ht="18.899999999999999" customHeight="1" x14ac:dyDescent="0.25">
      <c r="A9" s="360">
        <v>3</v>
      </c>
      <c r="B9" s="696"/>
      <c r="C9" s="697"/>
      <c r="D9" s="699"/>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916" priority="3" stopIfTrue="1">
      <formula>$O7&gt;=1</formula>
    </cfRule>
  </conditionalFormatting>
  <conditionalFormatting sqref="B7:D37">
    <cfRule type="expression" dxfId="915" priority="1" stopIfTrue="1">
      <formula>$O7&gt;=1</formula>
    </cfRule>
  </conditionalFormatting>
  <conditionalFormatting sqref="H7:H156">
    <cfRule type="cellIs" dxfId="914"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6977"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unka5">
    <tabColor indexed="11"/>
  </sheetPr>
  <dimension ref="A1:AK49"/>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IF($B7="","",VLOOKUP($B7,'III.korcsoport F. B.'!$A$7:$M$22,5))</f>
        <v/>
      </c>
      <c r="D7" s="507" t="str">
        <f>IF($B7="","",VLOOKUP($B7,'III.korcsoport F. B.'!$A$7:$M$22,15))</f>
        <v/>
      </c>
      <c r="E7" s="503" t="str">
        <f>UPPER(IF($B7="","",VLOOKUP($B7,'III.korcsoport F. B.'!$A$7:$M$22,2)))</f>
        <v/>
      </c>
      <c r="F7" s="506"/>
      <c r="G7" s="503" t="str">
        <f>IF($B7="","",VLOOKUP($B7,'III.korcsoport F. B.'!$A$7:$M$22,3))</f>
        <v/>
      </c>
      <c r="H7" s="506"/>
      <c r="I7" s="503" t="str">
        <f>IF($B7="","",VLOOKUP($B7,'III.korcsoport F. B.'!$A$7:$M$22,4))</f>
        <v/>
      </c>
      <c r="J7" s="483"/>
      <c r="K7" s="567"/>
      <c r="L7" s="563" t="str">
        <f>IF(K7="","",CONCATENATE(VLOOKUP($Y$3,$AB$1:$AK$1,K7)," pont"))</f>
        <v/>
      </c>
      <c r="M7" s="568"/>
      <c r="Q7" s="551" t="s">
        <v>173</v>
      </c>
      <c r="R7" s="646" t="s">
        <v>213</v>
      </c>
      <c r="S7" s="646" t="s">
        <v>215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214</v>
      </c>
      <c r="S8" s="647" t="s">
        <v>216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IF($B9="","",VLOOKUP($B9,'III.korcsoport F. B.'!$A$7:$M$22,5))</f>
        <v/>
      </c>
      <c r="D9" s="507" t="str">
        <f>IF($B9="","",VLOOKUP($B9,'III.korcsoport F. B.'!$A$7:$M$22,15))</f>
        <v/>
      </c>
      <c r="E9" s="502" t="str">
        <f>UPPER(IF($B9="","",VLOOKUP($B9,'III.korcsoport F. B.'!$A$7:$M$22,2)))</f>
        <v/>
      </c>
      <c r="F9" s="508"/>
      <c r="G9" s="502" t="str">
        <f>IF($B9="","",VLOOKUP($B9,'III.korcsoport F. B.'!$A$7:$M$22,3))</f>
        <v/>
      </c>
      <c r="H9" s="508"/>
      <c r="I9" s="502" t="str">
        <f>IF($B9="","",VLOOKUP($B9,'III.korcsoport F. B.'!$A$7:$M$22,4))</f>
        <v/>
      </c>
      <c r="J9" s="483"/>
      <c r="K9" s="567"/>
      <c r="L9" s="563" t="str">
        <f>IF(K9="","",CONCATENATE(VLOOKUP($Y$3,$AB$1:$AK$1,K9)," pont"))</f>
        <v/>
      </c>
      <c r="M9" s="568"/>
      <c r="Q9" s="555" t="s">
        <v>181</v>
      </c>
      <c r="R9" s="648" t="s">
        <v>185</v>
      </c>
      <c r="S9" s="648" t="s">
        <v>217</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IF($B11="","",VLOOKUP($B11,'III.korcsoport F. B.'!$A$7:$M$22,5))</f>
        <v/>
      </c>
      <c r="D11" s="507" t="str">
        <f>IF($B11="","",VLOOKUP($B11,'III.korcsoport F. B.'!$A$7:$M$22,15))</f>
        <v/>
      </c>
      <c r="E11" s="502" t="str">
        <f>UPPER(IF($B11="","",VLOOKUP($B11,'III.korcsoport F. B.'!$A$7:$M$22,2)))</f>
        <v/>
      </c>
      <c r="F11" s="508"/>
      <c r="G11" s="502" t="str">
        <f>IF($B11="","",VLOOKUP($B11,'III.korcsoport F. B.'!$A$7:$M$22,3))</f>
        <v/>
      </c>
      <c r="H11" s="508"/>
      <c r="I11" s="50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IF($B13="","",VLOOKUP($B13,'III.korcsoport F. B.'!$A$7:$M$22,5))</f>
        <v/>
      </c>
      <c r="D13" s="507" t="str">
        <f>IF($B13="","",VLOOKUP($B13,'III.korcsoport F. B.'!$A$7:$M$22,15))</f>
        <v/>
      </c>
      <c r="E13" s="503" t="str">
        <f>UPPER(IF($B13="","",VLOOKUP($B13,'III.korcsoport F. B.'!$A$7:$M$22,2)))</f>
        <v/>
      </c>
      <c r="F13" s="506"/>
      <c r="G13" s="503" t="str">
        <f>IF($B13="","",VLOOKUP($B13,'III.korcsoport F. B.'!$A$7:$M$22,3))</f>
        <v/>
      </c>
      <c r="H13" s="506"/>
      <c r="I13" s="503" t="str">
        <f>IF($B13="","",VLOOKUP($B13,'III.korcsoport F. B.'!$A$7:$M$22,4))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IF($B15="","",VLOOKUP($B15,'III.korcsoport F. B.'!$A$7:$M$22,5))</f>
        <v/>
      </c>
      <c r="D15" s="507" t="str">
        <f>IF($B15="","",VLOOKUP($B15,'III.korcsoport F. B.'!$A$7:$M$22,15))</f>
        <v/>
      </c>
      <c r="E15" s="502" t="str">
        <f>UPPER(IF($B15="","",VLOOKUP($B15,'III.korcsoport F. B.'!$A$7:$M$22,2)))</f>
        <v/>
      </c>
      <c r="F15" s="508"/>
      <c r="G15" s="502" t="str">
        <f>IF($B15="","",VLOOKUP($B15,'III.korcsoport F. B.'!$A$7:$M$22,3))</f>
        <v/>
      </c>
      <c r="H15" s="508"/>
      <c r="I15" s="502" t="str">
        <f>IF($B15="","",VLOOKUP($B15,'III.korcsoport F. B.'!$A$7:$M$22,4))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IF($B17="","",VLOOKUP($B17,'III.korcsoport F. B.'!$A$7:$M$22,5))</f>
        <v/>
      </c>
      <c r="D17" s="507" t="str">
        <f>IF($B17="","",VLOOKUP($B17,'III.korcsoport F. B.'!$A$7:$M$22,15))</f>
        <v/>
      </c>
      <c r="E17" s="502" t="str">
        <f>UPPER(IF($B17="","",VLOOKUP($B17,'III.korcsoport F. B.'!$A$7:$M$22,2)))</f>
        <v/>
      </c>
      <c r="F17" s="508"/>
      <c r="G17" s="502" t="str">
        <f>IF($B17="","",VLOOKUP($B17,'III.korcsoport F. B.'!$A$7:$M$22,3))</f>
        <v/>
      </c>
      <c r="H17" s="508"/>
      <c r="I17" s="502" t="str">
        <f>IF($B17="","",VLOOKUP($B17,'III.korcsoport F. B.'!$A$7:$M$22,4))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514" t="s">
        <v>168</v>
      </c>
      <c r="B19" s="559"/>
      <c r="C19" s="507" t="str">
        <f>IF($B19="","",VLOOKUP($B19,'III.korcsoport F. B.'!$A$7:$M$22,5))</f>
        <v/>
      </c>
      <c r="D19" s="507" t="str">
        <f>IF($B19="","",VLOOKUP($B19,'III.korcsoport F. B.'!$A$7:$M$22,15))</f>
        <v/>
      </c>
      <c r="E19" s="502" t="str">
        <f>UPPER(IF($B19="","",VLOOKUP($B19,'III.korcsoport F. B.'!$A$7:$M$22,2)))</f>
        <v/>
      </c>
      <c r="F19" s="508"/>
      <c r="G19" s="502" t="str">
        <f>IF($B19="","",VLOOKUP($B19,'III.korcsoport F. B.'!$A$7:$M$22,3))</f>
        <v/>
      </c>
      <c r="H19" s="508"/>
      <c r="I19" s="502" t="str">
        <f>IF($B19="","",VLOOKUP($B19,'III.korcsoport F. B.'!$A$7:$M$22,4))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743" t="str">
        <f>E19</f>
        <v/>
      </c>
      <c r="K27" s="74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743"/>
      <c r="K28" s="743"/>
      <c r="L28" s="483"/>
      <c r="M28" s="547"/>
    </row>
    <row r="29" spans="1:37" ht="18.75" customHeight="1" x14ac:dyDescent="0.25">
      <c r="A29" s="544" t="s">
        <v>167</v>
      </c>
      <c r="B29" s="739" t="str">
        <f>E15</f>
        <v/>
      </c>
      <c r="C29" s="739"/>
      <c r="D29" s="741"/>
      <c r="E29" s="741"/>
      <c r="F29" s="744"/>
      <c r="G29" s="744"/>
      <c r="H29" s="741"/>
      <c r="I29" s="741"/>
      <c r="J29" s="741"/>
      <c r="K29" s="741"/>
      <c r="L29" s="483"/>
      <c r="M29" s="547"/>
    </row>
    <row r="30" spans="1:37" ht="18.75" customHeight="1" x14ac:dyDescent="0.25">
      <c r="A30" s="544" t="s">
        <v>168</v>
      </c>
      <c r="B30" s="739" t="str">
        <f>E17</f>
        <v/>
      </c>
      <c r="C30" s="739"/>
      <c r="D30" s="741"/>
      <c r="E30" s="741"/>
      <c r="F30" s="741"/>
      <c r="G30" s="741"/>
      <c r="H30" s="744"/>
      <c r="I30" s="744"/>
      <c r="J30" s="741"/>
      <c r="K30" s="741"/>
      <c r="L30" s="483"/>
      <c r="M30" s="547"/>
    </row>
    <row r="31" spans="1:37" ht="18.75" customHeight="1" x14ac:dyDescent="0.25">
      <c r="A31" s="544" t="s">
        <v>172</v>
      </c>
      <c r="B31" s="739" t="str">
        <f>E19</f>
        <v/>
      </c>
      <c r="C31" s="739"/>
      <c r="D31" s="741"/>
      <c r="E31" s="741"/>
      <c r="F31" s="741"/>
      <c r="G31" s="741"/>
      <c r="H31" s="743"/>
      <c r="I31" s="743"/>
      <c r="J31" s="744"/>
      <c r="K31" s="744"/>
      <c r="L31" s="483"/>
      <c r="M31" s="547"/>
    </row>
    <row r="32" spans="1:37" ht="18.75" customHeight="1" x14ac:dyDescent="0.25">
      <c r="A32" s="251"/>
      <c r="B32" s="549"/>
      <c r="C32" s="549"/>
      <c r="D32" s="251"/>
      <c r="E32" s="251"/>
      <c r="F32" s="251"/>
      <c r="G32" s="251"/>
      <c r="H32" s="251"/>
      <c r="I32" s="251"/>
      <c r="J32" s="483"/>
      <c r="K32" s="483"/>
      <c r="L32" s="483"/>
      <c r="M32" s="550"/>
    </row>
    <row r="33" spans="1:18" x14ac:dyDescent="0.25">
      <c r="A33" s="483"/>
      <c r="B33" s="483"/>
      <c r="C33" s="483"/>
      <c r="D33" s="483"/>
      <c r="E33" s="483"/>
      <c r="F33" s="483"/>
      <c r="G33" s="483"/>
      <c r="H33" s="483"/>
      <c r="I33" s="483"/>
      <c r="J33" s="483"/>
      <c r="K33" s="483"/>
      <c r="L33" s="483"/>
      <c r="M33" s="483"/>
    </row>
    <row r="34" spans="1:18" x14ac:dyDescent="0.25">
      <c r="A34" s="483" t="s">
        <v>126</v>
      </c>
      <c r="B34" s="483"/>
      <c r="C34" s="752" t="str">
        <f>IF(M23=1,B23,IF(M24=1,B24,IF(M25=1,B25,"")))</f>
        <v/>
      </c>
      <c r="D34" s="752"/>
      <c r="E34" s="514" t="s">
        <v>170</v>
      </c>
      <c r="F34" s="752" t="str">
        <f>IF(M28=1,B28,IF(M29=1,B29,IF(M30=1,B30,IF(M31=1,B31,""))))</f>
        <v/>
      </c>
      <c r="G34" s="752"/>
      <c r="H34" s="483"/>
      <c r="I34" s="461"/>
      <c r="J34" s="483"/>
      <c r="K34" s="483"/>
      <c r="L34" s="483"/>
      <c r="M34" s="483"/>
    </row>
    <row r="35" spans="1:18" x14ac:dyDescent="0.25">
      <c r="A35" s="483"/>
      <c r="B35" s="483"/>
      <c r="C35" s="483"/>
      <c r="D35" s="483"/>
      <c r="E35" s="483"/>
      <c r="F35" s="514"/>
      <c r="G35" s="514"/>
      <c r="H35" s="483"/>
      <c r="I35" s="483"/>
      <c r="J35" s="483"/>
      <c r="K35" s="483"/>
      <c r="L35" s="483"/>
      <c r="M35" s="483"/>
    </row>
    <row r="36" spans="1:18" x14ac:dyDescent="0.25">
      <c r="A36" s="483" t="s">
        <v>169</v>
      </c>
      <c r="B36" s="483"/>
      <c r="C36" s="752" t="str">
        <f>IF(M23=2,B23,IF(M24=2,B24,IF(M25=2,B25,"")))</f>
        <v/>
      </c>
      <c r="D36" s="752"/>
      <c r="E36" s="514" t="s">
        <v>170</v>
      </c>
      <c r="F36" s="752" t="str">
        <f>IF(M28=2,B28,IF(M29=2,B29,IF(M30=2,B30,IF(M31=2,B31,""))))</f>
        <v/>
      </c>
      <c r="G36" s="752"/>
      <c r="H36" s="483"/>
      <c r="I36" s="461"/>
      <c r="J36" s="483"/>
      <c r="K36" s="483"/>
      <c r="L36" s="483"/>
      <c r="M36" s="483"/>
    </row>
    <row r="37" spans="1:18" x14ac:dyDescent="0.25">
      <c r="A37" s="483"/>
      <c r="B37" s="483"/>
      <c r="C37" s="514"/>
      <c r="D37" s="514"/>
      <c r="E37" s="514"/>
      <c r="F37" s="514"/>
      <c r="G37" s="514"/>
      <c r="H37" s="483"/>
      <c r="I37" s="483"/>
      <c r="J37" s="483"/>
      <c r="K37" s="483"/>
      <c r="L37" s="483"/>
      <c r="M37" s="483"/>
    </row>
    <row r="38" spans="1:18" x14ac:dyDescent="0.25">
      <c r="A38" s="483" t="s">
        <v>171</v>
      </c>
      <c r="B38" s="483"/>
      <c r="C38" s="752" t="str">
        <f>IF(M23=3,B23,IF(M24=3,B24,IF(M25=3,B25,"")))</f>
        <v/>
      </c>
      <c r="D38" s="752"/>
      <c r="E38" s="514" t="s">
        <v>170</v>
      </c>
      <c r="F38" s="752" t="str">
        <f>IF(M28=3,B28,IF(M29=3,B29,IF(M30=3,B30,IF(M31=3,B31,""))))</f>
        <v/>
      </c>
      <c r="G38" s="752"/>
      <c r="H38" s="483"/>
      <c r="I38" s="461"/>
      <c r="J38" s="483"/>
      <c r="K38" s="483"/>
      <c r="L38" s="483"/>
      <c r="M38" s="483"/>
    </row>
    <row r="39" spans="1:18" x14ac:dyDescent="0.25">
      <c r="A39" s="483"/>
      <c r="B39" s="483"/>
      <c r="C39" s="483"/>
      <c r="D39" s="483"/>
      <c r="E39" s="483"/>
      <c r="F39" s="483"/>
      <c r="G39" s="483"/>
      <c r="H39" s="483"/>
      <c r="I39" s="483"/>
      <c r="J39" s="483"/>
      <c r="K39" s="483"/>
      <c r="L39" s="483"/>
      <c r="M39" s="483"/>
    </row>
    <row r="40" spans="1:18" x14ac:dyDescent="0.25">
      <c r="A40" s="483"/>
      <c r="B40" s="483"/>
      <c r="C40" s="483"/>
      <c r="D40" s="483"/>
      <c r="E40" s="483"/>
      <c r="F40" s="483"/>
      <c r="G40" s="483"/>
      <c r="H40" s="483"/>
      <c r="I40" s="483"/>
      <c r="J40" s="483"/>
      <c r="K40" s="483"/>
      <c r="L40" s="461"/>
      <c r="M40" s="483"/>
    </row>
    <row r="41" spans="1:18" x14ac:dyDescent="0.25">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5">
      <c r="A42" s="494" t="s">
        <v>103</v>
      </c>
      <c r="B42" s="495"/>
      <c r="C42" s="497"/>
      <c r="D42" s="522">
        <v>1</v>
      </c>
      <c r="E42" s="737" t="str">
        <f>IF(D42&gt;$R$44,,UPPER(VLOOKUP(D42,'III.korcsoport F. B.'!$A$7:$O$134,2)))</f>
        <v xml:space="preserve">SZÁNTÓ </v>
      </c>
      <c r="F42" s="737"/>
      <c r="G42" s="529" t="s">
        <v>7</v>
      </c>
      <c r="H42" s="495"/>
      <c r="I42" s="523"/>
      <c r="J42" s="530"/>
      <c r="K42" s="489" t="s">
        <v>108</v>
      </c>
      <c r="L42" s="536"/>
      <c r="M42" s="524"/>
      <c r="P42" s="518"/>
      <c r="Q42" s="518"/>
      <c r="R42" s="187"/>
    </row>
    <row r="43" spans="1:18" x14ac:dyDescent="0.25">
      <c r="A43" s="498" t="s">
        <v>121</v>
      </c>
      <c r="B43" s="294"/>
      <c r="C43" s="500"/>
      <c r="D43" s="525">
        <v>2</v>
      </c>
      <c r="E43" s="738" t="str">
        <f>IF(D43&gt;$R$44,,UPPER(VLOOKUP(D43,'III.korcsoport F. B.'!$A$7:$O$134,2)))</f>
        <v>BALOGH</v>
      </c>
      <c r="F43" s="738"/>
      <c r="G43" s="531" t="s">
        <v>8</v>
      </c>
      <c r="H43" s="53"/>
      <c r="I43" s="487"/>
      <c r="J43" s="54"/>
      <c r="K43" s="533"/>
      <c r="L43" s="461"/>
      <c r="M43" s="528"/>
      <c r="P43" s="187"/>
      <c r="Q43" s="181"/>
      <c r="R43" s="187"/>
    </row>
    <row r="44" spans="1:18" x14ac:dyDescent="0.25">
      <c r="A44" s="336"/>
      <c r="B44" s="337"/>
      <c r="C44" s="338"/>
      <c r="D44" s="525"/>
      <c r="E44" s="55"/>
      <c r="F44" s="483"/>
      <c r="G44" s="531" t="s">
        <v>9</v>
      </c>
      <c r="H44" s="53"/>
      <c r="I44" s="487"/>
      <c r="J44" s="54"/>
      <c r="K44" s="489" t="s">
        <v>109</v>
      </c>
      <c r="L44" s="536"/>
      <c r="M44" s="524"/>
      <c r="P44" s="518"/>
      <c r="Q44" s="518"/>
      <c r="R44" s="519">
        <f>MIN(4,'III.korcsoport F. B.'!O2)</f>
        <v>4</v>
      </c>
    </row>
    <row r="45" spans="1:18" x14ac:dyDescent="0.25">
      <c r="A45" s="198"/>
      <c r="B45" s="110"/>
      <c r="C45" s="199"/>
      <c r="D45" s="525"/>
      <c r="E45" s="55"/>
      <c r="F45" s="483"/>
      <c r="G45" s="531" t="s">
        <v>10</v>
      </c>
      <c r="H45" s="53"/>
      <c r="I45" s="487"/>
      <c r="J45" s="54"/>
      <c r="K45" s="534"/>
      <c r="L45" s="483"/>
      <c r="M45" s="526"/>
      <c r="P45" s="187"/>
      <c r="Q45" s="181"/>
      <c r="R45" s="187"/>
    </row>
    <row r="46" spans="1:18" x14ac:dyDescent="0.25">
      <c r="A46" s="325"/>
      <c r="B46" s="339"/>
      <c r="C46" s="380"/>
      <c r="D46" s="525"/>
      <c r="E46" s="55"/>
      <c r="F46" s="483"/>
      <c r="G46" s="531" t="s">
        <v>11</v>
      </c>
      <c r="H46" s="53"/>
      <c r="I46" s="487"/>
      <c r="J46" s="54"/>
      <c r="K46" s="498"/>
      <c r="L46" s="461"/>
      <c r="M46" s="528"/>
      <c r="P46" s="187"/>
      <c r="Q46" s="181"/>
      <c r="R46" s="187"/>
    </row>
    <row r="47" spans="1:18" x14ac:dyDescent="0.25">
      <c r="A47" s="326"/>
      <c r="B47" s="24"/>
      <c r="C47" s="199"/>
      <c r="D47" s="525"/>
      <c r="E47" s="55"/>
      <c r="F47" s="483"/>
      <c r="G47" s="531" t="s">
        <v>12</v>
      </c>
      <c r="H47" s="53"/>
      <c r="I47" s="487"/>
      <c r="J47" s="54"/>
      <c r="K47" s="489" t="s">
        <v>89</v>
      </c>
      <c r="L47" s="536"/>
      <c r="M47" s="524"/>
      <c r="P47" s="518"/>
      <c r="Q47" s="518"/>
      <c r="R47" s="187"/>
    </row>
    <row r="48" spans="1:18" x14ac:dyDescent="0.25">
      <c r="A48" s="326"/>
      <c r="B48" s="24"/>
      <c r="C48" s="334"/>
      <c r="D48" s="525"/>
      <c r="E48" s="55"/>
      <c r="F48" s="483"/>
      <c r="G48" s="531" t="s">
        <v>13</v>
      </c>
      <c r="H48" s="53"/>
      <c r="I48" s="487"/>
      <c r="J48" s="54"/>
      <c r="K48" s="534"/>
      <c r="L48" s="483"/>
      <c r="M48" s="526"/>
      <c r="P48" s="187"/>
      <c r="Q48" s="181"/>
      <c r="R48" s="187"/>
    </row>
    <row r="49" spans="1:18" x14ac:dyDescent="0.25">
      <c r="A49" s="327"/>
      <c r="B49" s="324"/>
      <c r="C49" s="335"/>
      <c r="D49" s="527"/>
      <c r="E49" s="201"/>
      <c r="F49" s="461"/>
      <c r="G49" s="532" t="s">
        <v>14</v>
      </c>
      <c r="H49" s="294"/>
      <c r="I49" s="491"/>
      <c r="J49" s="203"/>
      <c r="K49" s="498" t="str">
        <f>L4</f>
        <v>Csávás István</v>
      </c>
      <c r="L49" s="461"/>
      <c r="M49" s="528"/>
      <c r="P49" s="187"/>
      <c r="Q49" s="181"/>
      <c r="R49" s="519"/>
    </row>
  </sheetData>
  <mergeCells count="51">
    <mergeCell ref="B24:C24"/>
    <mergeCell ref="D24:E24"/>
    <mergeCell ref="F24:G24"/>
    <mergeCell ref="H24:I24"/>
    <mergeCell ref="A1:F1"/>
    <mergeCell ref="A4:C4"/>
    <mergeCell ref="B22:C22"/>
    <mergeCell ref="D22:E22"/>
    <mergeCell ref="F22:G22"/>
    <mergeCell ref="H22:I22"/>
    <mergeCell ref="B23:C23"/>
    <mergeCell ref="D23:E23"/>
    <mergeCell ref="F23:G23"/>
    <mergeCell ref="H23:I23"/>
    <mergeCell ref="B27:C27"/>
    <mergeCell ref="D27:E27"/>
    <mergeCell ref="F27:G27"/>
    <mergeCell ref="H27:I27"/>
    <mergeCell ref="B25:C25"/>
    <mergeCell ref="D25:E25"/>
    <mergeCell ref="F25:G25"/>
    <mergeCell ref="H25:I25"/>
    <mergeCell ref="C38:D38"/>
    <mergeCell ref="F38:G38"/>
    <mergeCell ref="E42:F42"/>
    <mergeCell ref="E43:F43"/>
    <mergeCell ref="C34:D34"/>
    <mergeCell ref="F34:G34"/>
    <mergeCell ref="C36:D36"/>
    <mergeCell ref="F36:G36"/>
    <mergeCell ref="J31:K31"/>
    <mergeCell ref="B31:C31"/>
    <mergeCell ref="D31:E31"/>
    <mergeCell ref="F31:G31"/>
    <mergeCell ref="H31:I31"/>
    <mergeCell ref="J27:K27"/>
    <mergeCell ref="J28:K28"/>
    <mergeCell ref="J29:K29"/>
    <mergeCell ref="J30:K30"/>
    <mergeCell ref="B30:C30"/>
    <mergeCell ref="D30:E30"/>
    <mergeCell ref="F30:G30"/>
    <mergeCell ref="H30:I30"/>
    <mergeCell ref="B29:C29"/>
    <mergeCell ref="D29:E29"/>
    <mergeCell ref="F29:G29"/>
    <mergeCell ref="H29:I29"/>
    <mergeCell ref="B28:C28"/>
    <mergeCell ref="D28:E28"/>
    <mergeCell ref="F28:G28"/>
    <mergeCell ref="H28:I28"/>
  </mergeCells>
  <phoneticPr fontId="69" type="noConversion"/>
  <conditionalFormatting sqref="E7 E9 E11 E13 E15 E17 E19">
    <cfRule type="cellIs" dxfId="786" priority="2" stopIfTrue="1" operator="equal">
      <formula>"Bye"</formula>
    </cfRule>
  </conditionalFormatting>
  <conditionalFormatting sqref="R44 R49">
    <cfRule type="expression" dxfId="785"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Munka56">
    <tabColor indexed="11"/>
  </sheetPr>
  <dimension ref="A1:AK53"/>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IF(Y5=1,CONCATENATE(VLOOKUP(Y3,AA16:AH30,2)),CONCATENATE(VLOOKUP(Y3,AA2:AK13,2)))</f>
        <v>#N/A</v>
      </c>
      <c r="AC1" s="566" t="e">
        <f>IF(Y5=1,CONCATENATE(VLOOKUP(Y3,AA16:AK30,3)),CONCATENATE(VLOOKUP(Y3,AA2:AK13,3)))</f>
        <v>#N/A</v>
      </c>
      <c r="AD1" s="566" t="e">
        <f>IF(Y5=1,CONCATENATE(VLOOKUP(Y3,AA16:AK30,4)),CONCATENATE(VLOOKUP(Y3,AA2:AK13,4)))</f>
        <v>#N/A</v>
      </c>
      <c r="AE1" s="566" t="e">
        <f>IF(Y5=1,CONCATENATE(VLOOKUP(Y3,AA16:AK30,5)),CONCATENATE(VLOOKUP(Y3,AA2:AK13,5)))</f>
        <v>#N/A</v>
      </c>
      <c r="AF1" s="566" t="e">
        <f>IF(Y5=1,CONCATENATE(VLOOKUP(Y3,AA16:AK30,6)),CONCATENATE(VLOOKUP(Y3,AA2:AK13,6)))</f>
        <v>#N/A</v>
      </c>
      <c r="AG1" s="566" t="e">
        <f>IF(Y5=1,CONCATENATE(VLOOKUP(Y3,AA16:AK30,7)),CONCATENATE(VLOOKUP(Y3,AA2:AK13,7)))</f>
        <v>#N/A</v>
      </c>
      <c r="AH1" s="566" t="e">
        <f>IF(Y5=1,CONCATENATE(VLOOKUP(Y3,AA16:AK30,8)),CONCATENATE(VLOOKUP(Y3,AA2:AK13,8)))</f>
        <v>#N/A</v>
      </c>
      <c r="AI1" s="566" t="e">
        <f>IF(Y5=1,CONCATENATE(VLOOKUP(Y3,AA16:AK30,9)),CONCATENATE(VLOOKUP(Y3,AA2:AK13,9)))</f>
        <v>#N/A</v>
      </c>
      <c r="AJ1" s="566" t="e">
        <f>IF(Y5=1,CONCATENATE(VLOOKUP(Y3,AA16:AK30,10)),CONCATENATE(VLOOKUP(Y3,AA2:AK13,10)))</f>
        <v>#N/A</v>
      </c>
      <c r="AK1" s="566" t="e">
        <f>IF(Y5=1,CONCATENATE(VLOOKUP(Y3,AA16:AK30,11)),CONCATENATE(VLOOKUP(Y3,AA2:AK13,11)))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IF($B7="","",VLOOKUP($B7,'III.korcsoport F. B.'!$A$7:$M$22,5))</f>
        <v/>
      </c>
      <c r="D7" s="507" t="str">
        <f>IF($B7="","",VLOOKUP($B7,'III.korcsoport F. B.'!$A$7:$M$22,15))</f>
        <v/>
      </c>
      <c r="E7" s="503" t="str">
        <f>UPPER(IF($B7="","",VLOOKUP($B7,'III.korcsoport F. B.'!$A$7:$M$22,2)))</f>
        <v/>
      </c>
      <c r="F7" s="506"/>
      <c r="G7" s="503" t="str">
        <f>IF($B7="","",VLOOKUP($B7,'III.korcsoport F. B.'!$A$7:$M$22,3))</f>
        <v/>
      </c>
      <c r="H7" s="506"/>
      <c r="I7" s="503" t="str">
        <f>IF($B7="","",VLOOKUP($B7,'III.korcsoport F. B.'!$A$7:$M$22,4))</f>
        <v/>
      </c>
      <c r="J7" s="483"/>
      <c r="K7" s="567"/>
      <c r="L7" s="563" t="str">
        <f>IF(K7="","",CONCATENATE(VLOOKUP($Y$3,$AB$1:$AK$1,K7)," pont"))</f>
        <v/>
      </c>
      <c r="M7" s="568"/>
      <c r="Q7" s="551" t="s">
        <v>173</v>
      </c>
      <c r="R7" s="646" t="s">
        <v>218</v>
      </c>
      <c r="S7" s="646" t="s">
        <v>219</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216</v>
      </c>
      <c r="S8" s="647" t="s">
        <v>220</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IF($B9="","",VLOOKUP($B9,'III.korcsoport F. B.'!$A$7:$M$22,5))</f>
        <v/>
      </c>
      <c r="D9" s="507" t="str">
        <f>IF($B9="","",VLOOKUP($B9,'III.korcsoport F. B.'!$A$7:$M$22,15))</f>
        <v/>
      </c>
      <c r="E9" s="502" t="str">
        <f>UPPER(IF($B9="","",VLOOKUP($B9,'III.korcsoport F. B.'!$A$7:$M$22,2)))</f>
        <v/>
      </c>
      <c r="F9" s="508"/>
      <c r="G9" s="502" t="str">
        <f>IF($B9="","",VLOOKUP($B9,'III.korcsoport F. B.'!$A$7:$M$22,3))</f>
        <v/>
      </c>
      <c r="H9" s="508"/>
      <c r="I9" s="502" t="str">
        <f>IF($B9="","",VLOOKUP($B9,'III.korcsoport F. B.'!$A$7:$M$22,4))</f>
        <v/>
      </c>
      <c r="J9" s="483"/>
      <c r="K9" s="567"/>
      <c r="L9" s="563" t="str">
        <f>IF(K9="","",CONCATENATE(VLOOKUP($Y$3,$AB$1:$AK$1,K9)," pont"))</f>
        <v/>
      </c>
      <c r="M9" s="568"/>
      <c r="Q9" s="555" t="s">
        <v>181</v>
      </c>
      <c r="R9" s="648" t="s">
        <v>213</v>
      </c>
      <c r="S9" s="648" t="s">
        <v>221</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IF($B11="","",VLOOKUP($B11,'III.korcsoport F. B.'!$A$7:$M$22,5))</f>
        <v/>
      </c>
      <c r="D11" s="507" t="str">
        <f>IF($B11="","",VLOOKUP($B11,'III.korcsoport F. B.'!$A$7:$M$22,15))</f>
        <v/>
      </c>
      <c r="E11" s="502" t="str">
        <f>UPPER(IF($B11="","",VLOOKUP($B11,'III.korcsoport F. B.'!$A$7:$M$22,2)))</f>
        <v/>
      </c>
      <c r="F11" s="508"/>
      <c r="G11" s="502" t="str">
        <f>IF($B11="","",VLOOKUP($B11,'III.korcsoport F. B.'!$A$7:$M$22,3))</f>
        <v/>
      </c>
      <c r="H11" s="508"/>
      <c r="I11" s="502" t="str">
        <f>IF($B11="","",VLOOKUP($B11,'III.korcsoport F. B.'!$A$7:$M$22,4))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634" t="s">
        <v>166</v>
      </c>
      <c r="B13" s="637"/>
      <c r="C13" s="507" t="str">
        <f>IF($B13="","",VLOOKUP($B13,'III.korcsoport F. B.'!$A$7:$M$22,5))</f>
        <v/>
      </c>
      <c r="D13" s="507" t="str">
        <f>IF($B13="","",VLOOKUP($B13,'III.korcsoport F. B.'!$A$7:$M$22,15))</f>
        <v/>
      </c>
      <c r="E13" s="502" t="str">
        <f>UPPER(IF($B13="","",VLOOKUP($B13,'III.korcsoport F. B.'!$A$7:$M$22,2)))</f>
        <v/>
      </c>
      <c r="F13" s="508"/>
      <c r="G13" s="502" t="str">
        <f>IF($B13="","",VLOOKUP($B13,'III.korcsoport F. B.'!$A$7:$M$22,3))</f>
        <v/>
      </c>
      <c r="H13" s="508"/>
      <c r="I13" s="502" t="str">
        <f>IF($B13="","",VLOOKUP($B13,'III.korcsoport F. B.'!$A$7:$M$22,4))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45" t="s">
        <v>167</v>
      </c>
      <c r="B15" s="636"/>
      <c r="C15" s="507" t="str">
        <f>IF($B15="","",VLOOKUP($B15,'III.korcsoport F. B.'!$A$7:$M$22,5))</f>
        <v/>
      </c>
      <c r="D15" s="635" t="str">
        <f>IF($B15="","",VLOOKUP($B15,'III.korcsoport F. B.'!$A$7:$M$22,15))</f>
        <v/>
      </c>
      <c r="E15" s="503" t="str">
        <f>UPPER(IF($B15="","",VLOOKUP($B15,'III.korcsoport F. B.'!$A$7:$M$22,2)))</f>
        <v/>
      </c>
      <c r="F15" s="506"/>
      <c r="G15" s="503" t="str">
        <f>IF($B15="","",VLOOKUP($B15,'III.korcsoport F. B.'!$A$7:$M$22,3))</f>
        <v/>
      </c>
      <c r="H15" s="506"/>
      <c r="I15" s="503" t="str">
        <f>IF($B15="","",VLOOKUP($B15,'III.korcsoport F. B.'!$A$7:$M$22,4))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IF($B17="","",VLOOKUP($B17,'III.korcsoport F. B.'!$A$7:$M$22,5))</f>
        <v/>
      </c>
      <c r="D17" s="507" t="str">
        <f>IF($B17="","",VLOOKUP($B17,'III.korcsoport F. B.'!$A$7:$M$22,15))</f>
        <v/>
      </c>
      <c r="E17" s="502" t="str">
        <f>UPPER(IF($B17="","",VLOOKUP($B17,'III.korcsoport F. B.'!$A$7:$M$22,2)))</f>
        <v/>
      </c>
      <c r="F17" s="508"/>
      <c r="G17" s="502" t="str">
        <f>IF($B17="","",VLOOKUP($B17,'III.korcsoport F. B.'!$A$7:$M$22,3))</f>
        <v/>
      </c>
      <c r="H17" s="508"/>
      <c r="I17" s="502" t="str">
        <f>IF($B17="","",VLOOKUP($B17,'III.korcsoport F. B.'!$A$7:$M$22,4))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634" t="s">
        <v>172</v>
      </c>
      <c r="B19" s="559"/>
      <c r="C19" s="507" t="str">
        <f>IF($B19="","",VLOOKUP($B19,'III.korcsoport F. B.'!$A$7:$M$22,5))</f>
        <v/>
      </c>
      <c r="D19" s="507" t="str">
        <f>IF($B19="","",VLOOKUP($B19,'III.korcsoport F. B.'!$A$7:$M$22,15))</f>
        <v/>
      </c>
      <c r="E19" s="502" t="str">
        <f>UPPER(IF($B19="","",VLOOKUP($B19,'III.korcsoport F. B.'!$A$7:$M$22,2)))</f>
        <v/>
      </c>
      <c r="F19" s="508"/>
      <c r="G19" s="502" t="str">
        <f>IF($B19="","",VLOOKUP($B19,'III.korcsoport F. B.'!$A$7:$M$22,3))</f>
        <v/>
      </c>
      <c r="H19" s="508"/>
      <c r="I19" s="502" t="str">
        <f>IF($B19="","",VLOOKUP($B19,'III.korcsoport F. B.'!$A$7:$M$22,4))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514"/>
      <c r="B20" s="558"/>
      <c r="C20" s="515"/>
      <c r="D20" s="515"/>
      <c r="E20" s="515"/>
      <c r="F20" s="515"/>
      <c r="G20" s="515"/>
      <c r="H20" s="515"/>
      <c r="I20" s="515"/>
      <c r="J20" s="483"/>
      <c r="K20" s="514"/>
      <c r="L20" s="514"/>
      <c r="M20" s="569"/>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5">
      <c r="A21" s="634" t="s">
        <v>211</v>
      </c>
      <c r="B21" s="559"/>
      <c r="C21" s="507" t="str">
        <f>IF($B21="","",VLOOKUP($B21,'III.korcsoport F. B.'!$A$7:$M$22,5))</f>
        <v/>
      </c>
      <c r="D21" s="507" t="str">
        <f>IF($B21="","",VLOOKUP($B21,'III.korcsoport F. B.'!$A$7:$M$22,15))</f>
        <v/>
      </c>
      <c r="E21" s="502" t="str">
        <f>UPPER(IF($B21="","",VLOOKUP($B21,'III.korcsoport F. B.'!$A$7:$M$22,2)))</f>
        <v/>
      </c>
      <c r="F21" s="508"/>
      <c r="G21" s="502" t="str">
        <f>IF($B21="","",VLOOKUP($B21,'III.korcsoport F. B.'!$A$7:$M$22,3))</f>
        <v/>
      </c>
      <c r="H21" s="508"/>
      <c r="I21" s="502" t="str">
        <f>IF($B21="","",VLOOKUP($B21,'III.korcsoport F. B.'!$A$7:$M$22,4))</f>
        <v/>
      </c>
      <c r="J21" s="483"/>
      <c r="K21" s="567"/>
      <c r="L21" s="563" t="str">
        <f>IF(K21="","",CONCATENATE(VLOOKUP($Y$3,$AB$1:$AK$1,K21)," pont"))</f>
        <v/>
      </c>
      <c r="M21" s="568"/>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5">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5">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5">
      <c r="A24" s="483"/>
      <c r="B24" s="746"/>
      <c r="C24" s="746"/>
      <c r="D24" s="743" t="str">
        <f>E7</f>
        <v/>
      </c>
      <c r="E24" s="743"/>
      <c r="F24" s="743" t="str">
        <f>E9</f>
        <v/>
      </c>
      <c r="G24" s="743"/>
      <c r="H24" s="743" t="str">
        <f>E11</f>
        <v/>
      </c>
      <c r="I24" s="743"/>
      <c r="J24" s="743" t="str">
        <f>E13</f>
        <v/>
      </c>
      <c r="K24" s="743"/>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5">
      <c r="A25" s="544" t="s">
        <v>159</v>
      </c>
      <c r="B25" s="739" t="str">
        <f>E7</f>
        <v/>
      </c>
      <c r="C25" s="739"/>
      <c r="D25" s="744"/>
      <c r="E25" s="744"/>
      <c r="F25" s="741"/>
      <c r="G25" s="741"/>
      <c r="H25" s="741"/>
      <c r="I25" s="741"/>
      <c r="J25" s="743"/>
      <c r="K25" s="743"/>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5">
      <c r="A26" s="544" t="s">
        <v>160</v>
      </c>
      <c r="B26" s="739" t="str">
        <f>E9</f>
        <v/>
      </c>
      <c r="C26" s="739"/>
      <c r="D26" s="741"/>
      <c r="E26" s="741"/>
      <c r="F26" s="744"/>
      <c r="G26" s="744"/>
      <c r="H26" s="741"/>
      <c r="I26" s="741"/>
      <c r="J26" s="741"/>
      <c r="K26" s="741"/>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5">
      <c r="A27" s="544" t="s">
        <v>161</v>
      </c>
      <c r="B27" s="739" t="str">
        <f>E11</f>
        <v/>
      </c>
      <c r="C27" s="739"/>
      <c r="D27" s="741"/>
      <c r="E27" s="741"/>
      <c r="F27" s="741"/>
      <c r="G27" s="741"/>
      <c r="H27" s="744"/>
      <c r="I27" s="744"/>
      <c r="J27" s="741"/>
      <c r="K27" s="741"/>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5">
      <c r="A28" s="633" t="s">
        <v>166</v>
      </c>
      <c r="B28" s="739" t="str">
        <f>E13</f>
        <v/>
      </c>
      <c r="C28" s="739"/>
      <c r="D28" s="741"/>
      <c r="E28" s="741"/>
      <c r="F28" s="741"/>
      <c r="G28" s="741"/>
      <c r="H28" s="743"/>
      <c r="I28" s="743"/>
      <c r="J28" s="744"/>
      <c r="K28" s="744"/>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5">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5">
      <c r="A30" s="483"/>
      <c r="B30" s="746"/>
      <c r="C30" s="746"/>
      <c r="D30" s="743" t="str">
        <f>E15</f>
        <v/>
      </c>
      <c r="E30" s="743"/>
      <c r="F30" s="743" t="str">
        <f>E17</f>
        <v/>
      </c>
      <c r="G30" s="743"/>
      <c r="H30" s="761" t="str">
        <f>E19</f>
        <v/>
      </c>
      <c r="I30" s="762"/>
      <c r="J30" s="743" t="str">
        <f>E21</f>
        <v/>
      </c>
      <c r="K30" s="743"/>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5">
      <c r="A31" s="633" t="s">
        <v>167</v>
      </c>
      <c r="B31" s="763" t="str">
        <f>E15</f>
        <v/>
      </c>
      <c r="C31" s="764"/>
      <c r="D31" s="744"/>
      <c r="E31" s="744"/>
      <c r="F31" s="741"/>
      <c r="G31" s="741"/>
      <c r="H31" s="741"/>
      <c r="I31" s="741"/>
      <c r="J31" s="743"/>
      <c r="K31" s="743"/>
      <c r="L31" s="483"/>
      <c r="M31" s="547"/>
    </row>
    <row r="32" spans="1:37" ht="18.75" customHeight="1" x14ac:dyDescent="0.25">
      <c r="A32" s="633" t="s">
        <v>168</v>
      </c>
      <c r="B32" s="739" t="str">
        <f>E17</f>
        <v/>
      </c>
      <c r="C32" s="739"/>
      <c r="D32" s="741"/>
      <c r="E32" s="741"/>
      <c r="F32" s="744"/>
      <c r="G32" s="744"/>
      <c r="H32" s="741"/>
      <c r="I32" s="741"/>
      <c r="J32" s="741"/>
      <c r="K32" s="741"/>
      <c r="L32" s="483"/>
      <c r="M32" s="547"/>
    </row>
    <row r="33" spans="1:18" ht="18.75" customHeight="1" x14ac:dyDescent="0.25">
      <c r="A33" s="633" t="s">
        <v>172</v>
      </c>
      <c r="B33" s="739" t="str">
        <f>E19</f>
        <v/>
      </c>
      <c r="C33" s="739"/>
      <c r="D33" s="741"/>
      <c r="E33" s="741"/>
      <c r="F33" s="741"/>
      <c r="G33" s="741"/>
      <c r="H33" s="744"/>
      <c r="I33" s="744"/>
      <c r="J33" s="741"/>
      <c r="K33" s="741"/>
      <c r="L33" s="483"/>
      <c r="M33" s="547"/>
    </row>
    <row r="34" spans="1:18" ht="18.75" customHeight="1" x14ac:dyDescent="0.25">
      <c r="A34" s="633" t="s">
        <v>211</v>
      </c>
      <c r="B34" s="739" t="str">
        <f>E21</f>
        <v/>
      </c>
      <c r="C34" s="739"/>
      <c r="D34" s="741"/>
      <c r="E34" s="741"/>
      <c r="F34" s="741"/>
      <c r="G34" s="741"/>
      <c r="H34" s="743"/>
      <c r="I34" s="743"/>
      <c r="J34" s="744"/>
      <c r="K34" s="744"/>
      <c r="L34" s="483"/>
      <c r="M34" s="547"/>
    </row>
    <row r="35" spans="1:18" ht="18.75" customHeight="1" x14ac:dyDescent="0.25">
      <c r="A35" s="251"/>
      <c r="B35" s="549"/>
      <c r="C35" s="549"/>
      <c r="D35" s="251"/>
      <c r="E35" s="251"/>
      <c r="F35" s="251"/>
      <c r="G35" s="251"/>
      <c r="H35" s="251"/>
      <c r="I35" s="251"/>
      <c r="J35" s="483"/>
      <c r="K35" s="483"/>
      <c r="L35" s="483"/>
      <c r="M35" s="550"/>
    </row>
    <row r="36" spans="1:18" x14ac:dyDescent="0.25">
      <c r="A36" s="483"/>
      <c r="B36" s="483"/>
      <c r="C36" s="483"/>
      <c r="D36" s="483"/>
      <c r="E36" s="483"/>
      <c r="F36" s="483"/>
      <c r="G36" s="483"/>
      <c r="H36" s="483"/>
      <c r="I36" s="483"/>
      <c r="J36" s="483"/>
      <c r="K36" s="483"/>
      <c r="L36" s="483"/>
      <c r="M36" s="483"/>
    </row>
    <row r="37" spans="1:18" x14ac:dyDescent="0.25">
      <c r="A37" s="483" t="s">
        <v>126</v>
      </c>
      <c r="B37" s="483"/>
      <c r="C37" s="752" t="str">
        <f>IF(M25=1,B25,IF(M26=1,B26,IF(M27=1,B27,IF(M28=1,B28,""))))</f>
        <v/>
      </c>
      <c r="D37" s="752"/>
      <c r="E37" s="514" t="s">
        <v>170</v>
      </c>
      <c r="F37" s="752" t="str">
        <f>IF(M31=1,B31,IF(M32=1,B32,IF(M33=1,B33,IF(M34=1,B34,""))))</f>
        <v/>
      </c>
      <c r="G37" s="752"/>
      <c r="H37" s="483"/>
      <c r="I37" s="461"/>
      <c r="J37" s="483"/>
      <c r="K37" s="483"/>
      <c r="L37" s="483"/>
      <c r="M37" s="483"/>
    </row>
    <row r="38" spans="1:18" x14ac:dyDescent="0.25">
      <c r="A38" s="483"/>
      <c r="B38" s="483"/>
      <c r="C38" s="483"/>
      <c r="D38" s="483"/>
      <c r="E38" s="483"/>
      <c r="F38" s="514"/>
      <c r="G38" s="514"/>
      <c r="H38" s="483"/>
      <c r="I38" s="483"/>
      <c r="J38" s="483"/>
      <c r="K38" s="483"/>
      <c r="L38" s="483"/>
      <c r="M38" s="483"/>
    </row>
    <row r="39" spans="1:18" x14ac:dyDescent="0.25">
      <c r="A39" s="483" t="s">
        <v>169</v>
      </c>
      <c r="B39" s="483"/>
      <c r="C39" s="752" t="str">
        <f>IF(M25=2,B25,IF(M26=2,B26,IF(M27=2,B27,IF(M28=2,B28,""))))</f>
        <v/>
      </c>
      <c r="D39" s="752"/>
      <c r="E39" s="514" t="s">
        <v>170</v>
      </c>
      <c r="F39" s="752" t="str">
        <f>IF(M31=2,B31,IF(M32=2,B32,IF(M33=2,B33,IF(M34=2,B34,""))))</f>
        <v/>
      </c>
      <c r="G39" s="752"/>
      <c r="H39" s="483"/>
      <c r="I39" s="461"/>
      <c r="J39" s="483"/>
      <c r="K39" s="483"/>
      <c r="L39" s="483"/>
      <c r="M39" s="483"/>
    </row>
    <row r="40" spans="1:18" x14ac:dyDescent="0.25">
      <c r="A40" s="483"/>
      <c r="B40" s="483"/>
      <c r="C40" s="514"/>
      <c r="D40" s="514"/>
      <c r="E40" s="514"/>
      <c r="F40" s="514"/>
      <c r="G40" s="514"/>
      <c r="H40" s="483"/>
      <c r="I40" s="483"/>
      <c r="J40" s="483"/>
      <c r="K40" s="483"/>
      <c r="L40" s="483"/>
      <c r="M40" s="483"/>
    </row>
    <row r="41" spans="1:18" x14ac:dyDescent="0.25">
      <c r="A41" s="483" t="s">
        <v>171</v>
      </c>
      <c r="B41" s="483"/>
      <c r="C41" s="752" t="str">
        <f>IF(M25=3,B25,IF(M26=3,B26,IF(M27=3,B27,IF(M28=3,B28,""))))</f>
        <v/>
      </c>
      <c r="D41" s="752"/>
      <c r="E41" s="514" t="s">
        <v>170</v>
      </c>
      <c r="F41" s="752" t="str">
        <f>IF(M31=3,B31,IF(M32=3,B32,IF(M33=3,B33,IF(M34=3,B34,""))))</f>
        <v/>
      </c>
      <c r="G41" s="752"/>
      <c r="H41" s="483"/>
      <c r="I41" s="461"/>
      <c r="J41" s="483"/>
      <c r="K41" s="483"/>
      <c r="L41" s="483"/>
      <c r="M41" s="483"/>
    </row>
    <row r="42" spans="1:18" x14ac:dyDescent="0.25">
      <c r="A42" s="483"/>
      <c r="B42" s="483"/>
      <c r="C42" s="483"/>
      <c r="D42" s="483"/>
      <c r="E42" s="483"/>
      <c r="F42" s="483"/>
      <c r="G42" s="483"/>
      <c r="H42" s="483"/>
      <c r="I42" s="483"/>
      <c r="J42" s="483"/>
      <c r="K42" s="483"/>
      <c r="L42" s="483"/>
      <c r="M42" s="483"/>
    </row>
    <row r="43" spans="1:18" x14ac:dyDescent="0.25">
      <c r="A43" s="515" t="s">
        <v>212</v>
      </c>
      <c r="B43" s="483"/>
      <c r="C43" s="752">
        <f>IF(M25=4,B25,IF(M26=4,B26,IF(M27=4,B27,IF(M28=4,B28,))))</f>
        <v>0</v>
      </c>
      <c r="D43" s="752"/>
      <c r="E43" s="514" t="s">
        <v>170</v>
      </c>
      <c r="F43" s="752" t="str">
        <f>IF(M31=3,B31,IF(M32=3,B32,IF(M33=4,B33,IF(M34=4,B34,""))))</f>
        <v/>
      </c>
      <c r="G43" s="752"/>
      <c r="H43" s="483"/>
      <c r="I43" s="461"/>
      <c r="J43" s="483"/>
      <c r="K43" s="483"/>
      <c r="L43" s="483"/>
      <c r="M43" s="483"/>
    </row>
    <row r="44" spans="1:18" x14ac:dyDescent="0.25">
      <c r="A44" s="483"/>
      <c r="B44" s="483"/>
      <c r="C44" s="483"/>
      <c r="D44" s="483"/>
      <c r="E44" s="483"/>
      <c r="F44" s="483"/>
      <c r="G44" s="483"/>
      <c r="H44" s="483"/>
      <c r="I44" s="483"/>
      <c r="J44" s="483"/>
      <c r="K44" s="483"/>
      <c r="L44" s="461"/>
      <c r="M44" s="483"/>
      <c r="P44" s="516"/>
      <c r="Q44" s="516"/>
      <c r="R44" s="517"/>
    </row>
    <row r="45" spans="1:18" x14ac:dyDescent="0.25">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5">
      <c r="A46" s="494" t="s">
        <v>103</v>
      </c>
      <c r="B46" s="495"/>
      <c r="C46" s="497"/>
      <c r="D46" s="522">
        <v>1</v>
      </c>
      <c r="E46" s="737" t="str">
        <f>IF(D46&gt;$R$47,,UPPER(VLOOKUP(D46,'III.korcsoport F. B.'!$A$7:$O$134,2)))</f>
        <v xml:space="preserve">SZÁNTÓ </v>
      </c>
      <c r="F46" s="737"/>
      <c r="G46" s="529" t="s">
        <v>7</v>
      </c>
      <c r="H46" s="495"/>
      <c r="I46" s="523"/>
      <c r="J46" s="530"/>
      <c r="K46" s="489" t="s">
        <v>108</v>
      </c>
      <c r="L46" s="536"/>
      <c r="M46" s="524"/>
      <c r="P46" s="187"/>
      <c r="Q46" s="181"/>
      <c r="R46" s="187"/>
    </row>
    <row r="47" spans="1:18" x14ac:dyDescent="0.25">
      <c r="A47" s="498" t="s">
        <v>121</v>
      </c>
      <c r="B47" s="294"/>
      <c r="C47" s="500"/>
      <c r="D47" s="525">
        <v>2</v>
      </c>
      <c r="E47" s="738" t="str">
        <f>IF(D47&gt;$R$47,,UPPER(VLOOKUP(D47,'III.korcsoport F. B.'!$A$7:$O$134,2)))</f>
        <v>BALOGH</v>
      </c>
      <c r="F47" s="738"/>
      <c r="G47" s="531" t="s">
        <v>8</v>
      </c>
      <c r="H47" s="53"/>
      <c r="I47" s="487"/>
      <c r="J47" s="54"/>
      <c r="K47" s="533"/>
      <c r="L47" s="461"/>
      <c r="M47" s="528"/>
      <c r="P47" s="518"/>
      <c r="Q47" s="518"/>
      <c r="R47" s="519">
        <f>MIN(4,'III.korcsoport F. B.'!O2)</f>
        <v>4</v>
      </c>
    </row>
    <row r="48" spans="1:18" x14ac:dyDescent="0.25">
      <c r="A48" s="336"/>
      <c r="B48" s="337"/>
      <c r="C48" s="338"/>
      <c r="D48" s="525"/>
      <c r="E48" s="55"/>
      <c r="F48" s="483"/>
      <c r="G48" s="531" t="s">
        <v>9</v>
      </c>
      <c r="H48" s="53"/>
      <c r="I48" s="487"/>
      <c r="J48" s="54"/>
      <c r="K48" s="489" t="s">
        <v>109</v>
      </c>
      <c r="L48" s="536"/>
      <c r="M48" s="524"/>
      <c r="P48" s="187"/>
      <c r="Q48" s="181"/>
      <c r="R48" s="187"/>
    </row>
    <row r="49" spans="1:18" x14ac:dyDescent="0.25">
      <c r="A49" s="198"/>
      <c r="B49" s="110"/>
      <c r="C49" s="199"/>
      <c r="D49" s="525"/>
      <c r="E49" s="55"/>
      <c r="F49" s="483"/>
      <c r="G49" s="531" t="s">
        <v>10</v>
      </c>
      <c r="H49" s="53"/>
      <c r="I49" s="487"/>
      <c r="J49" s="54"/>
      <c r="K49" s="534"/>
      <c r="L49" s="483"/>
      <c r="M49" s="526"/>
      <c r="P49" s="187"/>
      <c r="Q49" s="181"/>
      <c r="R49" s="187"/>
    </row>
    <row r="50" spans="1:18" x14ac:dyDescent="0.25">
      <c r="A50" s="325"/>
      <c r="B50" s="339"/>
      <c r="C50" s="380"/>
      <c r="D50" s="525"/>
      <c r="E50" s="55"/>
      <c r="F50" s="483"/>
      <c r="G50" s="531" t="s">
        <v>11</v>
      </c>
      <c r="H50" s="53"/>
      <c r="I50" s="487"/>
      <c r="J50" s="54"/>
      <c r="K50" s="498"/>
      <c r="L50" s="461"/>
      <c r="M50" s="528"/>
      <c r="P50" s="518"/>
      <c r="Q50" s="518"/>
      <c r="R50" s="187"/>
    </row>
    <row r="51" spans="1:18" x14ac:dyDescent="0.25">
      <c r="A51" s="326"/>
      <c r="B51" s="24"/>
      <c r="C51" s="199"/>
      <c r="D51" s="525"/>
      <c r="E51" s="55"/>
      <c r="F51" s="483"/>
      <c r="G51" s="531" t="s">
        <v>12</v>
      </c>
      <c r="H51" s="53"/>
      <c r="I51" s="487"/>
      <c r="J51" s="54"/>
      <c r="K51" s="489" t="s">
        <v>89</v>
      </c>
      <c r="L51" s="536"/>
      <c r="M51" s="524"/>
      <c r="P51" s="187"/>
      <c r="Q51" s="181"/>
      <c r="R51" s="187"/>
    </row>
    <row r="52" spans="1:18" x14ac:dyDescent="0.25">
      <c r="A52" s="326"/>
      <c r="B52" s="24"/>
      <c r="C52" s="334"/>
      <c r="D52" s="525"/>
      <c r="E52" s="55"/>
      <c r="F52" s="483"/>
      <c r="G52" s="531" t="s">
        <v>13</v>
      </c>
      <c r="H52" s="53"/>
      <c r="I52" s="487"/>
      <c r="J52" s="54"/>
      <c r="K52" s="534"/>
      <c r="L52" s="483"/>
      <c r="M52" s="526"/>
      <c r="P52" s="187"/>
      <c r="Q52" s="181"/>
      <c r="R52" s="519"/>
    </row>
    <row r="53" spans="1:18" x14ac:dyDescent="0.25">
      <c r="A53" s="327"/>
      <c r="B53" s="324"/>
      <c r="C53" s="335"/>
      <c r="D53" s="527"/>
      <c r="E53" s="201"/>
      <c r="F53" s="461"/>
      <c r="G53" s="532" t="s">
        <v>14</v>
      </c>
      <c r="H53" s="294"/>
      <c r="I53" s="491"/>
      <c r="J53" s="203"/>
      <c r="K53" s="498" t="str">
        <f>L4</f>
        <v>Csávás István</v>
      </c>
      <c r="L53" s="461"/>
      <c r="M53" s="528"/>
    </row>
  </sheetData>
  <mergeCells count="62">
    <mergeCell ref="H24:I24"/>
    <mergeCell ref="J24:K24"/>
    <mergeCell ref="J25:K25"/>
    <mergeCell ref="J26:K26"/>
    <mergeCell ref="J27:K27"/>
    <mergeCell ref="J28:K28"/>
    <mergeCell ref="E47:F47"/>
    <mergeCell ref="C43:D43"/>
    <mergeCell ref="F43:G43"/>
    <mergeCell ref="B34:C34"/>
    <mergeCell ref="D34:E34"/>
    <mergeCell ref="F34:G34"/>
    <mergeCell ref="C39:D39"/>
    <mergeCell ref="F39:G39"/>
    <mergeCell ref="C41:D41"/>
    <mergeCell ref="F41:G41"/>
    <mergeCell ref="E46:F46"/>
    <mergeCell ref="H34:I34"/>
    <mergeCell ref="J34:K34"/>
    <mergeCell ref="C37:D37"/>
    <mergeCell ref="F37:G37"/>
    <mergeCell ref="B32:C32"/>
    <mergeCell ref="D32:E32"/>
    <mergeCell ref="F32:G32"/>
    <mergeCell ref="H32:I32"/>
    <mergeCell ref="J32:K32"/>
    <mergeCell ref="B33:C33"/>
    <mergeCell ref="D33:E33"/>
    <mergeCell ref="F33:G33"/>
    <mergeCell ref="H33:I33"/>
    <mergeCell ref="J33:K33"/>
    <mergeCell ref="J30:K30"/>
    <mergeCell ref="B31:C31"/>
    <mergeCell ref="D31:E31"/>
    <mergeCell ref="F31:G31"/>
    <mergeCell ref="H31:I31"/>
    <mergeCell ref="J31:K31"/>
    <mergeCell ref="B27:C27"/>
    <mergeCell ref="D27:E27"/>
    <mergeCell ref="F27:G27"/>
    <mergeCell ref="H27:I27"/>
    <mergeCell ref="B30:C30"/>
    <mergeCell ref="D30:E30"/>
    <mergeCell ref="F30:G30"/>
    <mergeCell ref="H30:I30"/>
    <mergeCell ref="B28:C28"/>
    <mergeCell ref="D28:E28"/>
    <mergeCell ref="F28:G28"/>
    <mergeCell ref="H28:I28"/>
    <mergeCell ref="B25:C25"/>
    <mergeCell ref="D25:E25"/>
    <mergeCell ref="F25:G25"/>
    <mergeCell ref="H25:I25"/>
    <mergeCell ref="B26:C26"/>
    <mergeCell ref="D26:E26"/>
    <mergeCell ref="F26:G26"/>
    <mergeCell ref="H26:I26"/>
    <mergeCell ref="A1:F1"/>
    <mergeCell ref="A4:C4"/>
    <mergeCell ref="B24:C24"/>
    <mergeCell ref="D24:E24"/>
    <mergeCell ref="F24:G24"/>
  </mergeCells>
  <conditionalFormatting sqref="E7 E9 E11 E13 E15 E17 E19:E21">
    <cfRule type="cellIs" dxfId="784" priority="1" stopIfTrue="1" operator="equal">
      <formula>"Bye"</formula>
    </cfRule>
  </conditionalFormatting>
  <conditionalFormatting sqref="R47 R52">
    <cfRule type="expression" dxfId="78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7">
    <tabColor indexed="11"/>
    <pageSetUpPr fitToPage="1"/>
  </sheetPr>
  <dimension ref="A1:AK57"/>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59">
        <f>Altalanos!$A$8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1.1"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IF($E7="","",VLOOKUP($E7,'III.korcsoport F. B.'!$A$7:$M$22,14))</f>
        <v/>
      </c>
      <c r="C7" s="376" t="str">
        <f>IF($E7="","",VLOOKUP($E7,'III.korcsoport F. B.'!$A$7:$M$22,15))</f>
        <v/>
      </c>
      <c r="D7" s="376" t="str">
        <f>IF($E7="","",VLOOKUP($E7,'III.korcsoport F. B.'!$A$7:$M$22,5))</f>
        <v/>
      </c>
      <c r="E7" s="119"/>
      <c r="F7" s="120" t="str">
        <f>UPPER(IF($E7="","",VLOOKUP($E7,'III.korcsoport F. B.'!$A$7:$M$22,2)))</f>
        <v/>
      </c>
      <c r="G7" s="120" t="str">
        <f>IF($E7="","",VLOOKUP($E7,'III.korcsoport F. B.'!$A$7:$M$22,3))</f>
        <v/>
      </c>
      <c r="H7" s="120"/>
      <c r="I7" s="120" t="str">
        <f>IF($E7="","",VLOOKUP($E7,'III.korcsoport F. B.'!$A$7:$M$22,4))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137" t="str">
        <f>UPPER(IF(OR(J8="a",J8="as"),F7,IF(OR(J8="b",J8="bs"),F9,)))</f>
        <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IF($E9="","",VLOOKUP($E9,'III.korcsoport F. B.'!$A$7:$M$22,14))</f>
        <v/>
      </c>
      <c r="C9" s="376" t="str">
        <f>IF($E9="","",VLOOKUP($E9,'III.korcsoport F. B.'!$A$7:$M$22,15))</f>
        <v/>
      </c>
      <c r="D9" s="376" t="str">
        <f>IF($E9="","",VLOOKUP($E9,'III.korcsoport F. B.'!$A$7:$M$22,5))</f>
        <v/>
      </c>
      <c r="E9" s="119"/>
      <c r="F9" s="139" t="str">
        <f>UPPER(IF($E9="","",VLOOKUP($E9,'III.korcsoport F. B.'!$A$7:$M$22,2)))</f>
        <v/>
      </c>
      <c r="G9" s="139" t="str">
        <f>IF($E9="","",VLOOKUP($E9,'III.korcsoport F. B.'!$A$7:$M$22,3))</f>
        <v/>
      </c>
      <c r="H9" s="139"/>
      <c r="I9" s="120" t="str">
        <f>IF($E9="","",VLOOKUP($E9,'III.korcsoport F. B.'!$A$7:$M$22,4))</f>
        <v/>
      </c>
      <c r="J9" s="140"/>
      <c r="K9" s="121"/>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IF($E11="","",VLOOKUP($E11,'III.korcsoport F. B.'!$A$7:$M$22,14))</f>
        <v/>
      </c>
      <c r="C11" s="376" t="str">
        <f>IF($E11="","",VLOOKUP($E11,'III.korcsoport F. B.'!$A$7:$M$22,15))</f>
        <v/>
      </c>
      <c r="D11" s="376" t="str">
        <f>IF($E11="","",VLOOKUP($E11,'III.korcsoport F. B.'!$A$7:$M$22,5))</f>
        <v/>
      </c>
      <c r="E11" s="119"/>
      <c r="F11" s="139" t="str">
        <f>UPPER(IF($E11="","",VLOOKUP($E11,'III.korcsoport F. B.'!$A$7:$M$22,2)))</f>
        <v/>
      </c>
      <c r="G11" s="139" t="str">
        <f>IF($E11="","",VLOOKUP($E11,'III.korcsoport F. B.'!$A$7:$M$22,3))</f>
        <v/>
      </c>
      <c r="H11" s="139"/>
      <c r="I11" s="139" t="str">
        <f>IF($E11="","",VLOOKUP($E11,'III.korcsoport F. B.'!$A$7:$M$22,4))</f>
        <v/>
      </c>
      <c r="J11" s="122"/>
      <c r="K11" s="121"/>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137" t="str">
        <f>UPPER(IF(OR(J12="a",J12="as"),F11,IF(OR(J12="b",J12="bs"),F13,)))</f>
        <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IF($E13="","",VLOOKUP($E13,'III.korcsoport F. B.'!$A$7:$M$22,14))</f>
        <v/>
      </c>
      <c r="C13" s="376" t="str">
        <f>IF($E13="","",VLOOKUP($E13,'III.korcsoport F. B.'!$A$7:$M$22,15))</f>
        <v/>
      </c>
      <c r="D13" s="376" t="str">
        <f>IF($E13="","",VLOOKUP($E13,'III.korcsoport F. B.'!$A$7:$M$22,5))</f>
        <v/>
      </c>
      <c r="E13" s="119"/>
      <c r="F13" s="139" t="str">
        <f>UPPER(IF($E13="","",VLOOKUP($E13,'III.korcsoport F. B.'!$A$7:$M$22,2)))</f>
        <v/>
      </c>
      <c r="G13" s="139" t="str">
        <f>IF($E13="","",VLOOKUP($E13,'III.korcsoport F. B.'!$A$7:$M$22,3))</f>
        <v/>
      </c>
      <c r="H13" s="139"/>
      <c r="I13" s="139" t="str">
        <f>IF($E13="","",VLOOKUP($E13,'III.korcsoport F. B.'!$A$7:$M$22,4))</f>
        <v/>
      </c>
      <c r="J13" s="150"/>
      <c r="K13" s="121"/>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IF($E15="","",VLOOKUP($E15,'III.korcsoport F. B.'!$A$7:$M$22,14))</f>
        <v/>
      </c>
      <c r="C15" s="376" t="str">
        <f>IF($E15="","",VLOOKUP($E15,'III.korcsoport F. B.'!$A$7:$M$22,15))</f>
        <v/>
      </c>
      <c r="D15" s="376" t="str">
        <f>IF($E15="","",VLOOKUP($E15,'III.korcsoport F. B.'!$A$7:$M$22,5))</f>
        <v/>
      </c>
      <c r="E15" s="119"/>
      <c r="F15" s="120" t="str">
        <f>UPPER(IF($E15="","",VLOOKUP($E15,'III.korcsoport F. B.'!$A$7:$M$22,2)))</f>
        <v/>
      </c>
      <c r="G15" s="120" t="str">
        <f>IF($E15="","",VLOOKUP($E15,'III.korcsoport F. B.'!$A$7:$M$22,3))</f>
        <v/>
      </c>
      <c r="H15" s="120"/>
      <c r="I15" s="120" t="str">
        <f>IF($E15="","",VLOOKUP($E15,'III.korcsoport F. B.'!$A$7:$M$22,4))</f>
        <v/>
      </c>
      <c r="J15" s="152"/>
      <c r="K15" s="121"/>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137" t="str">
        <f>UPPER(IF(OR(J16="a",J16="as"),F15,IF(OR(J16="b",J16="bs"),F17,)))</f>
        <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IF($E17="","",VLOOKUP($E17,'III.korcsoport F. B.'!$A$7:$M$22,14))</f>
        <v/>
      </c>
      <c r="C17" s="376" t="str">
        <f>IF($E17="","",VLOOKUP($E17,'III.korcsoport F. B.'!$A$7:$M$22,15))</f>
        <v/>
      </c>
      <c r="D17" s="376" t="str">
        <f>IF($E17="","",VLOOKUP($E17,'III.korcsoport F. B.'!$A$7:$M$22,5))</f>
        <v/>
      </c>
      <c r="E17" s="119"/>
      <c r="F17" s="139" t="str">
        <f>UPPER(IF($E17="","",VLOOKUP($E17,'III.korcsoport F. B.'!$A$7:$M$22,2)))</f>
        <v/>
      </c>
      <c r="G17" s="139" t="str">
        <f>IF($E17="","",VLOOKUP($E17,'III.korcsoport F. B.'!$A$7:$M$22,3))</f>
        <v/>
      </c>
      <c r="H17" s="139"/>
      <c r="I17" s="139" t="str">
        <f>IF($E17="","",VLOOKUP($E17,'III.korcsoport F. B.'!$A$7:$M$22,4))</f>
        <v/>
      </c>
      <c r="J17" s="140"/>
      <c r="K17" s="121"/>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IF($E19="","",VLOOKUP($E19,'III.korcsoport F. B.'!$A$7:$M$22,14))</f>
        <v/>
      </c>
      <c r="C19" s="376" t="str">
        <f>IF($E19="","",VLOOKUP($E19,'III.korcsoport F. B.'!$A$7:$M$22,15))</f>
        <v/>
      </c>
      <c r="D19" s="376" t="str">
        <f>IF($E19="","",VLOOKUP($E19,'III.korcsoport F. B.'!$A$7:$M$22,5))</f>
        <v/>
      </c>
      <c r="E19" s="119"/>
      <c r="F19" s="139" t="str">
        <f>UPPER(IF($E19="","",VLOOKUP($E19,'III.korcsoport F. B.'!$A$7:$M$22,2)))</f>
        <v/>
      </c>
      <c r="G19" s="139" t="str">
        <f>IF($E19="","",VLOOKUP($E19,'III.korcsoport F. B.'!$A$7:$M$22,3))</f>
        <v/>
      </c>
      <c r="H19" s="139"/>
      <c r="I19" s="139" t="str">
        <f>IF($E19="","",VLOOKUP($E19,'III.korcsoport F. B.'!$A$7:$M$22,4))</f>
        <v/>
      </c>
      <c r="J19" s="122"/>
      <c r="K19" s="121"/>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137" t="str">
        <f>UPPER(IF(OR(J20="a",J20="as"),F19,IF(OR(J20="b",J20="bs"),F21,)))</f>
        <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IF($E21="","",VLOOKUP($E21,'III.korcsoport F. B.'!$A$7:$M$22,14))</f>
        <v/>
      </c>
      <c r="C21" s="376" t="str">
        <f>IF($E21="","",VLOOKUP($E21,'III.korcsoport F. B.'!$A$7:$M$22,15))</f>
        <v/>
      </c>
      <c r="D21" s="376" t="str">
        <f>IF($E21="","",VLOOKUP($E21,'III.korcsoport F. B.'!$A$7:$M$22,5))</f>
        <v/>
      </c>
      <c r="E21" s="119"/>
      <c r="F21" s="139" t="str">
        <f>UPPER(IF($E21="","",VLOOKUP($E21,'III.korcsoport F. B.'!$A$7:$M$22,2)))</f>
        <v/>
      </c>
      <c r="G21" s="139" t="str">
        <f>IF($E21="","",VLOOKUP($E21,'III.korcsoport F. B.'!$A$7:$M$22,3))</f>
        <v/>
      </c>
      <c r="H21" s="139"/>
      <c r="I21" s="139" t="str">
        <f>IF($E21="","",VLOOKUP($E21,'III.korcsoport F. B.'!$A$7:$M$22,4))</f>
        <v/>
      </c>
      <c r="J21" s="150"/>
      <c r="K21" s="121"/>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IF($E23="","",VLOOKUP($E23,'III.korcsoport F. B.'!$A$7:$M$22,14))</f>
        <v/>
      </c>
      <c r="C23" s="376" t="str">
        <f>IF($E23="","",VLOOKUP($E23,'III.korcsoport F. B.'!$A$7:$M$22,15))</f>
        <v/>
      </c>
      <c r="D23" s="376" t="str">
        <f>IF($E23="","",VLOOKUP($E23,'III.korcsoport F. B.'!$A$7:$M$22,5))</f>
        <v/>
      </c>
      <c r="E23" s="119"/>
      <c r="F23" s="139" t="str">
        <f>UPPER(IF($E23="","",VLOOKUP($E23,'III.korcsoport F. B.'!$A$7:$M$22,2)))</f>
        <v/>
      </c>
      <c r="G23" s="139" t="str">
        <f>IF($E23="","",VLOOKUP($E23,'III.korcsoport F. B.'!$A$7:$M$22,3))</f>
        <v/>
      </c>
      <c r="H23" s="139"/>
      <c r="I23" s="139" t="str">
        <f>IF($E23="","",VLOOKUP($E23,'III.korcsoport F. B.'!$A$7:$M$22,4))</f>
        <v/>
      </c>
      <c r="J23" s="122"/>
      <c r="K23" s="121"/>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137" t="str">
        <f>UPPER(IF(OR(J24="a",J24="as"),F23,IF(OR(J24="b",J24="bs"),F25,)))</f>
        <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IF($E25="","",VLOOKUP($E25,'III.korcsoport F. B.'!$A$7:$M$22,14))</f>
        <v/>
      </c>
      <c r="C25" s="376" t="str">
        <f>IF($E25="","",VLOOKUP($E25,'III.korcsoport F. B.'!$A$7:$M$22,15))</f>
        <v/>
      </c>
      <c r="D25" s="376" t="str">
        <f>IF($E25="","",VLOOKUP($E25,'III.korcsoport F. B.'!$A$7:$M$22,5))</f>
        <v/>
      </c>
      <c r="E25" s="119"/>
      <c r="F25" s="139" t="str">
        <f>UPPER(IF($E25="","",VLOOKUP($E25,'III.korcsoport F. B.'!$A$7:$M$22,2)))</f>
        <v/>
      </c>
      <c r="G25" s="139" t="str">
        <f>IF($E25="","",VLOOKUP($E25,'III.korcsoport F. B.'!$A$7:$M$22,3))</f>
        <v/>
      </c>
      <c r="H25" s="139"/>
      <c r="I25" s="139" t="str">
        <f>IF($E25="","",VLOOKUP($E25,'III.korcsoport F. B.'!$A$7:$M$22,4))</f>
        <v/>
      </c>
      <c r="J25" s="140"/>
      <c r="K25" s="121"/>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IF($E27="","",VLOOKUP($E27,'III.korcsoport F. B.'!$A$7:$M$22,14))</f>
        <v/>
      </c>
      <c r="C27" s="376" t="str">
        <f>IF($E27="","",VLOOKUP($E27,'III.korcsoport F. B.'!$A$7:$M$22,15))</f>
        <v/>
      </c>
      <c r="D27" s="376" t="str">
        <f>IF($E27="","",VLOOKUP($E27,'III.korcsoport F. B.'!$A$7:$M$22,5))</f>
        <v/>
      </c>
      <c r="E27" s="119"/>
      <c r="F27" s="139" t="str">
        <f>UPPER(IF($E27="","",VLOOKUP($E27,'III.korcsoport F. B.'!$A$7:$M$22,2)))</f>
        <v/>
      </c>
      <c r="G27" s="139" t="str">
        <f>IF($E27="","",VLOOKUP($E27,'III.korcsoport F. B.'!$A$7:$M$22,3))</f>
        <v/>
      </c>
      <c r="H27" s="139"/>
      <c r="I27" s="139" t="str">
        <f>IF($E27="","",VLOOKUP($E27,'III.korcsoport F. B.'!$A$7:$M$22,4))</f>
        <v/>
      </c>
      <c r="J27" s="122"/>
      <c r="K27" s="121"/>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137" t="str">
        <f>UPPER(IF(OR(J28="a",J28="as"),F27,IF(OR(J28="b",J28="bs"),F29,)))</f>
        <v/>
      </c>
      <c r="L28" s="149"/>
      <c r="M28" s="121"/>
      <c r="N28" s="148"/>
      <c r="O28" s="146"/>
      <c r="P28" s="148"/>
      <c r="Q28" s="127"/>
      <c r="R28" s="128"/>
      <c r="S28" s="129"/>
    </row>
    <row r="29" spans="1:37" s="37" customFormat="1" ht="12.9" customHeight="1" x14ac:dyDescent="0.25">
      <c r="A29" s="117">
        <v>12</v>
      </c>
      <c r="B29" s="346" t="str">
        <f>IF($E29="","",VLOOKUP($E29,'III.korcsoport F. B.'!$A$7:$M$22,14))</f>
        <v/>
      </c>
      <c r="C29" s="376" t="str">
        <f>IF($E29="","",VLOOKUP($E29,'III.korcsoport F. B.'!$A$7:$M$22,15))</f>
        <v/>
      </c>
      <c r="D29" s="376" t="str">
        <f>IF($E29="","",VLOOKUP($E29,'III.korcsoport F. B.'!$A$7:$M$22,5))</f>
        <v/>
      </c>
      <c r="E29" s="119"/>
      <c r="F29" s="120" t="str">
        <f>UPPER(IF($E29="","",VLOOKUP($E29,'III.korcsoport F. B.'!$A$7:$M$22,2)))</f>
        <v/>
      </c>
      <c r="G29" s="120" t="str">
        <f>IF($E29="","",VLOOKUP($E29,'III.korcsoport F. B.'!$A$7:$M$22,3))</f>
        <v/>
      </c>
      <c r="H29" s="120"/>
      <c r="I29" s="120" t="str">
        <f>IF($E29="","",VLOOKUP($E29,'III.korcsoport F. B.'!$A$7:$M$22,4))</f>
        <v/>
      </c>
      <c r="J29" s="150"/>
      <c r="K29" s="121"/>
      <c r="L29" s="121"/>
      <c r="M29" s="121"/>
      <c r="N29" s="148"/>
      <c r="O29" s="146"/>
      <c r="P29" s="148"/>
      <c r="Q29" s="127"/>
      <c r="R29" s="128"/>
      <c r="S29" s="129"/>
    </row>
    <row r="30" spans="1:37" s="37" customFormat="1" ht="12.9" customHeight="1" x14ac:dyDescent="0.25">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 customHeight="1" x14ac:dyDescent="0.25">
      <c r="A31" s="131">
        <v>13</v>
      </c>
      <c r="B31" s="346" t="str">
        <f>IF($E31="","",VLOOKUP($E31,'III.korcsoport F. B.'!$A$7:$M$22,14))</f>
        <v/>
      </c>
      <c r="C31" s="376" t="str">
        <f>IF($E31="","",VLOOKUP($E31,'III.korcsoport F. B.'!$A$7:$M$22,15))</f>
        <v/>
      </c>
      <c r="D31" s="376" t="str">
        <f>IF($E31="","",VLOOKUP($E31,'III.korcsoport F. B.'!$A$7:$M$22,5))</f>
        <v/>
      </c>
      <c r="E31" s="119"/>
      <c r="F31" s="139" t="str">
        <f>UPPER(IF($E31="","",VLOOKUP($E31,'III.korcsoport F. B.'!$A$7:$M$22,2)))</f>
        <v/>
      </c>
      <c r="G31" s="139" t="str">
        <f>IF($E31="","",VLOOKUP($E31,'III.korcsoport F. B.'!$A$7:$M$22,3))</f>
        <v/>
      </c>
      <c r="H31" s="139"/>
      <c r="I31" s="139" t="str">
        <f>IF($E31="","",VLOOKUP($E31,'III.korcsoport F. B.'!$A$7:$M$22,4))</f>
        <v/>
      </c>
      <c r="J31" s="152"/>
      <c r="K31" s="121"/>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 customHeight="1" x14ac:dyDescent="0.25">
      <c r="A33" s="131">
        <v>14</v>
      </c>
      <c r="B33" s="346" t="str">
        <f>IF($E33="","",VLOOKUP($E33,'III.korcsoport F. B.'!$A$7:$M$22,14))</f>
        <v/>
      </c>
      <c r="C33" s="376" t="str">
        <f>IF($E33="","",VLOOKUP($E33,'III.korcsoport F. B.'!$A$7:$M$22,15))</f>
        <v/>
      </c>
      <c r="D33" s="376" t="str">
        <f>IF($E33="","",VLOOKUP($E33,'III.korcsoport F. B.'!$A$7:$M$22,5))</f>
        <v/>
      </c>
      <c r="E33" s="119"/>
      <c r="F33" s="139" t="str">
        <f>UPPER(IF($E33="","",VLOOKUP($E33,'III.korcsoport F. B.'!$A$7:$M$22,2)))</f>
        <v/>
      </c>
      <c r="G33" s="139" t="str">
        <f>IF($E33="","",VLOOKUP($E33,'III.korcsoport F. B.'!$A$7:$M$22,3))</f>
        <v/>
      </c>
      <c r="H33" s="139"/>
      <c r="I33" s="139" t="str">
        <f>IF($E33="","",VLOOKUP($E33,'III.korcsoport F. B.'!$A$7:$M$22,4))</f>
        <v/>
      </c>
      <c r="J33" s="140"/>
      <c r="K33" s="121"/>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 customHeight="1" x14ac:dyDescent="0.25">
      <c r="A35" s="131">
        <v>15</v>
      </c>
      <c r="B35" s="346" t="str">
        <f>IF($E35="","",VLOOKUP($E35,'III.korcsoport F. B.'!$A$7:$M$22,14))</f>
        <v/>
      </c>
      <c r="C35" s="376" t="str">
        <f>IF($E35="","",VLOOKUP($E35,'III.korcsoport F. B.'!$A$7:$M$22,15))</f>
        <v/>
      </c>
      <c r="D35" s="376" t="str">
        <f>IF($E35="","",VLOOKUP($E35,'III.korcsoport F. B.'!$A$7:$M$22,5))</f>
        <v/>
      </c>
      <c r="E35" s="119"/>
      <c r="F35" s="139" t="str">
        <f>UPPER(IF($E35="","",VLOOKUP($E35,'III.korcsoport F. B.'!$A$7:$M$22,2)))</f>
        <v/>
      </c>
      <c r="G35" s="139" t="str">
        <f>IF($E35="","",VLOOKUP($E35,'III.korcsoport F. B.'!$A$7:$M$22,3))</f>
        <v/>
      </c>
      <c r="H35" s="139"/>
      <c r="I35" s="139" t="str">
        <f>IF($E35="","",VLOOKUP($E35,'III.korcsoport F. B.'!$A$7:$M$22,4))</f>
        <v/>
      </c>
      <c r="J35" s="122"/>
      <c r="K35" s="121"/>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 customHeight="1" x14ac:dyDescent="0.25">
      <c r="A37" s="117">
        <v>16</v>
      </c>
      <c r="B37" s="346" t="str">
        <f>IF($E37="","",VLOOKUP($E37,'III.korcsoport F. B.'!$A$7:$M$22,14))</f>
        <v/>
      </c>
      <c r="C37" s="376" t="str">
        <f>IF($E37="","",VLOOKUP($E37,'III.korcsoport F. B.'!$A$7:$M$22,15))</f>
        <v/>
      </c>
      <c r="D37" s="376" t="str">
        <f>IF($E37="","",VLOOKUP($E37,'III.korcsoport F. B.'!$A$7:$M$22,5))</f>
        <v/>
      </c>
      <c r="E37" s="119"/>
      <c r="F37" s="120" t="str">
        <f>UPPER(IF($E37="","",VLOOKUP($E37,'III.korcsoport F. B.'!$A$7:$M$22,2)))</f>
        <v/>
      </c>
      <c r="G37" s="120" t="str">
        <f>IF($E37="","",VLOOKUP($E37,'III.korcsoport F. B.'!$A$7:$M$22,3))</f>
        <v/>
      </c>
      <c r="H37" s="139"/>
      <c r="I37" s="120" t="str">
        <f>IF($E37="","",VLOOKUP($E37,'III.korcsoport F. B.'!$A$7:$M$22,4))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IF(E50&gt;$R$57,,UPPER(VLOOKUP(E50,'III.korcsoport F. B.'!$A$7:$O$134,2)))</f>
        <v xml:space="preserve">SZÁNTÓ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IF(E51&gt;$R$57,,UPPER(VLOOKUP(E51,'III.korcsoport F. B.'!$A$7:$O$134,2)))</f>
        <v>BALOGH</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IF(E52&gt;$R$57,,UPPER(VLOOKUP(E52,'III.korcsoport F. B.'!$A$7:$O$134,2)))</f>
        <v xml:space="preserve">SZEGEDI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IF(E53&gt;$R$57,,UPPER(VLOOKUP(E53,'III.korcsoport F. B.'!$A$7:$O$134,2)))</f>
        <v xml:space="preserve">CSUKA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MIN(4,'III.korcsoport F. B.'!O5)</f>
        <v>4</v>
      </c>
    </row>
  </sheetData>
  <mergeCells count="1">
    <mergeCell ref="A4:C4"/>
  </mergeCells>
  <phoneticPr fontId="69" type="noConversion"/>
  <conditionalFormatting sqref="B39 B41 B43 B45 B47">
    <cfRule type="cellIs" dxfId="782" priority="10" stopIfTrue="1" operator="equal">
      <formula>"QA"</formula>
    </cfRule>
    <cfRule type="cellIs" dxfId="781" priority="11" stopIfTrue="1" operator="equal">
      <formula>"DA"</formula>
    </cfRule>
  </conditionalFormatting>
  <conditionalFormatting sqref="E7 E9 E11 E13 E15 E17 E19 E21 E23 E25 E27 E29 E31 E33 E35 E37">
    <cfRule type="expression" dxfId="780" priority="13" stopIfTrue="1">
      <formula>$E7&lt;5</formula>
    </cfRule>
  </conditionalFormatting>
  <conditionalFormatting sqref="E39 E41 E43 E45 E47">
    <cfRule type="expression" dxfId="779" priority="5" stopIfTrue="1">
      <formula>AND($E39&lt;9,$C39&gt;0)</formula>
    </cfRule>
  </conditionalFormatting>
  <conditionalFormatting sqref="F7 F9 F11 F13 F15 F17 F19 F21 F23 F25 F27 F29 F31 F33 F35 F37">
    <cfRule type="cellIs" dxfId="778" priority="14" stopIfTrue="1" operator="equal">
      <formula>"Bye"</formula>
    </cfRule>
  </conditionalFormatting>
  <conditionalFormatting sqref="F39 F41 F43 F45 F47">
    <cfRule type="cellIs" dxfId="777" priority="6" stopIfTrue="1" operator="equal">
      <formula>"Bye"</formula>
    </cfRule>
    <cfRule type="expression" dxfId="776" priority="7" stopIfTrue="1">
      <formula>AND($E39&lt;9,$C39&gt;0)</formula>
    </cfRule>
  </conditionalFormatting>
  <conditionalFormatting sqref="H7 H9 H11 H13 H15 H17 H19 H21 H23 H25 H27 H29 H31 H33 H35 H37 G39:I39 G41:I41 G43:I43 G45:I45 G47:I47">
    <cfRule type="expression" dxfId="775" priority="1" stopIfTrue="1">
      <formula>AND($E7&lt;9,$C7&gt;0)</formula>
    </cfRule>
  </conditionalFormatting>
  <conditionalFormatting sqref="I8 K10 I12 M14 I16 K18 I20 O22 I24 K26 I28 M30 I32 K34 I36 M40 I42 K44 I46">
    <cfRule type="expression" dxfId="774" priority="2" stopIfTrue="1">
      <formula>AND($O$1="CU",I8="Umpire")</formula>
    </cfRule>
    <cfRule type="expression" dxfId="773" priority="3" stopIfTrue="1">
      <formula>AND($O$1="CU",I8&lt;&gt;"Umpire",J8&lt;&gt;"")</formula>
    </cfRule>
    <cfRule type="expression" dxfId="772" priority="4" stopIfTrue="1">
      <formula>AND($O$1="CU",I8&lt;&gt;"Umpire")</formula>
    </cfRule>
  </conditionalFormatting>
  <conditionalFormatting sqref="J8 L10 J12 N14 J16 L18 J20 P22 J24 L26 J28 N30 J32 L34 J36 R57">
    <cfRule type="expression" dxfId="771" priority="12" stopIfTrue="1">
      <formula>$O$1="CU"</formula>
    </cfRule>
  </conditionalFormatting>
  <conditionalFormatting sqref="K8 M10 K12 O14 K16 M18 K20 Q22 K24 M26 K28 O30 K32 M34 K36 O40 K42 M44 K46">
    <cfRule type="expression" dxfId="770" priority="8" stopIfTrue="1">
      <formula>J8="as"</formula>
    </cfRule>
    <cfRule type="expression" dxfId="769" priority="9" stopIfTrue="1">
      <formula>J8="bs"</formula>
    </cfRule>
  </conditionalFormatting>
  <dataValidations count="1">
    <dataValidation type="list" allowBlank="1" showInputMessage="1" sqref="I46 I42 K44 M40 I8 M14 K10 K18 K26 K34 M30 I12 I36 O22 I16 I32 I24 I20 I28" xr:uid="{00000000-0002-0000-0E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2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10342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39">
    <tabColor indexed="11"/>
    <pageSetUpPr fitToPage="1"/>
  </sheetPr>
  <dimension ref="A1:AK79"/>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99"/>
      <c r="I1" s="333"/>
      <c r="J1" s="100"/>
      <c r="K1" s="370"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E2" s="59">
        <f>Altalanos!$A$8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75"/>
      <c r="C6" s="675"/>
      <c r="D6" s="675"/>
      <c r="E6" s="675"/>
      <c r="F6" s="674" t="str">
        <f>IF(Y3="","",CONCATENATE(AH1," / ",AG1," pont"))</f>
        <v/>
      </c>
      <c r="G6" s="676"/>
      <c r="H6" s="677"/>
      <c r="I6" s="676"/>
      <c r="J6" s="678"/>
      <c r="K6" s="675" t="str">
        <f>IF(Y3="","",CONCATENATE(AF1," pont"))</f>
        <v/>
      </c>
      <c r="L6" s="678"/>
      <c r="M6" s="675" t="str">
        <f>IF(Y3="","",CONCATENATE(AE1," pont"))</f>
        <v/>
      </c>
      <c r="N6" s="678"/>
      <c r="O6" s="675" t="str">
        <f>IF(Y3="","",CONCATENATE(AD1," pont"))</f>
        <v/>
      </c>
      <c r="P6" s="678"/>
      <c r="Q6" s="675" t="str">
        <f>IF(Y3="","",CONCATENATE(AC1," pont"))</f>
        <v/>
      </c>
      <c r="R6" s="685"/>
      <c r="Y6" s="681"/>
      <c r="Z6" s="681"/>
      <c r="AA6" s="681" t="s">
        <v>191</v>
      </c>
      <c r="AB6" s="682">
        <v>150</v>
      </c>
      <c r="AC6" s="682">
        <v>120</v>
      </c>
      <c r="AD6" s="682">
        <v>90</v>
      </c>
      <c r="AE6" s="682">
        <v>60</v>
      </c>
      <c r="AF6" s="682">
        <v>40</v>
      </c>
      <c r="AG6" s="682">
        <v>25</v>
      </c>
      <c r="AH6" s="682">
        <v>10</v>
      </c>
      <c r="AI6" s="684"/>
      <c r="AJ6" s="684"/>
      <c r="AK6" s="684"/>
    </row>
    <row r="7" spans="1:37" s="37" customFormat="1" ht="10.5" customHeight="1" x14ac:dyDescent="0.25">
      <c r="A7" s="117">
        <v>1</v>
      </c>
      <c r="B7" s="346" t="str">
        <f>IF($E7="","",VLOOKUP($E7,'III.korcsoport F. B.'!$A$7:$M$48,14))</f>
        <v/>
      </c>
      <c r="C7" s="346" t="str">
        <f>IF($E7="","",VLOOKUP($E7,'III.korcsoport F. B.'!$A$7:$M$48,15))</f>
        <v/>
      </c>
      <c r="D7" s="376" t="str">
        <f>IF($E7="","",VLOOKUP($E7,'III.korcsoport F. B.'!$A$7:$M$48,5))</f>
        <v/>
      </c>
      <c r="E7" s="119"/>
      <c r="F7" s="120" t="str">
        <f>UPPER(IF($E7="","",VLOOKUP($E7,'III.korcsoport F. B.'!$A$7:$M$48,2)))</f>
        <v/>
      </c>
      <c r="G7" s="120" t="str">
        <f>IF($E7="","",VLOOKUP($E7,'III.korcsoport F. B.'!$A$7:$M$48,3))</f>
        <v/>
      </c>
      <c r="H7" s="120"/>
      <c r="I7" s="120" t="str">
        <f>IF($E7="","",VLOOKUP($E7,'III.korcsoport F. B.'!$A$7:$M$48,4))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5">
      <c r="A9" s="131">
        <v>2</v>
      </c>
      <c r="B9" s="346" t="str">
        <f>IF($E9="","",VLOOKUP($E9,'III.korcsoport F. B.'!$A$7:$M$48,14))</f>
        <v/>
      </c>
      <c r="C9" s="346" t="str">
        <f>IF($E9="","",VLOOKUP($E9,'III.korcsoport F. B.'!$A$7:$M$48,15))</f>
        <v/>
      </c>
      <c r="D9" s="376" t="str">
        <f>IF($E9="","",VLOOKUP($E9,'III.korcsoport F. B.'!$A$7:$M$48,5))</f>
        <v/>
      </c>
      <c r="E9" s="119"/>
      <c r="F9" s="412" t="str">
        <f>UPPER(IF($E9="","",VLOOKUP($E9,'III.korcsoport F. B.'!$A$7:$M$48,2)))</f>
        <v/>
      </c>
      <c r="G9" s="412" t="str">
        <f>IF($E9="","",VLOOKUP($E9,'III.korcsoport F. B.'!$A$7:$M$48,3))</f>
        <v/>
      </c>
      <c r="H9" s="412"/>
      <c r="I9" s="412" t="str">
        <f>IF($E9="","",VLOOKUP($E9,'III.korcsoport F. B.'!$A$7:$M$48,4))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5">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v>3</v>
      </c>
      <c r="B11" s="346" t="str">
        <f>IF($E11="","",VLOOKUP($E11,'III.korcsoport F. B.'!$A$7:$M$48,14))</f>
        <v/>
      </c>
      <c r="C11" s="346" t="str">
        <f>IF($E11="","",VLOOKUP($E11,'III.korcsoport F. B.'!$A$7:$M$48,15))</f>
        <v/>
      </c>
      <c r="D11" s="376" t="str">
        <f>IF($E11="","",VLOOKUP($E11,'III.korcsoport F. B.'!$A$7:$M$48,5))</f>
        <v/>
      </c>
      <c r="E11" s="119"/>
      <c r="F11" s="412" t="str">
        <f>UPPER(IF($E11="","",VLOOKUP($E11,'III.korcsoport F. B.'!$A$7:$M$48,2)))</f>
        <v/>
      </c>
      <c r="G11" s="412" t="str">
        <f>IF($E11="","",VLOOKUP($E11,'III.korcsoport F. B.'!$A$7:$M$48,3))</f>
        <v/>
      </c>
      <c r="H11" s="412"/>
      <c r="I11" s="412" t="str">
        <f>IF($E11="","",VLOOKUP($E11,'III.korcsoport F. B.'!$A$7:$M$48,4))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131">
        <v>4</v>
      </c>
      <c r="B13" s="346" t="str">
        <f>IF($E13="","",VLOOKUP($E13,'III.korcsoport F. B.'!$A$7:$M$48,14))</f>
        <v/>
      </c>
      <c r="C13" s="346" t="str">
        <f>IF($E13="","",VLOOKUP($E13,'III.korcsoport F. B.'!$A$7:$M$48,15))</f>
        <v/>
      </c>
      <c r="D13" s="376" t="str">
        <f>IF($E13="","",VLOOKUP($E13,'III.korcsoport F. B.'!$A$7:$M$48,5))</f>
        <v/>
      </c>
      <c r="E13" s="119"/>
      <c r="F13" s="412" t="str">
        <f>UPPER(IF($E13="","",VLOOKUP($E13,'III.korcsoport F. B.'!$A$7:$M$48,2)))</f>
        <v/>
      </c>
      <c r="G13" s="412" t="str">
        <f>IF($E13="","",VLOOKUP($E13,'III.korcsoport F. B.'!$A$7:$M$48,3))</f>
        <v/>
      </c>
      <c r="H13" s="412"/>
      <c r="I13" s="412" t="str">
        <f>IF($E13="","",VLOOKUP($E13,'III.korcsoport F. B.'!$A$7:$M$48,4))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31">
        <v>5</v>
      </c>
      <c r="B15" s="346" t="str">
        <f>IF($E15="","",VLOOKUP($E15,'III.korcsoport F. B.'!$A$7:$M$48,14))</f>
        <v/>
      </c>
      <c r="C15" s="346" t="str">
        <f>IF($E15="","",VLOOKUP($E15,'III.korcsoport F. B.'!$A$7:$M$48,15))</f>
        <v/>
      </c>
      <c r="D15" s="376" t="str">
        <f>IF($E15="","",VLOOKUP($E15,'III.korcsoport F. B.'!$A$7:$M$48,5))</f>
        <v/>
      </c>
      <c r="E15" s="119"/>
      <c r="F15" s="412" t="str">
        <f>UPPER(IF($E15="","",VLOOKUP($E15,'III.korcsoport F. B.'!$A$7:$M$48,2)))</f>
        <v/>
      </c>
      <c r="G15" s="412" t="str">
        <f>IF($E15="","",VLOOKUP($E15,'III.korcsoport F. B.'!$A$7:$M$48,3))</f>
        <v/>
      </c>
      <c r="H15" s="412"/>
      <c r="I15" s="412" t="str">
        <f>IF($E15="","",VLOOKUP($E15,'III.korcsoport F. B.'!$A$7:$M$48,4))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v>6</v>
      </c>
      <c r="B17" s="346" t="str">
        <f>IF($E17="","",VLOOKUP($E17,'III.korcsoport F. B.'!$A$7:$M$48,14))</f>
        <v/>
      </c>
      <c r="C17" s="346" t="str">
        <f>IF($E17="","",VLOOKUP($E17,'III.korcsoport F. B.'!$A$7:$M$48,15))</f>
        <v/>
      </c>
      <c r="D17" s="376" t="str">
        <f>IF($E17="","",VLOOKUP($E17,'III.korcsoport F. B.'!$A$7:$M$48,5))</f>
        <v/>
      </c>
      <c r="E17" s="119"/>
      <c r="F17" s="412" t="str">
        <f>UPPER(IF($E17="","",VLOOKUP($E17,'III.korcsoport F. B.'!$A$7:$M$48,2)))</f>
        <v/>
      </c>
      <c r="G17" s="412" t="str">
        <f>IF($E17="","",VLOOKUP($E17,'III.korcsoport F. B.'!$A$7:$M$48,3))</f>
        <v/>
      </c>
      <c r="H17" s="412"/>
      <c r="I17" s="412" t="str">
        <f>IF($E17="","",VLOOKUP($E17,'III.korcsoport F. B.'!$A$7:$M$48,4))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v>7</v>
      </c>
      <c r="B19" s="346" t="str">
        <f>IF($E19="","",VLOOKUP($E19,'III.korcsoport F. B.'!$A$7:$M$48,14))</f>
        <v/>
      </c>
      <c r="C19" s="346" t="str">
        <f>IF($E19="","",VLOOKUP($E19,'III.korcsoport F. B.'!$A$7:$M$48,15))</f>
        <v/>
      </c>
      <c r="D19" s="376" t="str">
        <f>IF($E19="","",VLOOKUP($E19,'III.korcsoport F. B.'!$A$7:$M$48,5))</f>
        <v/>
      </c>
      <c r="E19" s="119"/>
      <c r="F19" s="412" t="str">
        <f>UPPER(IF($E19="","",VLOOKUP($E19,'III.korcsoport F. B.'!$A$7:$M$48,2)))</f>
        <v/>
      </c>
      <c r="G19" s="412" t="str">
        <f>IF($E19="","",VLOOKUP($E19,'III.korcsoport F. B.'!$A$7:$M$48,3))</f>
        <v/>
      </c>
      <c r="H19" s="412"/>
      <c r="I19" s="412" t="str">
        <f>IF($E19="","",VLOOKUP($E19,'III.korcsoport F. B.'!$A$7:$M$48,4))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117">
        <v>8</v>
      </c>
      <c r="B21" s="346" t="str">
        <f>IF($E21="","",VLOOKUP($E21,'III.korcsoport F. B.'!$A$7:$M$48,14))</f>
        <v/>
      </c>
      <c r="C21" s="346" t="str">
        <f>IF($E21="","",VLOOKUP($E21,'III.korcsoport F. B.'!$A$7:$M$48,15))</f>
        <v/>
      </c>
      <c r="D21" s="376" t="str">
        <f>IF($E21="","",VLOOKUP($E21,'III.korcsoport F. B.'!$A$7:$M$48,5))</f>
        <v/>
      </c>
      <c r="E21" s="119"/>
      <c r="F21" s="120" t="str">
        <f>UPPER(IF($E21="","",VLOOKUP($E21,'III.korcsoport F. B.'!$A$7:$M$48,2)))</f>
        <v/>
      </c>
      <c r="G21" s="120" t="str">
        <f>IF($E21="","",VLOOKUP($E21,'III.korcsoport F. B.'!$A$7:$M$48,3))</f>
        <v/>
      </c>
      <c r="H21" s="120"/>
      <c r="I21" s="120" t="str">
        <f>IF($E21="","",VLOOKUP($E21,'III.korcsoport F. B.'!$A$7:$M$48,4))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v>9</v>
      </c>
      <c r="B23" s="346" t="str">
        <f>IF($E23="","",VLOOKUP($E23,'III.korcsoport F. B.'!$A$7:$M$48,14))</f>
        <v/>
      </c>
      <c r="C23" s="346" t="str">
        <f>IF($E23="","",VLOOKUP($E23,'III.korcsoport F. B.'!$A$7:$M$48,15))</f>
        <v/>
      </c>
      <c r="D23" s="376" t="str">
        <f>IF($E23="","",VLOOKUP($E23,'III.korcsoport F. B.'!$A$7:$M$48,5))</f>
        <v/>
      </c>
      <c r="E23" s="119"/>
      <c r="F23" s="120" t="str">
        <f>UPPER(IF($E23="","",VLOOKUP($E23,'III.korcsoport F. B.'!$A$7:$M$48,2)))</f>
        <v/>
      </c>
      <c r="G23" s="120" t="str">
        <f>IF($E23="","",VLOOKUP($E23,'III.korcsoport F. B.'!$A$7:$M$48,3))</f>
        <v/>
      </c>
      <c r="H23" s="120"/>
      <c r="I23" s="120" t="str">
        <f>IF($E23="","",VLOOKUP($E23,'III.korcsoport F. B.'!$A$7:$M$48,4))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v>10</v>
      </c>
      <c r="B25" s="346" t="str">
        <f>IF($E25="","",VLOOKUP($E25,'III.korcsoport F. B.'!$A$7:$M$48,14))</f>
        <v/>
      </c>
      <c r="C25" s="346" t="str">
        <f>IF($E25="","",VLOOKUP($E25,'III.korcsoport F. B.'!$A$7:$M$48,15))</f>
        <v/>
      </c>
      <c r="D25" s="376" t="str">
        <f>IF($E25="","",VLOOKUP($E25,'III.korcsoport F. B.'!$A$7:$M$48,5))</f>
        <v/>
      </c>
      <c r="E25" s="119"/>
      <c r="F25" s="412" t="str">
        <f>UPPER(IF($E25="","",VLOOKUP($E25,'III.korcsoport F. B.'!$A$7:$M$48,2)))</f>
        <v/>
      </c>
      <c r="G25" s="412" t="str">
        <f>IF($E25="","",VLOOKUP($E25,'III.korcsoport F. B.'!$A$7:$M$48,3))</f>
        <v/>
      </c>
      <c r="H25" s="412"/>
      <c r="I25" s="412" t="str">
        <f>IF($E25="","",VLOOKUP($E25,'III.korcsoport F. B.'!$A$7:$M$48,4))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5">
      <c r="A27" s="131">
        <v>11</v>
      </c>
      <c r="B27" s="346" t="str">
        <f>IF($E27="","",VLOOKUP($E27,'III.korcsoport F. B.'!$A$7:$M$48,14))</f>
        <v/>
      </c>
      <c r="C27" s="346" t="str">
        <f>IF($E27="","",VLOOKUP($E27,'III.korcsoport F. B.'!$A$7:$M$48,15))</f>
        <v/>
      </c>
      <c r="D27" s="376" t="str">
        <f>IF($E27="","",VLOOKUP($E27,'III.korcsoport F. B.'!$A$7:$M$48,5))</f>
        <v/>
      </c>
      <c r="E27" s="119"/>
      <c r="F27" s="412" t="str">
        <f>UPPER(IF($E27="","",VLOOKUP($E27,'III.korcsoport F. B.'!$A$7:$M$48,2)))</f>
        <v/>
      </c>
      <c r="G27" s="412" t="str">
        <f>IF($E27="","",VLOOKUP($E27,'III.korcsoport F. B.'!$A$7:$M$48,3))</f>
        <v/>
      </c>
      <c r="H27" s="412"/>
      <c r="I27" s="412" t="str">
        <f>IF($E27="","",VLOOKUP($E27,'III.korcsoport F. B.'!$A$7:$M$48,4))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5">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5">
      <c r="A29" s="131">
        <v>12</v>
      </c>
      <c r="B29" s="346" t="str">
        <f>IF($E29="","",VLOOKUP($E29,'III.korcsoport F. B.'!$A$7:$M$48,14))</f>
        <v/>
      </c>
      <c r="C29" s="346" t="str">
        <f>IF($E29="","",VLOOKUP($E29,'III.korcsoport F. B.'!$A$7:$M$48,15))</f>
        <v/>
      </c>
      <c r="D29" s="376" t="str">
        <f>IF($E29="","",VLOOKUP($E29,'III.korcsoport F. B.'!$A$7:$M$48,5))</f>
        <v/>
      </c>
      <c r="E29" s="119"/>
      <c r="F29" s="412" t="str">
        <f>UPPER(IF($E29="","",VLOOKUP($E29,'III.korcsoport F. B.'!$A$7:$M$48,2)))</f>
        <v/>
      </c>
      <c r="G29" s="412" t="str">
        <f>IF($E29="","",VLOOKUP($E29,'III.korcsoport F. B.'!$A$7:$M$48,3))</f>
        <v/>
      </c>
      <c r="H29" s="412"/>
      <c r="I29" s="412" t="str">
        <f>IF($E29="","",VLOOKUP($E29,'III.korcsoport F. B.'!$A$7:$M$48,4))</f>
        <v/>
      </c>
      <c r="J29" s="150"/>
      <c r="K29" s="121"/>
      <c r="L29" s="121"/>
      <c r="M29" s="121"/>
      <c r="N29" s="148"/>
      <c r="O29" s="124"/>
      <c r="P29" s="206"/>
      <c r="Q29" s="124"/>
      <c r="R29" s="206"/>
      <c r="S29" s="129"/>
    </row>
    <row r="30" spans="1:37" s="37" customFormat="1" ht="9.6" customHeight="1" x14ac:dyDescent="0.25">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5">
      <c r="A31" s="131">
        <v>13</v>
      </c>
      <c r="B31" s="346" t="str">
        <f>IF($E31="","",VLOOKUP($E31,'III.korcsoport F. B.'!$A$7:$M$48,14))</f>
        <v/>
      </c>
      <c r="C31" s="346" t="str">
        <f>IF($E31="","",VLOOKUP($E31,'III.korcsoport F. B.'!$A$7:$M$48,15))</f>
        <v/>
      </c>
      <c r="D31" s="376" t="str">
        <f>IF($E31="","",VLOOKUP($E31,'III.korcsoport F. B.'!$A$7:$M$48,5))</f>
        <v/>
      </c>
      <c r="E31" s="119"/>
      <c r="F31" s="412" t="str">
        <f>UPPER(IF($E31="","",VLOOKUP($E31,'III.korcsoport F. B.'!$A$7:$M$48,2)))</f>
        <v/>
      </c>
      <c r="G31" s="412" t="str">
        <f>IF($E31="","",VLOOKUP($E31,'III.korcsoport F. B.'!$A$7:$M$48,3))</f>
        <v/>
      </c>
      <c r="H31" s="412"/>
      <c r="I31" s="412" t="str">
        <f>IF($E31="","",VLOOKUP($E31,'III.korcsoport F. B.'!$A$7:$M$48,4))</f>
        <v/>
      </c>
      <c r="J31" s="152"/>
      <c r="K31" s="121"/>
      <c r="L31" s="121"/>
      <c r="M31" s="121"/>
      <c r="N31" s="148"/>
      <c r="O31" s="121"/>
      <c r="P31" s="126"/>
      <c r="Q31" s="124"/>
      <c r="R31" s="206"/>
      <c r="S31" s="129"/>
    </row>
    <row r="32" spans="1:37" s="37" customFormat="1" ht="9.6" customHeight="1" x14ac:dyDescent="0.25">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5">
      <c r="A33" s="131">
        <v>14</v>
      </c>
      <c r="B33" s="346" t="str">
        <f>IF($E33="","",VLOOKUP($E33,'III.korcsoport F. B.'!$A$7:$M$48,14))</f>
        <v/>
      </c>
      <c r="C33" s="346" t="str">
        <f>IF($E33="","",VLOOKUP($E33,'III.korcsoport F. B.'!$A$7:$M$48,15))</f>
        <v/>
      </c>
      <c r="D33" s="376" t="str">
        <f>IF($E33="","",VLOOKUP($E33,'III.korcsoport F. B.'!$A$7:$M$48,5))</f>
        <v/>
      </c>
      <c r="E33" s="119"/>
      <c r="F33" s="412" t="str">
        <f>UPPER(IF($E33="","",VLOOKUP($E33,'III.korcsoport F. B.'!$A$7:$M$48,2)))</f>
        <v/>
      </c>
      <c r="G33" s="412" t="str">
        <f>IF($E33="","",VLOOKUP($E33,'III.korcsoport F. B.'!$A$7:$M$48,3))</f>
        <v/>
      </c>
      <c r="H33" s="412"/>
      <c r="I33" s="412" t="str">
        <f>IF($E33="","",VLOOKUP($E33,'III.korcsoport F. B.'!$A$7:$M$48,4))</f>
        <v/>
      </c>
      <c r="J33" s="140"/>
      <c r="K33" s="121"/>
      <c r="L33" s="141"/>
      <c r="M33" s="121"/>
      <c r="N33" s="148"/>
      <c r="O33" s="124"/>
      <c r="P33" s="126"/>
      <c r="Q33" s="124"/>
      <c r="R33" s="206"/>
      <c r="S33" s="129"/>
    </row>
    <row r="34" spans="1:19" s="37" customFormat="1" ht="9.6" customHeight="1" x14ac:dyDescent="0.25">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5">
      <c r="A35" s="131">
        <v>15</v>
      </c>
      <c r="B35" s="346" t="str">
        <f>IF($E35="","",VLOOKUP($E35,'III.korcsoport F. B.'!$A$7:$M$48,14))</f>
        <v/>
      </c>
      <c r="C35" s="346" t="str">
        <f>IF($E35="","",VLOOKUP($E35,'III.korcsoport F. B.'!$A$7:$M$48,15))</f>
        <v/>
      </c>
      <c r="D35" s="376" t="str">
        <f>IF($E35="","",VLOOKUP($E35,'III.korcsoport F. B.'!$A$7:$M$48,5))</f>
        <v/>
      </c>
      <c r="E35" s="119"/>
      <c r="F35" s="412" t="str">
        <f>UPPER(IF($E35="","",VLOOKUP($E35,'III.korcsoport F. B.'!$A$7:$M$48,2)))</f>
        <v/>
      </c>
      <c r="G35" s="412" t="str">
        <f>IF($E35="","",VLOOKUP($E35,'III.korcsoport F. B.'!$A$7:$M$48,3))</f>
        <v/>
      </c>
      <c r="H35" s="412"/>
      <c r="I35" s="412" t="str">
        <f>IF($E35="","",VLOOKUP($E35,'III.korcsoport F. B.'!$A$7:$M$48,4))</f>
        <v/>
      </c>
      <c r="J35" s="122"/>
      <c r="K35" s="121"/>
      <c r="L35" s="147"/>
      <c r="M35" s="121"/>
      <c r="N35" s="146"/>
      <c r="O35" s="124"/>
      <c r="P35" s="126"/>
      <c r="Q35" s="124"/>
      <c r="R35" s="206"/>
      <c r="S35" s="129"/>
    </row>
    <row r="36" spans="1:19" s="37" customFormat="1" ht="9.6" customHeight="1" x14ac:dyDescent="0.25">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5">
      <c r="A37" s="117">
        <v>16</v>
      </c>
      <c r="B37" s="346" t="str">
        <f>IF($E37="","",VLOOKUP($E37,'III.korcsoport F. B.'!$A$7:$M$48,14))</f>
        <v/>
      </c>
      <c r="C37" s="346" t="str">
        <f>IF($E37="","",VLOOKUP($E37,'III.korcsoport F. B.'!$A$7:$M$48,15))</f>
        <v/>
      </c>
      <c r="D37" s="376" t="str">
        <f>IF($E37="","",VLOOKUP($E37,'III.korcsoport F. B.'!$A$7:$M$48,5))</f>
        <v/>
      </c>
      <c r="E37" s="119"/>
      <c r="F37" s="120" t="str">
        <f>UPPER(IF($E37="","",VLOOKUP($E37,'III.korcsoport F. B.'!$A$7:$M$48,2)))</f>
        <v/>
      </c>
      <c r="G37" s="120" t="str">
        <f>IF($E37="","",VLOOKUP($E37,'III.korcsoport F. B.'!$A$7:$M$48,3))</f>
        <v/>
      </c>
      <c r="H37" s="120"/>
      <c r="I37" s="120" t="str">
        <f>IF($E37="","",VLOOKUP($E37,'III.korcsoport F. B.'!$A$7:$M$48,4))</f>
        <v/>
      </c>
      <c r="J37" s="150"/>
      <c r="K37" s="121"/>
      <c r="L37" s="121"/>
      <c r="M37" s="121"/>
      <c r="N37" s="146"/>
      <c r="O37" s="126"/>
      <c r="P37" s="126"/>
      <c r="Q37" s="124"/>
      <c r="R37" s="206"/>
      <c r="S37" s="129"/>
    </row>
    <row r="38" spans="1:19" s="37" customFormat="1" ht="9.6" customHeight="1" x14ac:dyDescent="0.25">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5">
      <c r="A39" s="117">
        <v>17</v>
      </c>
      <c r="B39" s="346" t="str">
        <f>IF($E39="","",VLOOKUP($E39,'III.korcsoport F. B.'!$A$7:$M$48,14))</f>
        <v/>
      </c>
      <c r="C39" s="346" t="str">
        <f>IF($E39="","",VLOOKUP($E39,'III.korcsoport F. B.'!$A$7:$M$48,15))</f>
        <v/>
      </c>
      <c r="D39" s="376" t="str">
        <f>IF($E39="","",VLOOKUP($E39,'III.korcsoport F. B.'!$A$7:$M$48,5))</f>
        <v/>
      </c>
      <c r="E39" s="119"/>
      <c r="F39" s="120" t="str">
        <f>UPPER(IF($E39="","",VLOOKUP($E39,'III.korcsoport F. B.'!$A$7:$M$48,2)))</f>
        <v/>
      </c>
      <c r="G39" s="120" t="str">
        <f>IF($E39="","",VLOOKUP($E39,'III.korcsoport F. B.'!$A$7:$M$48,3))</f>
        <v/>
      </c>
      <c r="H39" s="120"/>
      <c r="I39" s="120" t="str">
        <f>IF($E39="","",VLOOKUP($E39,'III.korcsoport F. B.'!$A$7:$M$48,4))</f>
        <v/>
      </c>
      <c r="J39" s="122"/>
      <c r="K39" s="121"/>
      <c r="L39" s="121"/>
      <c r="M39" s="121"/>
      <c r="N39" s="146"/>
      <c r="O39" s="135" t="s">
        <v>0</v>
      </c>
      <c r="P39" s="212"/>
      <c r="Q39" s="121"/>
      <c r="R39" s="206"/>
      <c r="S39" s="129"/>
    </row>
    <row r="40" spans="1:19" s="37" customFormat="1" ht="9.6" customHeight="1" x14ac:dyDescent="0.25">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5">
      <c r="A41" s="131">
        <v>18</v>
      </c>
      <c r="B41" s="346" t="str">
        <f>IF($E41="","",VLOOKUP($E41,'III.korcsoport F. B.'!$A$7:$M$48,14))</f>
        <v/>
      </c>
      <c r="C41" s="346" t="str">
        <f>IF($E41="","",VLOOKUP($E41,'III.korcsoport F. B.'!$A$7:$M$48,15))</f>
        <v/>
      </c>
      <c r="D41" s="376" t="str">
        <f>IF($E41="","",VLOOKUP($E41,'III.korcsoport F. B.'!$A$7:$M$48,5))</f>
        <v/>
      </c>
      <c r="E41" s="119"/>
      <c r="F41" s="412" t="str">
        <f>UPPER(IF($E41="","",VLOOKUP($E41,'III.korcsoport F. B.'!$A$7:$M$48,2)))</f>
        <v/>
      </c>
      <c r="G41" s="412" t="str">
        <f>IF($E41="","",VLOOKUP($E41,'III.korcsoport F. B.'!$A$7:$M$48,3))</f>
        <v/>
      </c>
      <c r="H41" s="412"/>
      <c r="I41" s="412" t="str">
        <f>IF($E41="","",VLOOKUP($E41,'III.korcsoport F. B.'!$A$7:$M$48,4))</f>
        <v/>
      </c>
      <c r="J41" s="140"/>
      <c r="K41" s="121"/>
      <c r="L41" s="141"/>
      <c r="M41" s="121"/>
      <c r="N41" s="146"/>
      <c r="O41" s="124"/>
      <c r="P41" s="126"/>
      <c r="Q41" s="765" t="str">
        <f>IF(Y3="","",CONCATENATE(AB1," pont"))</f>
        <v/>
      </c>
      <c r="R41" s="766"/>
      <c r="S41" s="129"/>
    </row>
    <row r="42" spans="1:19" s="37" customFormat="1" ht="9.6" customHeight="1" x14ac:dyDescent="0.25">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5">
      <c r="A43" s="131">
        <v>19</v>
      </c>
      <c r="B43" s="346" t="str">
        <f>IF($E43="","",VLOOKUP($E43,'III.korcsoport F. B.'!$A$7:$M$48,14))</f>
        <v/>
      </c>
      <c r="C43" s="346" t="str">
        <f>IF($E43="","",VLOOKUP($E43,'III.korcsoport F. B.'!$A$7:$M$48,15))</f>
        <v/>
      </c>
      <c r="D43" s="376" t="str">
        <f>IF($E43="","",VLOOKUP($E43,'III.korcsoport F. B.'!$A$7:$M$48,5))</f>
        <v/>
      </c>
      <c r="E43" s="119"/>
      <c r="F43" s="412" t="str">
        <f>UPPER(IF($E43="","",VLOOKUP($E43,'III.korcsoport F. B.'!$A$7:$M$48,2)))</f>
        <v/>
      </c>
      <c r="G43" s="412" t="str">
        <f>IF($E43="","",VLOOKUP($E43,'III.korcsoport F. B.'!$A$7:$M$48,3))</f>
        <v/>
      </c>
      <c r="H43" s="412"/>
      <c r="I43" s="412" t="str">
        <f>IF($E43="","",VLOOKUP($E43,'III.korcsoport F. B.'!$A$7:$M$48,4))</f>
        <v/>
      </c>
      <c r="J43" s="122"/>
      <c r="K43" s="121"/>
      <c r="L43" s="147"/>
      <c r="M43" s="121"/>
      <c r="N43" s="148"/>
      <c r="O43" s="124"/>
      <c r="P43" s="126"/>
      <c r="Q43" s="124"/>
      <c r="R43" s="206"/>
      <c r="S43" s="129"/>
    </row>
    <row r="44" spans="1:19" s="37" customFormat="1" ht="9.6" customHeight="1" x14ac:dyDescent="0.25">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5">
      <c r="A45" s="131">
        <v>20</v>
      </c>
      <c r="B45" s="346" t="str">
        <f>IF($E45="","",VLOOKUP($E45,'III.korcsoport F. B.'!$A$7:$M$48,14))</f>
        <v/>
      </c>
      <c r="C45" s="346" t="str">
        <f>IF($E45="","",VLOOKUP($E45,'III.korcsoport F. B.'!$A$7:$M$48,15))</f>
        <v/>
      </c>
      <c r="D45" s="376" t="str">
        <f>IF($E45="","",VLOOKUP($E45,'III.korcsoport F. B.'!$A$7:$M$48,5))</f>
        <v/>
      </c>
      <c r="E45" s="119"/>
      <c r="F45" s="412" t="str">
        <f>UPPER(IF($E45="","",VLOOKUP($E45,'III.korcsoport F. B.'!$A$7:$M$48,2)))</f>
        <v/>
      </c>
      <c r="G45" s="412" t="str">
        <f>IF($E45="","",VLOOKUP($E45,'III.korcsoport F. B.'!$A$7:$M$48,3))</f>
        <v/>
      </c>
      <c r="H45" s="412"/>
      <c r="I45" s="412" t="str">
        <f>IF($E45="","",VLOOKUP($E45,'III.korcsoport F. B.'!$A$7:$M$48,4))</f>
        <v/>
      </c>
      <c r="J45" s="150"/>
      <c r="K45" s="121"/>
      <c r="L45" s="121"/>
      <c r="M45" s="121"/>
      <c r="N45" s="148"/>
      <c r="O45" s="124"/>
      <c r="P45" s="126"/>
      <c r="Q45" s="124"/>
      <c r="R45" s="206"/>
      <c r="S45" s="129"/>
    </row>
    <row r="46" spans="1:19" s="37" customFormat="1" ht="9.6" customHeight="1" x14ac:dyDescent="0.25">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5">
      <c r="A47" s="131">
        <v>21</v>
      </c>
      <c r="B47" s="346" t="str">
        <f>IF($E47="","",VLOOKUP($E47,'III.korcsoport F. B.'!$A$7:$M$48,14))</f>
        <v/>
      </c>
      <c r="C47" s="346" t="str">
        <f>IF($E47="","",VLOOKUP($E47,'III.korcsoport F. B.'!$A$7:$M$48,15))</f>
        <v/>
      </c>
      <c r="D47" s="376" t="str">
        <f>IF($E47="","",VLOOKUP($E47,'III.korcsoport F. B.'!$A$7:$M$48,5))</f>
        <v/>
      </c>
      <c r="E47" s="119"/>
      <c r="F47" s="412" t="str">
        <f>UPPER(IF($E47="","",VLOOKUP($E47,'III.korcsoport F. B.'!$A$7:$M$48,2)))</f>
        <v/>
      </c>
      <c r="G47" s="412" t="str">
        <f>IF($E47="","",VLOOKUP($E47,'III.korcsoport F. B.'!$A$7:$M$48,3))</f>
        <v/>
      </c>
      <c r="H47" s="412"/>
      <c r="I47" s="412" t="str">
        <f>IF($E47="","",VLOOKUP($E47,'III.korcsoport F. B.'!$A$7:$M$48,4))</f>
        <v/>
      </c>
      <c r="J47" s="152"/>
      <c r="K47" s="121"/>
      <c r="L47" s="121"/>
      <c r="M47" s="121"/>
      <c r="N47" s="148"/>
      <c r="O47" s="121"/>
      <c r="P47" s="206"/>
      <c r="Q47" s="124"/>
      <c r="R47" s="206"/>
      <c r="S47" s="129"/>
    </row>
    <row r="48" spans="1:19" s="37" customFormat="1" ht="9.6" customHeight="1" x14ac:dyDescent="0.25">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5">
      <c r="A49" s="131">
        <v>22</v>
      </c>
      <c r="B49" s="346" t="str">
        <f>IF($E49="","",VLOOKUP($E49,'III.korcsoport F. B.'!$A$7:$M$48,14))</f>
        <v/>
      </c>
      <c r="C49" s="346" t="str">
        <f>IF($E49="","",VLOOKUP($E49,'III.korcsoport F. B.'!$A$7:$M$48,15))</f>
        <v/>
      </c>
      <c r="D49" s="376" t="str">
        <f>IF($E49="","",VLOOKUP($E49,'III.korcsoport F. B.'!$A$7:$M$48,5))</f>
        <v/>
      </c>
      <c r="E49" s="119"/>
      <c r="F49" s="412" t="str">
        <f>UPPER(IF($E49="","",VLOOKUP($E49,'III.korcsoport F. B.'!$A$7:$M$48,2)))</f>
        <v/>
      </c>
      <c r="G49" s="412" t="str">
        <f>IF($E49="","",VLOOKUP($E49,'III.korcsoport F. B.'!$A$7:$M$48,3))</f>
        <v/>
      </c>
      <c r="H49" s="412"/>
      <c r="I49" s="412" t="str">
        <f>IF($E49="","",VLOOKUP($E49,'III.korcsoport F. B.'!$A$7:$M$48,4))</f>
        <v/>
      </c>
      <c r="J49" s="140"/>
      <c r="K49" s="121"/>
      <c r="L49" s="141"/>
      <c r="M49" s="121"/>
      <c r="N49" s="148"/>
      <c r="O49" s="124"/>
      <c r="P49" s="206"/>
      <c r="Q49" s="124"/>
      <c r="R49" s="206"/>
      <c r="S49" s="129"/>
    </row>
    <row r="50" spans="1:19" s="37" customFormat="1" ht="9.6" customHeight="1" x14ac:dyDescent="0.25">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5">
      <c r="A51" s="131">
        <v>23</v>
      </c>
      <c r="B51" s="346" t="str">
        <f>IF($E51="","",VLOOKUP($E51,'III.korcsoport F. B.'!$A$7:$M$48,14))</f>
        <v/>
      </c>
      <c r="C51" s="346" t="str">
        <f>IF($E51="","",VLOOKUP($E51,'III.korcsoport F. B.'!$A$7:$M$48,15))</f>
        <v/>
      </c>
      <c r="D51" s="376" t="str">
        <f>IF($E51="","",VLOOKUP($E51,'III.korcsoport F. B.'!$A$7:$M$48,5))</f>
        <v/>
      </c>
      <c r="E51" s="119"/>
      <c r="F51" s="412" t="str">
        <f>UPPER(IF($E51="","",VLOOKUP($E51,'III.korcsoport F. B.'!$A$7:$M$48,2)))</f>
        <v/>
      </c>
      <c r="G51" s="412" t="str">
        <f>IF($E51="","",VLOOKUP($E51,'III.korcsoport F. B.'!$A$7:$M$48,3))</f>
        <v/>
      </c>
      <c r="H51" s="412"/>
      <c r="I51" s="412" t="str">
        <f>IF($E51="","",VLOOKUP($E51,'III.korcsoport F. B.'!$A$7:$M$48,4))</f>
        <v/>
      </c>
      <c r="J51" s="122"/>
      <c r="K51" s="121"/>
      <c r="L51" s="147"/>
      <c r="M51" s="121"/>
      <c r="N51" s="146"/>
      <c r="O51" s="124"/>
      <c r="P51" s="206"/>
      <c r="Q51" s="124"/>
      <c r="R51" s="206"/>
      <c r="S51" s="129"/>
    </row>
    <row r="52" spans="1:19" s="37" customFormat="1" ht="9.6" customHeight="1" x14ac:dyDescent="0.25">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5">
      <c r="A53" s="117">
        <v>24</v>
      </c>
      <c r="B53" s="346" t="str">
        <f>IF($E53="","",VLOOKUP($E53,'III.korcsoport F. B.'!$A$7:$M$48,14))</f>
        <v/>
      </c>
      <c r="C53" s="346" t="str">
        <f>IF($E53="","",VLOOKUP($E53,'III.korcsoport F. B.'!$A$7:$M$48,15))</f>
        <v/>
      </c>
      <c r="D53" s="376" t="str">
        <f>IF($E53="","",VLOOKUP($E53,'III.korcsoport F. B.'!$A$7:$M$48,5))</f>
        <v/>
      </c>
      <c r="E53" s="119"/>
      <c r="F53" s="120" t="str">
        <f>UPPER(IF($E53="","",VLOOKUP($E53,'III.korcsoport F. B.'!$A$7:$M$48,2)))</f>
        <v/>
      </c>
      <c r="G53" s="120" t="str">
        <f>IF($E53="","",VLOOKUP($E53,'III.korcsoport F. B.'!$A$7:$M$48,3))</f>
        <v/>
      </c>
      <c r="H53" s="120"/>
      <c r="I53" s="120" t="str">
        <f>IF($E53="","",VLOOKUP($E53,'III.korcsoport F. B.'!$A$7:$M$48,4))</f>
        <v/>
      </c>
      <c r="J53" s="150"/>
      <c r="K53" s="121"/>
      <c r="L53" s="121"/>
      <c r="M53" s="121"/>
      <c r="N53" s="146"/>
      <c r="O53" s="124"/>
      <c r="P53" s="206"/>
      <c r="Q53" s="124"/>
      <c r="R53" s="206"/>
      <c r="S53" s="129"/>
    </row>
    <row r="54" spans="1:19" s="37" customFormat="1" ht="9.6" customHeight="1" x14ac:dyDescent="0.25">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5">
      <c r="A55" s="117">
        <v>25</v>
      </c>
      <c r="B55" s="346" t="str">
        <f>IF($E55="","",VLOOKUP($E55,'III.korcsoport F. B.'!$A$7:$M$48,14))</f>
        <v/>
      </c>
      <c r="C55" s="346" t="str">
        <f>IF($E55="","",VLOOKUP($E55,'III.korcsoport F. B.'!$A$7:$M$48,15))</f>
        <v/>
      </c>
      <c r="D55" s="376" t="str">
        <f>IF($E55="","",VLOOKUP($E55,'III.korcsoport F. B.'!$A$7:$M$48,5))</f>
        <v/>
      </c>
      <c r="E55" s="119"/>
      <c r="F55" s="120" t="str">
        <f>UPPER(IF($E55="","",VLOOKUP($E55,'III.korcsoport F. B.'!$A$7:$M$48,2)))</f>
        <v/>
      </c>
      <c r="G55" s="120" t="str">
        <f>IF($E55="","",VLOOKUP($E55,'III.korcsoport F. B.'!$A$7:$M$48,3))</f>
        <v/>
      </c>
      <c r="H55" s="120"/>
      <c r="I55" s="120" t="str">
        <f>IF($E55="","",VLOOKUP($E55,'III.korcsoport F. B.'!$A$7:$M$48,4))</f>
        <v/>
      </c>
      <c r="J55" s="122"/>
      <c r="K55" s="121"/>
      <c r="L55" s="121"/>
      <c r="M55" s="121"/>
      <c r="N55" s="146"/>
      <c r="O55" s="124"/>
      <c r="P55" s="206"/>
      <c r="Q55" s="121"/>
      <c r="R55" s="126"/>
      <c r="S55" s="129"/>
    </row>
    <row r="56" spans="1:19" s="37" customFormat="1" ht="9.6" customHeight="1" x14ac:dyDescent="0.25">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5">
      <c r="A57" s="131">
        <v>26</v>
      </c>
      <c r="B57" s="346" t="str">
        <f>IF($E57="","",VLOOKUP($E57,'III.korcsoport F. B.'!$A$7:$M$48,14))</f>
        <v/>
      </c>
      <c r="C57" s="346" t="str">
        <f>IF($E57="","",VLOOKUP($E57,'III.korcsoport F. B.'!$A$7:$M$48,15))</f>
        <v/>
      </c>
      <c r="D57" s="376" t="str">
        <f>IF($E57="","",VLOOKUP($E57,'III.korcsoport F. B.'!$A$7:$M$48,5))</f>
        <v/>
      </c>
      <c r="E57" s="119"/>
      <c r="F57" s="412" t="str">
        <f>UPPER(IF($E57="","",VLOOKUP($E57,'III.korcsoport F. B.'!$A$7:$M$48,2)))</f>
        <v/>
      </c>
      <c r="G57" s="412" t="str">
        <f>IF($E57="","",VLOOKUP($E57,'III.korcsoport F. B.'!$A$7:$M$48,3))</f>
        <v/>
      </c>
      <c r="H57" s="412"/>
      <c r="I57" s="412" t="str">
        <f>IF($E57="","",VLOOKUP($E57,'III.korcsoport F. B.'!$A$7:$M$48,4))</f>
        <v/>
      </c>
      <c r="J57" s="140"/>
      <c r="K57" s="121"/>
      <c r="L57" s="141"/>
      <c r="M57" s="121"/>
      <c r="N57" s="146"/>
      <c r="O57" s="124"/>
      <c r="P57" s="206"/>
      <c r="Q57" s="124"/>
      <c r="R57" s="126"/>
      <c r="S57" s="129"/>
    </row>
    <row r="58" spans="1:19" s="37" customFormat="1" ht="9.6" customHeight="1" x14ac:dyDescent="0.25">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5">
      <c r="A59" s="131">
        <v>27</v>
      </c>
      <c r="B59" s="346" t="str">
        <f>IF($E59="","",VLOOKUP($E59,'III.korcsoport F. B.'!$A$7:$M$48,14))</f>
        <v/>
      </c>
      <c r="C59" s="346" t="str">
        <f>IF($E59="","",VLOOKUP($E59,'III.korcsoport F. B.'!$A$7:$M$48,15))</f>
        <v/>
      </c>
      <c r="D59" s="376" t="str">
        <f>IF($E59="","",VLOOKUP($E59,'III.korcsoport F. B.'!$A$7:$M$48,5))</f>
        <v/>
      </c>
      <c r="E59" s="119"/>
      <c r="F59" s="412" t="str">
        <f>UPPER(IF($E59="","",VLOOKUP($E59,'III.korcsoport F. B.'!$A$7:$M$48,2)))</f>
        <v/>
      </c>
      <c r="G59" s="412" t="str">
        <f>IF($E59="","",VLOOKUP($E59,'III.korcsoport F. B.'!$A$7:$M$48,3))</f>
        <v/>
      </c>
      <c r="H59" s="412"/>
      <c r="I59" s="412" t="str">
        <f>IF($E59="","",VLOOKUP($E59,'III.korcsoport F. B.'!$A$7:$M$48,4))</f>
        <v/>
      </c>
      <c r="J59" s="122"/>
      <c r="K59" s="121"/>
      <c r="L59" s="147"/>
      <c r="M59" s="121"/>
      <c r="N59" s="148"/>
      <c r="O59" s="124"/>
      <c r="P59" s="206"/>
      <c r="Q59" s="124"/>
      <c r="R59" s="126"/>
      <c r="S59" s="162"/>
    </row>
    <row r="60" spans="1:19" s="37" customFormat="1" ht="9.6" customHeight="1" x14ac:dyDescent="0.25">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5">
      <c r="A61" s="131">
        <v>28</v>
      </c>
      <c r="B61" s="346" t="str">
        <f>IF($E61="","",VLOOKUP($E61,'III.korcsoport F. B.'!$A$7:$M$48,14))</f>
        <v/>
      </c>
      <c r="C61" s="346" t="str">
        <f>IF($E61="","",VLOOKUP($E61,'III.korcsoport F. B.'!$A$7:$M$48,15))</f>
        <v/>
      </c>
      <c r="D61" s="376" t="str">
        <f>IF($E61="","",VLOOKUP($E61,'III.korcsoport F. B.'!$A$7:$M$48,5))</f>
        <v/>
      </c>
      <c r="E61" s="119"/>
      <c r="F61" s="412" t="str">
        <f>UPPER(IF($E61="","",VLOOKUP($E61,'III.korcsoport F. B.'!$A$7:$M$48,2)))</f>
        <v/>
      </c>
      <c r="G61" s="412" t="str">
        <f>IF($E61="","",VLOOKUP($E61,'III.korcsoport F. B.'!$A$7:$M$48,3))</f>
        <v/>
      </c>
      <c r="H61" s="412"/>
      <c r="I61" s="412" t="str">
        <f>IF($E61="","",VLOOKUP($E61,'III.korcsoport F. B.'!$A$7:$M$48,4))</f>
        <v/>
      </c>
      <c r="J61" s="150"/>
      <c r="K61" s="121"/>
      <c r="L61" s="121"/>
      <c r="M61" s="121"/>
      <c r="N61" s="148"/>
      <c r="O61" s="124"/>
      <c r="P61" s="206"/>
      <c r="Q61" s="124"/>
      <c r="R61" s="126"/>
      <c r="S61" s="129"/>
    </row>
    <row r="62" spans="1:19" s="37" customFormat="1" ht="9.6" customHeight="1" x14ac:dyDescent="0.25">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5">
      <c r="A63" s="131">
        <v>29</v>
      </c>
      <c r="B63" s="346" t="str">
        <f>IF($E63="","",VLOOKUP($E63,'III.korcsoport F. B.'!$A$7:$M$48,14))</f>
        <v/>
      </c>
      <c r="C63" s="346" t="str">
        <f>IF($E63="","",VLOOKUP($E63,'III.korcsoport F. B.'!$A$7:$M$48,15))</f>
        <v/>
      </c>
      <c r="D63" s="376" t="str">
        <f>IF($E63="","",VLOOKUP($E63,'III.korcsoport F. B.'!$A$7:$M$48,5))</f>
        <v/>
      </c>
      <c r="E63" s="119"/>
      <c r="F63" s="412" t="str">
        <f>UPPER(IF($E63="","",VLOOKUP($E63,'III.korcsoport F. B.'!$A$7:$M$48,2)))</f>
        <v/>
      </c>
      <c r="G63" s="412" t="str">
        <f>IF($E63="","",VLOOKUP($E63,'III.korcsoport F. B.'!$A$7:$M$48,3))</f>
        <v/>
      </c>
      <c r="H63" s="412"/>
      <c r="I63" s="412" t="str">
        <f>IF($E63="","",VLOOKUP($E63,'III.korcsoport F. B.'!$A$7:$M$48,4))</f>
        <v/>
      </c>
      <c r="J63" s="152"/>
      <c r="K63" s="121"/>
      <c r="L63" s="121"/>
      <c r="M63" s="121"/>
      <c r="N63" s="148"/>
      <c r="O63" s="121"/>
      <c r="P63" s="146"/>
      <c r="Q63" s="127"/>
      <c r="R63" s="128"/>
      <c r="S63" s="129"/>
    </row>
    <row r="64" spans="1:19" s="37" customFormat="1" ht="9.6" customHeight="1" x14ac:dyDescent="0.25">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5">
      <c r="A65" s="131">
        <v>30</v>
      </c>
      <c r="B65" s="346" t="str">
        <f>IF($E65="","",VLOOKUP($E65,'III.korcsoport F. B.'!$A$7:$M$48,14))</f>
        <v/>
      </c>
      <c r="C65" s="346" t="str">
        <f>IF($E65="","",VLOOKUP($E65,'III.korcsoport F. B.'!$A$7:$M$48,15))</f>
        <v/>
      </c>
      <c r="D65" s="376" t="str">
        <f>IF($E65="","",VLOOKUP($E65,'III.korcsoport F. B.'!$A$7:$M$48,5))</f>
        <v/>
      </c>
      <c r="E65" s="119"/>
      <c r="F65" s="412" t="str">
        <f>UPPER(IF($E65="","",VLOOKUP($E65,'III.korcsoport F. B.'!$A$7:$M$48,2)))</f>
        <v/>
      </c>
      <c r="G65" s="412" t="str">
        <f>IF($E65="","",VLOOKUP($E65,'III.korcsoport F. B.'!$A$7:$M$48,3))</f>
        <v/>
      </c>
      <c r="H65" s="412"/>
      <c r="I65" s="412" t="str">
        <f>IF($E65="","",VLOOKUP($E65,'III.korcsoport F. B.'!$A$7:$M$48,4))</f>
        <v/>
      </c>
      <c r="J65" s="140"/>
      <c r="K65" s="121"/>
      <c r="L65" s="141"/>
      <c r="M65" s="121"/>
      <c r="N65" s="148"/>
      <c r="O65" s="146"/>
      <c r="P65" s="146"/>
      <c r="Q65" s="127"/>
      <c r="R65" s="128"/>
      <c r="S65" s="129"/>
    </row>
    <row r="66" spans="1:19" s="37" customFormat="1" ht="9.6" customHeight="1" x14ac:dyDescent="0.25">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5">
      <c r="A67" s="131">
        <v>31</v>
      </c>
      <c r="B67" s="346" t="str">
        <f>IF($E67="","",VLOOKUP($E67,'III.korcsoport F. B.'!$A$7:$M$48,14))</f>
        <v/>
      </c>
      <c r="C67" s="346" t="str">
        <f>IF($E67="","",VLOOKUP($E67,'III.korcsoport F. B.'!$A$7:$M$48,15))</f>
        <v/>
      </c>
      <c r="D67" s="376" t="str">
        <f>IF($E67="","",VLOOKUP($E67,'III.korcsoport F. B.'!$A$7:$M$48,5))</f>
        <v/>
      </c>
      <c r="E67" s="119"/>
      <c r="F67" s="412" t="str">
        <f>UPPER(IF($E67="","",VLOOKUP($E67,'III.korcsoport F. B.'!$A$7:$M$48,2)))</f>
        <v/>
      </c>
      <c r="G67" s="412" t="str">
        <f>IF($E67="","",VLOOKUP($E67,'III.korcsoport F. B.'!$A$7:$M$48,3))</f>
        <v/>
      </c>
      <c r="H67" s="412"/>
      <c r="I67" s="412" t="str">
        <f>IF($E67="","",VLOOKUP($E67,'III.korcsoport F. B.'!$A$7:$M$48,4))</f>
        <v/>
      </c>
      <c r="J67" s="122"/>
      <c r="K67" s="121"/>
      <c r="L67" s="147"/>
      <c r="M67" s="121"/>
      <c r="N67" s="146"/>
      <c r="O67" s="146"/>
      <c r="P67" s="146"/>
      <c r="Q67" s="127"/>
      <c r="R67" s="128"/>
      <c r="S67" s="129"/>
    </row>
    <row r="68" spans="1:19" s="37" customFormat="1" ht="9.6" customHeight="1" x14ac:dyDescent="0.25">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5">
      <c r="A69" s="117">
        <v>32</v>
      </c>
      <c r="B69" s="346" t="str">
        <f>IF($E69="","",VLOOKUP($E69,'III.korcsoport F. B.'!$A$7:$M$48,14))</f>
        <v/>
      </c>
      <c r="C69" s="346" t="str">
        <f>IF($E69="","",VLOOKUP($E69,'III.korcsoport F. B.'!$A$7:$M$48,15))</f>
        <v/>
      </c>
      <c r="D69" s="376" t="str">
        <f>IF($E69="","",VLOOKUP($E69,'III.korcsoport F. B.'!$A$7:$M$48,5))</f>
        <v/>
      </c>
      <c r="E69" s="119"/>
      <c r="F69" s="120" t="str">
        <f>UPPER(IF($E69="","",VLOOKUP($E69,'III.korcsoport F. B.'!$A$7:$M$48,2)))</f>
        <v/>
      </c>
      <c r="G69" s="120" t="str">
        <f>IF($E69="","",VLOOKUP($E69,'III.korcsoport F. B.'!$A$7:$M$48,3))</f>
        <v/>
      </c>
      <c r="H69" s="120"/>
      <c r="I69" s="120" t="str">
        <f>IF($E69="","",VLOOKUP($E69,'III.korcsoport F. B.'!$A$7:$M$48,4))</f>
        <v/>
      </c>
      <c r="J69" s="150"/>
      <c r="K69" s="121"/>
      <c r="L69" s="121"/>
      <c r="M69" s="121"/>
      <c r="N69" s="121"/>
      <c r="O69" s="124"/>
      <c r="P69" s="126"/>
      <c r="Q69" s="127"/>
      <c r="R69" s="128"/>
      <c r="S69" s="129"/>
    </row>
    <row r="70" spans="1:19" s="2" customFormat="1" ht="6.75" customHeight="1" x14ac:dyDescent="0.25">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5">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5">
      <c r="A72" s="382" t="s">
        <v>103</v>
      </c>
      <c r="B72" s="383"/>
      <c r="C72" s="384"/>
      <c r="D72" s="385"/>
      <c r="E72" s="184">
        <v>1</v>
      </c>
      <c r="F72" s="55" t="str">
        <f>IF(E72&gt;$R$79,,UPPER(VLOOKUP(E72,'III.korcsoport F. B.'!$A$7:$O$134,2)))</f>
        <v xml:space="preserve">SZÁNTÓ </v>
      </c>
      <c r="G72" s="185"/>
      <c r="H72" s="55"/>
      <c r="I72" s="54"/>
      <c r="J72" s="186" t="s">
        <v>7</v>
      </c>
      <c r="K72" s="181"/>
      <c r="L72" s="187"/>
      <c r="M72" s="181"/>
      <c r="N72" s="188"/>
      <c r="O72" s="189" t="s">
        <v>108</v>
      </c>
      <c r="P72" s="190"/>
      <c r="Q72" s="190"/>
      <c r="R72" s="191"/>
    </row>
    <row r="73" spans="1:19" s="18" customFormat="1" ht="9" customHeight="1" x14ac:dyDescent="0.25">
      <c r="A73" s="196" t="s">
        <v>121</v>
      </c>
      <c r="B73" s="194"/>
      <c r="C73" s="378"/>
      <c r="D73" s="197"/>
      <c r="E73" s="184">
        <v>2</v>
      </c>
      <c r="F73" s="55" t="str">
        <f>IF(E73&gt;$R$79,,UPPER(VLOOKUP(E73,'III.korcsoport F. B.'!$A$7:$O$134,2)))</f>
        <v>BALOGH</v>
      </c>
      <c r="G73" s="185"/>
      <c r="H73" s="55"/>
      <c r="I73" s="54"/>
      <c r="J73" s="186" t="s">
        <v>8</v>
      </c>
      <c r="K73" s="181"/>
      <c r="L73" s="187"/>
      <c r="M73" s="181"/>
      <c r="N73" s="188"/>
      <c r="O73" s="192"/>
      <c r="P73" s="193"/>
      <c r="Q73" s="194"/>
      <c r="R73" s="195"/>
    </row>
    <row r="74" spans="1:19" s="18" customFormat="1" ht="9" customHeight="1" x14ac:dyDescent="0.25">
      <c r="A74" s="336"/>
      <c r="B74" s="337"/>
      <c r="C74" s="379"/>
      <c r="D74" s="338"/>
      <c r="E74" s="184">
        <v>3</v>
      </c>
      <c r="F74" s="55" t="str">
        <f>IF(E74&gt;$R$79,,UPPER(VLOOKUP(E74,'III.korcsoport F. B.'!$A$7:$O$134,2)))</f>
        <v xml:space="preserve">SZEGEDI </v>
      </c>
      <c r="G74" s="185"/>
      <c r="H74" s="55"/>
      <c r="I74" s="54"/>
      <c r="J74" s="186" t="s">
        <v>9</v>
      </c>
      <c r="K74" s="181"/>
      <c r="L74" s="187"/>
      <c r="M74" s="181"/>
      <c r="N74" s="188"/>
      <c r="O74" s="189" t="s">
        <v>109</v>
      </c>
      <c r="P74" s="190"/>
      <c r="Q74" s="190"/>
      <c r="R74" s="191"/>
    </row>
    <row r="75" spans="1:19" s="18" customFormat="1" ht="9" customHeight="1" x14ac:dyDescent="0.25">
      <c r="A75" s="198"/>
      <c r="B75" s="110"/>
      <c r="C75" s="110"/>
      <c r="D75" s="199"/>
      <c r="E75" s="184">
        <v>4</v>
      </c>
      <c r="F75" s="55" t="str">
        <f>IF(E75&gt;$R$79,,UPPER(VLOOKUP(E75,'III.korcsoport F. B.'!$A$7:$O$134,2)))</f>
        <v xml:space="preserve">CSUKA </v>
      </c>
      <c r="G75" s="185"/>
      <c r="H75" s="55"/>
      <c r="I75" s="54"/>
      <c r="J75" s="186" t="s">
        <v>10</v>
      </c>
      <c r="K75" s="181"/>
      <c r="L75" s="187"/>
      <c r="M75" s="181"/>
      <c r="N75" s="188"/>
      <c r="O75" s="181"/>
      <c r="P75" s="187"/>
      <c r="Q75" s="181"/>
      <c r="R75" s="188"/>
    </row>
    <row r="76" spans="1:19" s="18" customFormat="1" ht="9" customHeight="1" x14ac:dyDescent="0.25">
      <c r="A76" s="325"/>
      <c r="B76" s="339"/>
      <c r="C76" s="339"/>
      <c r="D76" s="380"/>
      <c r="E76" s="184">
        <v>5</v>
      </c>
      <c r="F76" s="55" t="str">
        <f>IF(E76&gt;$R$79,,UPPER(VLOOKUP(E76,'III.korcsoport F. B.'!$A$7:$O$134,2)))</f>
        <v>NÉMETH</v>
      </c>
      <c r="G76" s="185"/>
      <c r="H76" s="55"/>
      <c r="I76" s="54"/>
      <c r="J76" s="186" t="s">
        <v>11</v>
      </c>
      <c r="K76" s="181"/>
      <c r="L76" s="187"/>
      <c r="M76" s="181"/>
      <c r="N76" s="188"/>
      <c r="O76" s="194"/>
      <c r="P76" s="193"/>
      <c r="Q76" s="194"/>
      <c r="R76" s="195"/>
    </row>
    <row r="77" spans="1:19" s="18" customFormat="1" ht="9" customHeight="1" x14ac:dyDescent="0.25">
      <c r="A77" s="326"/>
      <c r="B77" s="24"/>
      <c r="C77" s="110"/>
      <c r="D77" s="199"/>
      <c r="E77" s="184">
        <v>6</v>
      </c>
      <c r="F77" s="55" t="str">
        <f>IF(E77&gt;$R$79,,UPPER(VLOOKUP(E77,'III.korcsoport F. B.'!$A$7:$O$134,2)))</f>
        <v/>
      </c>
      <c r="G77" s="185"/>
      <c r="H77" s="55"/>
      <c r="I77" s="54"/>
      <c r="J77" s="186" t="s">
        <v>12</v>
      </c>
      <c r="K77" s="181"/>
      <c r="L77" s="187"/>
      <c r="M77" s="181"/>
      <c r="N77" s="188"/>
      <c r="O77" s="189" t="s">
        <v>89</v>
      </c>
      <c r="P77" s="190"/>
      <c r="Q77" s="190"/>
      <c r="R77" s="191"/>
    </row>
    <row r="78" spans="1:19" s="18" customFormat="1" ht="9" customHeight="1" x14ac:dyDescent="0.25">
      <c r="A78" s="326"/>
      <c r="B78" s="24"/>
      <c r="C78" s="263"/>
      <c r="D78" s="334"/>
      <c r="E78" s="184">
        <v>7</v>
      </c>
      <c r="F78" s="55" t="str">
        <f>IF(E78&gt;$R$79,,UPPER(VLOOKUP(E78,'III.korcsoport F. B.'!$A$7:$O$134,2)))</f>
        <v/>
      </c>
      <c r="G78" s="185"/>
      <c r="H78" s="55"/>
      <c r="I78" s="54"/>
      <c r="J78" s="186" t="s">
        <v>13</v>
      </c>
      <c r="K78" s="181"/>
      <c r="L78" s="187"/>
      <c r="M78" s="181"/>
      <c r="N78" s="188"/>
      <c r="O78" s="181"/>
      <c r="P78" s="187"/>
      <c r="Q78" s="181"/>
      <c r="R78" s="188"/>
    </row>
    <row r="79" spans="1:19" s="18" customFormat="1" ht="9" customHeight="1" x14ac:dyDescent="0.25">
      <c r="A79" s="327"/>
      <c r="B79" s="324"/>
      <c r="C79" s="375"/>
      <c r="D79" s="335"/>
      <c r="E79" s="200">
        <v>8</v>
      </c>
      <c r="F79" s="201" t="str">
        <f>IF(E79&gt;$R$79,,UPPER(VLOOKUP(E79,'III.korcsoport F. B.'!$A$7:$O$134,2)))</f>
        <v/>
      </c>
      <c r="G79" s="202"/>
      <c r="H79" s="201"/>
      <c r="I79" s="203"/>
      <c r="J79" s="204" t="s">
        <v>14</v>
      </c>
      <c r="K79" s="194"/>
      <c r="L79" s="193"/>
      <c r="M79" s="194"/>
      <c r="N79" s="195"/>
      <c r="O79" s="194" t="str">
        <f>R4</f>
        <v>Csávás István</v>
      </c>
      <c r="P79" s="193"/>
      <c r="Q79" s="194"/>
      <c r="R79" s="205">
        <f>MIN(8,'III.korcsoport F. B.'!O5)</f>
        <v>8</v>
      </c>
    </row>
  </sheetData>
  <mergeCells count="2">
    <mergeCell ref="A4:C4"/>
    <mergeCell ref="Q41:R41"/>
  </mergeCells>
  <phoneticPr fontId="69" type="noConversion"/>
  <conditionalFormatting sqref="E7 E9 E11">
    <cfRule type="expression" dxfId="768" priority="13" stopIfTrue="1">
      <formula>$E7&lt;9</formula>
    </cfRule>
  </conditionalFormatting>
  <conditionalFormatting sqref="E13 E15 E17 E19 E21 E23 E25 E27 E29 E31 E33 E35 E37 E39 E41 E43 E45 E47 E49 E51 E53 E55 E57 E59 E61 E63 E65 E67 E69">
    <cfRule type="expression" dxfId="767" priority="5" stopIfTrue="1">
      <formula>AND($E13&lt;9,$C13&gt;0)</formula>
    </cfRule>
  </conditionalFormatting>
  <conditionalFormatting sqref="H7 H9 H11 H13 H15 H17 H19 H21 H23 H25 H27 H29 H31 H33 H35 H37 H39 H41 H43 H45 H47 H49 H51 H53 H55 H57 H59 H61 H63 H65 H67 H69">
    <cfRule type="expression" dxfId="766" priority="1" stopIfTrue="1">
      <formula>AND($E7&lt;9,$C7&gt;0)</formula>
    </cfRule>
  </conditionalFormatting>
  <conditionalFormatting sqref="I8 K10 I12 M14 I16 K18 I20 O22 I24 K26 I28 M30 I32 K34 I36 O39 I40 K42 I44 M46 I48 K50 I52 O54 I56 K58 I60 M62 I64 K66 I68">
    <cfRule type="expression" dxfId="765" priority="2" stopIfTrue="1">
      <formula>AND($O$1="CU",I8="Umpire")</formula>
    </cfRule>
    <cfRule type="expression" dxfId="764" priority="3" stopIfTrue="1">
      <formula>AND($O$1="CU",I8&lt;&gt;"Umpire",J8&lt;&gt;"")</formula>
    </cfRule>
    <cfRule type="expression" dxfId="763" priority="4" stopIfTrue="1">
      <formula>AND($O$1="CU",I8&lt;&gt;"Umpire")</formula>
    </cfRule>
  </conditionalFormatting>
  <conditionalFormatting sqref="J8 L10 J12 N14 J16 L18 J20 P22 J24 L26 J28 N30 J32 L34 J36 P39 J40 L42 J44 N46 J48 L50 J52 P54 J56 L58 J60 N62 J64 L66 J68 R79">
    <cfRule type="expression" dxfId="762" priority="10" stopIfTrue="1">
      <formula>$O$1="CU"</formula>
    </cfRule>
  </conditionalFormatting>
  <conditionalFormatting sqref="K8 M10 K12 O14 K16 M18 K20 Q22 K24 M26 K28 O30 K32 M34 K36 K40 M42 K44 O46 K48 M50 K52 Q54 K56 M58 K60 O62 K64 M66 K68">
    <cfRule type="expression" dxfId="761" priority="6" stopIfTrue="1">
      <formula>J8="as"</formula>
    </cfRule>
    <cfRule type="expression" dxfId="760" priority="7" stopIfTrue="1">
      <formula>J8="bs"</formula>
    </cfRule>
  </conditionalFormatting>
  <conditionalFormatting sqref="Q38">
    <cfRule type="expression" dxfId="759" priority="11" stopIfTrue="1">
      <formula>P39="as"</formula>
    </cfRule>
    <cfRule type="expression" dxfId="758" priority="12" stopIfTrue="1">
      <formula>P39="bs"</formula>
    </cfRule>
  </conditionalFormatting>
  <dataValidations count="2">
    <dataValidation type="list" allowBlank="1" showInputMessage="1" sqref="I8 I24 I12 I28 I16 I40 I20 I44 I48 I52 I32 I36 I56 I60 I64 I68 K66 K58 K50 K42 K34 K26 K18 K10 M14 M30 M46 M62" xr:uid="{00000000-0002-0000-0F00-000000000000}">
      <formula1>$U$7:$U$16</formula1>
    </dataValidation>
    <dataValidation type="list" allowBlank="1" showInputMessage="1" sqref="O54 O39 O22" xr:uid="{00000000-0002-0000-0F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547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105474"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56">
    <tabColor indexed="11"/>
    <pageSetUpPr fitToPage="1"/>
  </sheetPr>
  <dimension ref="A1:AK82"/>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33203125" customWidth="1"/>
    <col min="21" max="21" width="11.44140625" hidden="1" customWidth="1"/>
    <col min="25" max="34" width="9.109375" hidden="1" customWidth="1"/>
  </cols>
  <sheetData>
    <row r="1" spans="1:37" s="96" customFormat="1" ht="21.75" customHeight="1" x14ac:dyDescent="0.25">
      <c r="A1" s="56" t="str">
        <f>Altalanos!$A$6</f>
        <v>Bács-Kiskun megyei Tenisz Diákolimpia</v>
      </c>
      <c r="B1" s="56"/>
      <c r="C1" s="99"/>
      <c r="D1" s="99"/>
      <c r="E1" s="99"/>
      <c r="F1" s="99"/>
      <c r="G1" s="99"/>
      <c r="H1" s="99"/>
      <c r="I1" s="333"/>
      <c r="J1" s="100"/>
      <c r="K1" s="401"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59">
        <f>Altalanos!$A$8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66"/>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86"/>
      <c r="C6" s="675"/>
      <c r="D6" s="675"/>
      <c r="E6" s="686"/>
      <c r="F6" s="674" t="str">
        <f>IF(Y3="","",CONCATENATE(AH1," pont"))</f>
        <v/>
      </c>
      <c r="G6" s="676"/>
      <c r="H6" s="677"/>
      <c r="I6" s="676"/>
      <c r="J6" s="678"/>
      <c r="K6" s="675" t="str">
        <f>IF(Y3="","",CONCATENATE(AG1," pont"))</f>
        <v/>
      </c>
      <c r="L6" s="678"/>
      <c r="M6" s="675" t="str">
        <f>IF(Y3="","",CONCATENATE(AF1," pont"))</f>
        <v/>
      </c>
      <c r="N6" s="678"/>
      <c r="O6" s="675" t="str">
        <f>IF(Y3="","",CONCATENATE(AE1," pont"))</f>
        <v/>
      </c>
      <c r="P6" s="678"/>
      <c r="Q6" s="675" t="str">
        <f>IF(Y3="","",CONCATENATE(AD1," pont"))</f>
        <v/>
      </c>
      <c r="R6" s="679"/>
      <c r="Y6" s="681"/>
      <c r="Z6" s="681"/>
      <c r="AA6" s="681" t="s">
        <v>191</v>
      </c>
      <c r="AB6" s="682">
        <v>150</v>
      </c>
      <c r="AC6" s="682">
        <v>120</v>
      </c>
      <c r="AD6" s="682">
        <v>90</v>
      </c>
      <c r="AE6" s="682">
        <v>60</v>
      </c>
      <c r="AF6" s="682">
        <v>40</v>
      </c>
      <c r="AG6" s="682">
        <v>25</v>
      </c>
      <c r="AH6" s="682">
        <v>10</v>
      </c>
      <c r="AI6" s="684"/>
      <c r="AJ6" s="684"/>
      <c r="AK6" s="684"/>
    </row>
    <row r="7" spans="1:37" s="37" customFormat="1" ht="9" customHeight="1" x14ac:dyDescent="0.25">
      <c r="A7" s="117" t="s">
        <v>7</v>
      </c>
      <c r="B7" s="346" t="str">
        <f>IF($E7="","",VLOOKUP($E7,'III.korcsoport F. B.'!$A$7:$M$80,14))</f>
        <v/>
      </c>
      <c r="C7" s="346" t="str">
        <f>IF($E7="","",VLOOKUP($E7,'III.korcsoport F. B.'!$A$7:$M$80,15))</f>
        <v/>
      </c>
      <c r="D7" s="376" t="str">
        <f>IF($E7="","",VLOOKUP($E7,'III.korcsoport F. B.'!$A$7:$M$80,5))</f>
        <v/>
      </c>
      <c r="E7" s="119"/>
      <c r="F7" s="120" t="str">
        <f>UPPER(IF($E7="","",VLOOKUP($E7,'III.korcsoport F. B.'!$A$7:$M$80,2)))</f>
        <v/>
      </c>
      <c r="G7" s="120" t="str">
        <f>IF($E7="","",VLOOKUP($E7,'III.korcsoport F. B.'!$A$7:$M$80,3))</f>
        <v/>
      </c>
      <c r="H7" s="120"/>
      <c r="I7" s="120" t="str">
        <f>IF($E7="","",VLOOKUP($E7,'III.korcsoport F. B.'!$A$7:$M$80,4))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5">
      <c r="A8" s="214" t="s">
        <v>8</v>
      </c>
      <c r="B8" s="346" t="str">
        <f>IF($E8="","",VLOOKUP($E8,'III.korcsoport F. B.'!$A$7:$M$80,14))</f>
        <v/>
      </c>
      <c r="C8" s="346" t="str">
        <f>IF($E8="","",VLOOKUP($E8,'III.korcsoport F. B.'!$A$7:$M$80,15))</f>
        <v/>
      </c>
      <c r="D8" s="376" t="str">
        <f>IF($E8="","",VLOOKUP($E8,'III.korcsoport F. B.'!$A$7:$M$80,5))</f>
        <v/>
      </c>
      <c r="E8" s="119"/>
      <c r="F8" s="412" t="str">
        <f>UPPER(IF($E8="","",VLOOKUP($E8,'III.korcsoport F. B.'!$A$7:$M$80,2)))</f>
        <v/>
      </c>
      <c r="G8" s="412" t="str">
        <f>IF($E8="","",VLOOKUP($E8,'III.korcsoport F. B.'!$A$7:$M$80,3))</f>
        <v/>
      </c>
      <c r="H8" s="412"/>
      <c r="I8" s="412" t="str">
        <f>IF($E8="","",VLOOKUP($E8,'III.korcsoport F. B.'!$A$7:$M$80,4))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5">
      <c r="A9" s="131" t="s">
        <v>9</v>
      </c>
      <c r="B9" s="346" t="str">
        <f>IF($E9="","",VLOOKUP($E9,'III.korcsoport F. B.'!$A$7:$M$80,14))</f>
        <v/>
      </c>
      <c r="C9" s="346" t="str">
        <f>IF($E9="","",VLOOKUP($E9,'III.korcsoport F. B.'!$A$7:$M$80,15))</f>
        <v/>
      </c>
      <c r="D9" s="376" t="str">
        <f>IF($E9="","",VLOOKUP($E9,'III.korcsoport F. B.'!$A$7:$M$80,5))</f>
        <v/>
      </c>
      <c r="E9" s="119"/>
      <c r="F9" s="412" t="str">
        <f>UPPER(IF($E9="","",VLOOKUP($E9,'III.korcsoport F. B.'!$A$7:$M$80,2)))</f>
        <v/>
      </c>
      <c r="G9" s="412" t="str">
        <f>IF($E9="","",VLOOKUP($E9,'III.korcsoport F. B.'!$A$7:$M$80,3))</f>
        <v/>
      </c>
      <c r="H9" s="412"/>
      <c r="I9" s="412" t="str">
        <f>IF($E9="","",VLOOKUP($E9,'III.korcsoport F. B.'!$A$7:$M$80,4))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5">
      <c r="A10" s="131" t="s">
        <v>10</v>
      </c>
      <c r="B10" s="346" t="str">
        <f>IF($E10="","",VLOOKUP($E10,'III.korcsoport F. B.'!$A$7:$M$80,14))</f>
        <v/>
      </c>
      <c r="C10" s="346" t="str">
        <f>IF($E10="","",VLOOKUP($E10,'III.korcsoport F. B.'!$A$7:$M$80,15))</f>
        <v/>
      </c>
      <c r="D10" s="376" t="str">
        <f>IF($E10="","",VLOOKUP($E10,'III.korcsoport F. B.'!$A$7:$M$80,5))</f>
        <v/>
      </c>
      <c r="E10" s="119"/>
      <c r="F10" s="412" t="str">
        <f>UPPER(IF($E10="","",VLOOKUP($E10,'III.korcsoport F. B.'!$A$7:$M$80,2)))</f>
        <v/>
      </c>
      <c r="G10" s="412" t="str">
        <f>IF($E10="","",VLOOKUP($E10,'III.korcsoport F. B.'!$A$7:$M$80,3))</f>
        <v/>
      </c>
      <c r="H10" s="412"/>
      <c r="I10" s="412" t="str">
        <f>IF($E10="","",VLOOKUP($E10,'III.korcsoport F. B.'!$A$7:$M$80,4))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t="s">
        <v>11</v>
      </c>
      <c r="B11" s="346" t="str">
        <f>IF($E11="","",VLOOKUP($E11,'III.korcsoport F. B.'!$A$7:$M$80,14))</f>
        <v/>
      </c>
      <c r="C11" s="346" t="str">
        <f>IF($E11="","",VLOOKUP($E11,'III.korcsoport F. B.'!$A$7:$M$80,15))</f>
        <v/>
      </c>
      <c r="D11" s="376" t="str">
        <f>IF($E11="","",VLOOKUP($E11,'III.korcsoport F. B.'!$A$7:$M$80,5))</f>
        <v/>
      </c>
      <c r="E11" s="119"/>
      <c r="F11" s="412" t="str">
        <f>UPPER(IF($E11="","",VLOOKUP($E11,'III.korcsoport F. B.'!$A$7:$M$80,2)))</f>
        <v/>
      </c>
      <c r="G11" s="412" t="str">
        <f>IF($E11="","",VLOOKUP($E11,'III.korcsoport F. B.'!$A$7:$M$80,3))</f>
        <v/>
      </c>
      <c r="H11" s="412"/>
      <c r="I11" s="412" t="str">
        <f>IF($E11="","",VLOOKUP($E11,'III.korcsoport F. B.'!$A$7:$M$80,4))</f>
        <v/>
      </c>
      <c r="J11" s="213"/>
      <c r="K11" s="137" t="str">
        <f>UPPER(IF(OR(J12="a",J12="as"),F11,IF(OR(J12="b",J12="bs"),F12,)))</f>
        <v/>
      </c>
      <c r="L11" s="145"/>
      <c r="M11" s="217"/>
      <c r="N11" s="218"/>
      <c r="O11" s="121"/>
      <c r="P11" s="148"/>
      <c r="Q11" s="146"/>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t="s">
        <v>12</v>
      </c>
      <c r="B12" s="346" t="str">
        <f>IF($E12="","",VLOOKUP($E12,'III.korcsoport F. B.'!$A$7:$M$80,14))</f>
        <v/>
      </c>
      <c r="C12" s="346" t="str">
        <f>IF($E12="","",VLOOKUP($E12,'III.korcsoport F. B.'!$A$7:$M$80,15))</f>
        <v/>
      </c>
      <c r="D12" s="376" t="str">
        <f>IF($E12="","",VLOOKUP($E12,'III.korcsoport F. B.'!$A$7:$M$80,5))</f>
        <v/>
      </c>
      <c r="E12" s="119"/>
      <c r="F12" s="412" t="str">
        <f>UPPER(IF($E12="","",VLOOKUP($E12,'III.korcsoport F. B.'!$A$7:$M$80,2)))</f>
        <v/>
      </c>
      <c r="G12" s="412" t="str">
        <f>IF($E12="","",VLOOKUP($E12,'III.korcsoport F. B.'!$A$7:$M$80,3))</f>
        <v/>
      </c>
      <c r="H12" s="412"/>
      <c r="I12" s="412" t="str">
        <f>IF($E12="","",VLOOKUP($E12,'III.korcsoport F. B.'!$A$7:$M$80,4))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214" t="s">
        <v>13</v>
      </c>
      <c r="B13" s="346" t="str">
        <f>IF($E13="","",VLOOKUP($E13,'III.korcsoport F. B.'!$A$7:$M$80,14))</f>
        <v/>
      </c>
      <c r="C13" s="346" t="str">
        <f>IF($E13="","",VLOOKUP($E13,'III.korcsoport F. B.'!$A$7:$M$80,15))</f>
        <v/>
      </c>
      <c r="D13" s="376" t="str">
        <f>IF($E13="","",VLOOKUP($E13,'III.korcsoport F. B.'!$A$7:$M$80,5))</f>
        <v/>
      </c>
      <c r="E13" s="119"/>
      <c r="F13" s="412" t="str">
        <f>UPPER(IF($E13="","",VLOOKUP($E13,'III.korcsoport F. B.'!$A$7:$M$80,2)))</f>
        <v/>
      </c>
      <c r="G13" s="412" t="str">
        <f>IF($E13="","",VLOOKUP($E13,'III.korcsoport F. B.'!$A$7:$M$80,3))</f>
        <v/>
      </c>
      <c r="H13" s="412"/>
      <c r="I13" s="412" t="str">
        <f>IF($E13="","",VLOOKUP($E13,'III.korcsoport F. B.'!$A$7:$M$80,4))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56" t="s">
        <v>14</v>
      </c>
      <c r="B14" s="346" t="str">
        <f>IF($E14="","",VLOOKUP($E14,'III.korcsoport F. B.'!$A$7:$M$80,14))</f>
        <v/>
      </c>
      <c r="C14" s="346" t="str">
        <f>IF($E14="","",VLOOKUP($E14,'III.korcsoport F. B.'!$A$7:$M$80,15))</f>
        <v/>
      </c>
      <c r="D14" s="376" t="str">
        <f>IF($E14="","",VLOOKUP($E14,'III.korcsoport F. B.'!$A$7:$M$80,5))</f>
        <v/>
      </c>
      <c r="E14" s="119"/>
      <c r="F14" s="120" t="str">
        <f>UPPER(IF($E14="","",VLOOKUP($E14,'III.korcsoport F. B.'!$A$7:$M$80,2)))</f>
        <v/>
      </c>
      <c r="G14" s="120" t="str">
        <f>IF($E14="","",VLOOKUP($E14,'III.korcsoport F. B.'!$A$7:$M$80,3))</f>
        <v/>
      </c>
      <c r="H14" s="120"/>
      <c r="I14" s="120" t="str">
        <f>IF($E14="","",VLOOKUP($E14,'III.korcsoport F. B.'!$A$7:$M$80,4))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17" t="s">
        <v>15</v>
      </c>
      <c r="B15" s="346" t="str">
        <f>IF($E15="","",VLOOKUP($E15,'III.korcsoport F. B.'!$A$7:$M$80,14))</f>
        <v/>
      </c>
      <c r="C15" s="346" t="str">
        <f>IF($E15="","",VLOOKUP($E15,'III.korcsoport F. B.'!$A$7:$M$80,15))</f>
        <v/>
      </c>
      <c r="D15" s="376" t="str">
        <f>IF($E15="","",VLOOKUP($E15,'III.korcsoport F. B.'!$A$7:$M$80,5))</f>
        <v/>
      </c>
      <c r="E15" s="119"/>
      <c r="F15" s="120" t="str">
        <f>UPPER(IF($E15="","",VLOOKUP($E15,'III.korcsoport F. B.'!$A$7:$M$80,2)))</f>
        <v/>
      </c>
      <c r="G15" s="120" t="str">
        <f>IF($E15="","",VLOOKUP($E15,'III.korcsoport F. B.'!$A$7:$M$80,3))</f>
        <v/>
      </c>
      <c r="H15" s="120"/>
      <c r="I15" s="120" t="str">
        <f>IF($E15="","",VLOOKUP($E15,'III.korcsoport F. B.'!$A$7:$M$80,4))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214" t="s">
        <v>16</v>
      </c>
      <c r="B16" s="346" t="str">
        <f>IF($E16="","",VLOOKUP($E16,'III.korcsoport F. B.'!$A$7:$M$80,14))</f>
        <v/>
      </c>
      <c r="C16" s="346" t="str">
        <f>IF($E16="","",VLOOKUP($E16,'III.korcsoport F. B.'!$A$7:$M$80,15))</f>
        <v/>
      </c>
      <c r="D16" s="376" t="str">
        <f>IF($E16="","",VLOOKUP($E16,'III.korcsoport F. B.'!$A$7:$M$80,5))</f>
        <v/>
      </c>
      <c r="E16" s="119"/>
      <c r="F16" s="412" t="str">
        <f>UPPER(IF($E16="","",VLOOKUP($E16,'III.korcsoport F. B.'!$A$7:$M$80,2)))</f>
        <v/>
      </c>
      <c r="G16" s="412" t="str">
        <f>IF($E16="","",VLOOKUP($E16,'III.korcsoport F. B.'!$A$7:$M$80,3))</f>
        <v/>
      </c>
      <c r="H16" s="412"/>
      <c r="I16" s="412" t="str">
        <f>IF($E16="","",VLOOKUP($E16,'III.korcsoport F. B.'!$A$7:$M$80,4))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t="s">
        <v>17</v>
      </c>
      <c r="B17" s="346" t="str">
        <f>IF($E17="","",VLOOKUP($E17,'III.korcsoport F. B.'!$A$7:$M$80,14))</f>
        <v/>
      </c>
      <c r="C17" s="346" t="str">
        <f>IF($E17="","",VLOOKUP($E17,'III.korcsoport F. B.'!$A$7:$M$80,15))</f>
        <v/>
      </c>
      <c r="D17" s="376" t="str">
        <f>IF($E17="","",VLOOKUP($E17,'III.korcsoport F. B.'!$A$7:$M$80,5))</f>
        <v/>
      </c>
      <c r="E17" s="119"/>
      <c r="F17" s="412" t="str">
        <f>UPPER(IF($E17="","",VLOOKUP($E17,'III.korcsoport F. B.'!$A$7:$M$80,2)))</f>
        <v/>
      </c>
      <c r="G17" s="412" t="str">
        <f>IF($E17="","",VLOOKUP($E17,'III.korcsoport F. B.'!$A$7:$M$80,3))</f>
        <v/>
      </c>
      <c r="H17" s="412"/>
      <c r="I17" s="412" t="str">
        <f>IF($E17="","",VLOOKUP($E17,'III.korcsoport F. B.'!$A$7:$M$80,4))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t="s">
        <v>18</v>
      </c>
      <c r="B18" s="346" t="str">
        <f>IF($E18="","",VLOOKUP($E18,'III.korcsoport F. B.'!$A$7:$M$80,14))</f>
        <v/>
      </c>
      <c r="C18" s="346" t="str">
        <f>IF($E18="","",VLOOKUP($E18,'III.korcsoport F. B.'!$A$7:$M$80,15))</f>
        <v/>
      </c>
      <c r="D18" s="376" t="str">
        <f>IF($E18="","",VLOOKUP($E18,'III.korcsoport F. B.'!$A$7:$M$80,5))</f>
        <v/>
      </c>
      <c r="E18" s="119"/>
      <c r="F18" s="412" t="str">
        <f>UPPER(IF($E18="","",VLOOKUP($E18,'III.korcsoport F. B.'!$A$7:$M$80,2)))</f>
        <v/>
      </c>
      <c r="G18" s="412" t="str">
        <f>IF($E18="","",VLOOKUP($E18,'III.korcsoport F. B.'!$A$7:$M$80,3))</f>
        <v/>
      </c>
      <c r="H18" s="412"/>
      <c r="I18" s="412" t="str">
        <f>IF($E18="","",VLOOKUP($E18,'III.korcsoport F. B.'!$A$7:$M$80,4))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t="s">
        <v>19</v>
      </c>
      <c r="B19" s="346" t="str">
        <f>IF($E19="","",VLOOKUP($E19,'III.korcsoport F. B.'!$A$7:$M$80,14))</f>
        <v/>
      </c>
      <c r="C19" s="346" t="str">
        <f>IF($E19="","",VLOOKUP($E19,'III.korcsoport F. B.'!$A$7:$M$80,15))</f>
        <v/>
      </c>
      <c r="D19" s="376" t="str">
        <f>IF($E19="","",VLOOKUP($E19,'III.korcsoport F. B.'!$A$7:$M$80,5))</f>
        <v/>
      </c>
      <c r="E19" s="119"/>
      <c r="F19" s="412" t="str">
        <f>UPPER(IF($E19="","",VLOOKUP($E19,'III.korcsoport F. B.'!$A$7:$M$80,2)))</f>
        <v/>
      </c>
      <c r="G19" s="412" t="str">
        <f>IF($E19="","",VLOOKUP($E19,'III.korcsoport F. B.'!$A$7:$M$80,3))</f>
        <v/>
      </c>
      <c r="H19" s="412"/>
      <c r="I19" s="412" t="str">
        <f>IF($E19="","",VLOOKUP($E19,'III.korcsoport F. B.'!$A$7:$M$80,4))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t="s">
        <v>20</v>
      </c>
      <c r="B20" s="346" t="str">
        <f>IF($E20="","",VLOOKUP($E20,'III.korcsoport F. B.'!$A$7:$M$80,14))</f>
        <v/>
      </c>
      <c r="C20" s="346" t="str">
        <f>IF($E20="","",VLOOKUP($E20,'III.korcsoport F. B.'!$A$7:$M$80,15))</f>
        <v/>
      </c>
      <c r="D20" s="376" t="str">
        <f>IF($E20="","",VLOOKUP($E20,'III.korcsoport F. B.'!$A$7:$M$80,5))</f>
        <v/>
      </c>
      <c r="E20" s="119"/>
      <c r="F20" s="412" t="str">
        <f>UPPER(IF($E20="","",VLOOKUP($E20,'III.korcsoport F. B.'!$A$7:$M$80,2)))</f>
        <v/>
      </c>
      <c r="G20" s="412" t="str">
        <f>IF($E20="","",VLOOKUP($E20,'III.korcsoport F. B.'!$A$7:$M$80,3))</f>
        <v/>
      </c>
      <c r="H20" s="412"/>
      <c r="I20" s="412" t="str">
        <f>IF($E20="","",VLOOKUP($E20,'III.korcsoport F. B.'!$A$7:$M$80,4))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214" t="s">
        <v>21</v>
      </c>
      <c r="B21" s="346" t="str">
        <f>IF($E21="","",VLOOKUP($E21,'III.korcsoport F. B.'!$A$7:$M$80,14))</f>
        <v/>
      </c>
      <c r="C21" s="346" t="str">
        <f>IF($E21="","",VLOOKUP($E21,'III.korcsoport F. B.'!$A$7:$M$80,15))</f>
        <v/>
      </c>
      <c r="D21" s="376" t="str">
        <f>IF($E21="","",VLOOKUP($E21,'III.korcsoport F. B.'!$A$7:$M$80,5))</f>
        <v/>
      </c>
      <c r="E21" s="119"/>
      <c r="F21" s="412" t="str">
        <f>UPPER(IF($E21="","",VLOOKUP($E21,'III.korcsoport F. B.'!$A$7:$M$80,2)))</f>
        <v/>
      </c>
      <c r="G21" s="412" t="str">
        <f>IF($E21="","",VLOOKUP($E21,'III.korcsoport F. B.'!$A$7:$M$80,3))</f>
        <v/>
      </c>
      <c r="H21" s="412"/>
      <c r="I21" s="412" t="str">
        <f>IF($E21="","",VLOOKUP($E21,'III.korcsoport F. B.'!$A$7:$M$80,4))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56" t="s">
        <v>22</v>
      </c>
      <c r="B22" s="346" t="str">
        <f>IF($E22="","",VLOOKUP($E22,'III.korcsoport F. B.'!$A$7:$M$80,14))</f>
        <v/>
      </c>
      <c r="C22" s="346" t="str">
        <f>IF($E22="","",VLOOKUP($E22,'III.korcsoport F. B.'!$A$7:$M$80,15))</f>
        <v/>
      </c>
      <c r="D22" s="376" t="str">
        <f>IF($E22="","",VLOOKUP($E22,'III.korcsoport F. B.'!$A$7:$M$80,5))</f>
        <v/>
      </c>
      <c r="E22" s="119"/>
      <c r="F22" s="120" t="str">
        <f>UPPER(IF($E22="","",VLOOKUP($E22,'III.korcsoport F. B.'!$A$7:$M$80,2)))</f>
        <v/>
      </c>
      <c r="G22" s="120" t="str">
        <f>IF($E22="","",VLOOKUP($E22,'III.korcsoport F. B.'!$A$7:$M$80,3))</f>
        <v/>
      </c>
      <c r="H22" s="120"/>
      <c r="I22" s="120" t="str">
        <f>IF($E22="","",VLOOKUP($E22,'III.korcsoport F. B.'!$A$7:$M$80,4))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t="s">
        <v>23</v>
      </c>
      <c r="B23" s="346" t="str">
        <f>IF($E23="","",VLOOKUP($E23,'III.korcsoport F. B.'!$A$7:$M$80,14))</f>
        <v/>
      </c>
      <c r="C23" s="346" t="str">
        <f>IF($E23="","",VLOOKUP($E23,'III.korcsoport F. B.'!$A$7:$M$80,15))</f>
        <v/>
      </c>
      <c r="D23" s="376" t="str">
        <f>IF($E23="","",VLOOKUP($E23,'III.korcsoport F. B.'!$A$7:$M$80,5))</f>
        <v/>
      </c>
      <c r="E23" s="119"/>
      <c r="F23" s="120" t="str">
        <f>UPPER(IF($E23="","",VLOOKUP($E23,'III.korcsoport F. B.'!$A$7:$M$80,2)))</f>
        <v/>
      </c>
      <c r="G23" s="120" t="str">
        <f>IF($E23="","",VLOOKUP($E23,'III.korcsoport F. B.'!$A$7:$M$80,3))</f>
        <v/>
      </c>
      <c r="H23" s="120"/>
      <c r="I23" s="120" t="str">
        <f>IF($E23="","",VLOOKUP($E23,'III.korcsoport F. B.'!$A$7:$M$80,4))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214" t="s">
        <v>24</v>
      </c>
      <c r="B24" s="346" t="str">
        <f>IF($E24="","",VLOOKUP($E24,'III.korcsoport F. B.'!$A$7:$M$80,14))</f>
        <v/>
      </c>
      <c r="C24" s="346" t="str">
        <f>IF($E24="","",VLOOKUP($E24,'III.korcsoport F. B.'!$A$7:$M$80,15))</f>
        <v/>
      </c>
      <c r="D24" s="376" t="str">
        <f>IF($E24="","",VLOOKUP($E24,'III.korcsoport F. B.'!$A$7:$M$80,5))</f>
        <v/>
      </c>
      <c r="E24" s="119"/>
      <c r="F24" s="412" t="str">
        <f>UPPER(IF($E24="","",VLOOKUP($E24,'III.korcsoport F. B.'!$A$7:$M$80,2)))</f>
        <v/>
      </c>
      <c r="G24" s="412" t="str">
        <f>IF($E24="","",VLOOKUP($E24,'III.korcsoport F. B.'!$A$7:$M$80,3))</f>
        <v/>
      </c>
      <c r="H24" s="412"/>
      <c r="I24" s="412" t="str">
        <f>IF($E24="","",VLOOKUP($E24,'III.korcsoport F. B.'!$A$7:$M$80,4))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t="s">
        <v>25</v>
      </c>
      <c r="B25" s="346" t="str">
        <f>IF($E25="","",VLOOKUP($E25,'III.korcsoport F. B.'!$A$7:$M$80,14))</f>
        <v/>
      </c>
      <c r="C25" s="346" t="str">
        <f>IF($E25="","",VLOOKUP($E25,'III.korcsoport F. B.'!$A$7:$M$80,15))</f>
        <v/>
      </c>
      <c r="D25" s="376" t="str">
        <f>IF($E25="","",VLOOKUP($E25,'III.korcsoport F. B.'!$A$7:$M$80,5))</f>
        <v/>
      </c>
      <c r="E25" s="119"/>
      <c r="F25" s="412" t="str">
        <f>UPPER(IF($E25="","",VLOOKUP($E25,'III.korcsoport F. B.'!$A$7:$M$80,2)))</f>
        <v/>
      </c>
      <c r="G25" s="412" t="str">
        <f>IF($E25="","",VLOOKUP($E25,'III.korcsoport F. B.'!$A$7:$M$80,3))</f>
        <v/>
      </c>
      <c r="H25" s="412"/>
      <c r="I25" s="412" t="str">
        <f>IF($E25="","",VLOOKUP($E25,'III.korcsoport F. B.'!$A$7:$M$80,4))</f>
        <v/>
      </c>
      <c r="J25" s="213"/>
      <c r="K25" s="137" t="str">
        <f>UPPER(IF(OR(J26="a",J26="as"),F25,IF(OR(J26="b",J26="bs"),F26,)))</f>
        <v/>
      </c>
      <c r="L25" s="216"/>
      <c r="M25" s="121"/>
      <c r="N25" s="148"/>
      <c r="O25" s="146"/>
      <c r="P25" s="146"/>
      <c r="Q25" s="767" t="str">
        <f>IF(Y3="","",CONCATENATE(AC1," pont"))</f>
        <v/>
      </c>
      <c r="R25" s="76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t="s">
        <v>26</v>
      </c>
      <c r="B26" s="346" t="str">
        <f>IF($E26="","",VLOOKUP($E26,'III.korcsoport F. B.'!$A$7:$M$80,14))</f>
        <v/>
      </c>
      <c r="C26" s="346" t="str">
        <f>IF($E26="","",VLOOKUP($E26,'III.korcsoport F. B.'!$A$7:$M$80,15))</f>
        <v/>
      </c>
      <c r="D26" s="376" t="str">
        <f>IF($E26="","",VLOOKUP($E26,'III.korcsoport F. B.'!$A$7:$M$80,5))</f>
        <v/>
      </c>
      <c r="E26" s="119"/>
      <c r="F26" s="412" t="str">
        <f>UPPER(IF($E26="","",VLOOKUP($E26,'III.korcsoport F. B.'!$A$7:$M$80,2)))</f>
        <v/>
      </c>
      <c r="G26" s="412" t="str">
        <f>IF($E26="","",VLOOKUP($E26,'III.korcsoport F. B.'!$A$7:$M$80,3))</f>
        <v/>
      </c>
      <c r="H26" s="412"/>
      <c r="I26" s="412" t="str">
        <f>IF($E26="","",VLOOKUP($E26,'III.korcsoport F. B.'!$A$7:$M$80,4))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5">
      <c r="A27" s="131" t="s">
        <v>27</v>
      </c>
      <c r="B27" s="346" t="str">
        <f>IF($E27="","",VLOOKUP($E27,'III.korcsoport F. B.'!$A$7:$M$80,14))</f>
        <v/>
      </c>
      <c r="C27" s="346" t="str">
        <f>IF($E27="","",VLOOKUP($E27,'III.korcsoport F. B.'!$A$7:$M$80,15))</f>
        <v/>
      </c>
      <c r="D27" s="376" t="str">
        <f>IF($E27="","",VLOOKUP($E27,'III.korcsoport F. B.'!$A$7:$M$80,5))</f>
        <v/>
      </c>
      <c r="E27" s="119"/>
      <c r="F27" s="412" t="str">
        <f>UPPER(IF($E27="","",VLOOKUP($E27,'III.korcsoport F. B.'!$A$7:$M$80,2)))</f>
        <v/>
      </c>
      <c r="G27" s="412" t="str">
        <f>IF($E27="","",VLOOKUP($E27,'III.korcsoport F. B.'!$A$7:$M$80,3))</f>
        <v/>
      </c>
      <c r="H27" s="412"/>
      <c r="I27" s="412" t="str">
        <f>IF($E27="","",VLOOKUP($E27,'III.korcsoport F. B.'!$A$7:$M$80,4))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5">
      <c r="A28" s="131" t="s">
        <v>28</v>
      </c>
      <c r="B28" s="346" t="str">
        <f>IF($E28="","",VLOOKUP($E28,'III.korcsoport F. B.'!$A$7:$M$80,14))</f>
        <v/>
      </c>
      <c r="C28" s="346" t="str">
        <f>IF($E28="","",VLOOKUP($E28,'III.korcsoport F. B.'!$A$7:$M$80,15))</f>
        <v/>
      </c>
      <c r="D28" s="376" t="str">
        <f>IF($E28="","",VLOOKUP($E28,'III.korcsoport F. B.'!$A$7:$M$80,5))</f>
        <v/>
      </c>
      <c r="E28" s="119"/>
      <c r="F28" s="412" t="str">
        <f>UPPER(IF($E28="","",VLOOKUP($E28,'III.korcsoport F. B.'!$A$7:$M$80,2)))</f>
        <v/>
      </c>
      <c r="G28" s="412" t="str">
        <f>IF($E28="","",VLOOKUP($E28,'III.korcsoport F. B.'!$A$7:$M$80,3))</f>
        <v/>
      </c>
      <c r="H28" s="412"/>
      <c r="I28" s="412" t="str">
        <f>IF($E28="","",VLOOKUP($E28,'III.korcsoport F. B.'!$A$7:$M$80,4))</f>
        <v/>
      </c>
      <c r="J28" s="215"/>
      <c r="K28" s="121"/>
      <c r="L28" s="136"/>
      <c r="M28" s="137" t="str">
        <f>UPPER(IF(OR(L28="a",L28="as"),K27,IF(OR(L28="b",L28="bs"),K29,)))</f>
        <v/>
      </c>
      <c r="N28" s="219"/>
      <c r="O28" s="146"/>
      <c r="P28" s="148"/>
      <c r="Q28" s="146"/>
      <c r="R28" s="148"/>
      <c r="S28" s="129"/>
    </row>
    <row r="29" spans="1:37" s="37" customFormat="1" ht="9.6" customHeight="1" x14ac:dyDescent="0.25">
      <c r="A29" s="214" t="s">
        <v>29</v>
      </c>
      <c r="B29" s="346" t="str">
        <f>IF($E29="","",VLOOKUP($E29,'III.korcsoport F. B.'!$A$7:$M$80,14))</f>
        <v/>
      </c>
      <c r="C29" s="346" t="str">
        <f>IF($E29="","",VLOOKUP($E29,'III.korcsoport F. B.'!$A$7:$M$80,15))</f>
        <v/>
      </c>
      <c r="D29" s="376" t="str">
        <f>IF($E29="","",VLOOKUP($E29,'III.korcsoport F. B.'!$A$7:$M$80,5))</f>
        <v/>
      </c>
      <c r="E29" s="119"/>
      <c r="F29" s="412" t="str">
        <f>UPPER(IF($E29="","",VLOOKUP($E29,'III.korcsoport F. B.'!$A$7:$M$80,2)))</f>
        <v/>
      </c>
      <c r="G29" s="412" t="str">
        <f>IF($E29="","",VLOOKUP($E29,'III.korcsoport F. B.'!$A$7:$M$80,3))</f>
        <v/>
      </c>
      <c r="H29" s="412"/>
      <c r="I29" s="412" t="str">
        <f>IF($E29="","",VLOOKUP($E29,'III.korcsoport F. B.'!$A$7:$M$80,4))</f>
        <v/>
      </c>
      <c r="J29" s="213"/>
      <c r="K29" s="137" t="str">
        <f>UPPER(IF(OR(J30="a",J30="as"),F29,IF(OR(J30="b",J30="bs"),F30,)))</f>
        <v/>
      </c>
      <c r="L29" s="154"/>
      <c r="M29" s="121"/>
      <c r="N29" s="146"/>
      <c r="O29" s="146"/>
      <c r="P29" s="148"/>
      <c r="Q29" s="146"/>
      <c r="R29" s="148"/>
      <c r="S29" s="129"/>
    </row>
    <row r="30" spans="1:37" s="37" customFormat="1" ht="9.6" customHeight="1" x14ac:dyDescent="0.25">
      <c r="A30" s="156" t="s">
        <v>30</v>
      </c>
      <c r="B30" s="346" t="str">
        <f>IF($E30="","",VLOOKUP($E30,'III.korcsoport F. B.'!$A$7:$M$80,14))</f>
        <v/>
      </c>
      <c r="C30" s="346" t="str">
        <f>IF($E30="","",VLOOKUP($E30,'III.korcsoport F. B.'!$A$7:$M$80,15))</f>
        <v/>
      </c>
      <c r="D30" s="376" t="str">
        <f>IF($E30="","",VLOOKUP($E30,'III.korcsoport F. B.'!$A$7:$M$80,5))</f>
        <v/>
      </c>
      <c r="E30" s="119"/>
      <c r="F30" s="120" t="str">
        <f>UPPER(IF($E30="","",VLOOKUP($E30,'III.korcsoport F. B.'!$A$7:$M$80,2)))</f>
        <v/>
      </c>
      <c r="G30" s="120" t="str">
        <f>IF($E30="","",VLOOKUP($E30,'III.korcsoport F. B.'!$A$7:$M$80,3))</f>
        <v/>
      </c>
      <c r="H30" s="120"/>
      <c r="I30" s="120" t="str">
        <f>IF($E30="","",VLOOKUP($E30,'III.korcsoport F. B.'!$A$7:$M$80,4))</f>
        <v/>
      </c>
      <c r="J30" s="215"/>
      <c r="K30" s="121"/>
      <c r="L30" s="146"/>
      <c r="M30" s="146"/>
      <c r="N30" s="220"/>
      <c r="O30" s="135" t="s">
        <v>0</v>
      </c>
      <c r="P30" s="144"/>
      <c r="Q30" s="137" t="str">
        <f>UPPER(IF(OR(P30="a",P30="as"),O26,IF(OR(P30="b",P30="bs"),O34,)))</f>
        <v/>
      </c>
      <c r="R30" s="154"/>
      <c r="S30" s="129"/>
    </row>
    <row r="31" spans="1:37" s="37" customFormat="1" ht="9.6" customHeight="1" x14ac:dyDescent="0.25">
      <c r="A31" s="117" t="s">
        <v>31</v>
      </c>
      <c r="B31" s="346" t="str">
        <f>IF($E31="","",VLOOKUP($E31,'III.korcsoport F. B.'!$A$7:$M$80,14))</f>
        <v/>
      </c>
      <c r="C31" s="346" t="str">
        <f>IF($E31="","",VLOOKUP($E31,'III.korcsoport F. B.'!$A$7:$M$80,15))</f>
        <v/>
      </c>
      <c r="D31" s="376" t="str">
        <f>IF($E31="","",VLOOKUP($E31,'III.korcsoport F. B.'!$A$7:$M$80,5))</f>
        <v/>
      </c>
      <c r="E31" s="119"/>
      <c r="F31" s="120" t="str">
        <f>UPPER(IF($E31="","",VLOOKUP($E31,'III.korcsoport F. B.'!$A$7:$M$80,2)))</f>
        <v/>
      </c>
      <c r="G31" s="120" t="str">
        <f>IF($E31="","",VLOOKUP($E31,'III.korcsoport F. B.'!$A$7:$M$80,3))</f>
        <v/>
      </c>
      <c r="H31" s="120"/>
      <c r="I31" s="120" t="str">
        <f>IF($E31="","",VLOOKUP($E31,'III.korcsoport F. B.'!$A$7:$M$80,4))</f>
        <v/>
      </c>
      <c r="J31" s="213"/>
      <c r="K31" s="137" t="str">
        <f>UPPER(IF(OR(J32="a",J32="as"),F31,IF(OR(J32="b",J32="bs"),F32,)))</f>
        <v/>
      </c>
      <c r="L31" s="145"/>
      <c r="M31" s="146"/>
      <c r="N31" s="146"/>
      <c r="O31" s="146"/>
      <c r="P31" s="148"/>
      <c r="Q31" s="121"/>
      <c r="R31" s="146"/>
      <c r="S31" s="129"/>
    </row>
    <row r="32" spans="1:37" s="37" customFormat="1" ht="9.6" customHeight="1" x14ac:dyDescent="0.25">
      <c r="A32" s="214" t="s">
        <v>32</v>
      </c>
      <c r="B32" s="346" t="str">
        <f>IF($E32="","",VLOOKUP($E32,'III.korcsoport F. B.'!$A$7:$M$80,14))</f>
        <v/>
      </c>
      <c r="C32" s="346" t="str">
        <f>IF($E32="","",VLOOKUP($E32,'III.korcsoport F. B.'!$A$7:$M$80,15))</f>
        <v/>
      </c>
      <c r="D32" s="376" t="str">
        <f>IF($E32="","",VLOOKUP($E32,'III.korcsoport F. B.'!$A$7:$M$80,5))</f>
        <v/>
      </c>
      <c r="E32" s="119"/>
      <c r="F32" s="412" t="str">
        <f>UPPER(IF($E32="","",VLOOKUP($E32,'III.korcsoport F. B.'!$A$7:$M$80,2)))</f>
        <v/>
      </c>
      <c r="G32" s="412" t="str">
        <f>IF($E32="","",VLOOKUP($E32,'III.korcsoport F. B.'!$A$7:$M$80,3))</f>
        <v/>
      </c>
      <c r="H32" s="412"/>
      <c r="I32" s="412" t="str">
        <f>IF($E32="","",VLOOKUP($E32,'III.korcsoport F. B.'!$A$7:$M$80,4))</f>
        <v/>
      </c>
      <c r="J32" s="215"/>
      <c r="K32" s="121"/>
      <c r="L32" s="136"/>
      <c r="M32" s="137" t="str">
        <f>UPPER(IF(OR(L32="a",L32="as"),K31,IF(OR(L32="b",L32="bs"),K33,)))</f>
        <v/>
      </c>
      <c r="N32" s="145"/>
      <c r="O32" s="146"/>
      <c r="P32" s="148"/>
      <c r="Q32" s="146"/>
      <c r="R32" s="146"/>
      <c r="S32" s="129"/>
    </row>
    <row r="33" spans="1:19" s="37" customFormat="1" ht="9.6" customHeight="1" x14ac:dyDescent="0.25">
      <c r="A33" s="131" t="s">
        <v>33</v>
      </c>
      <c r="B33" s="346" t="str">
        <f>IF($E33="","",VLOOKUP($E33,'III.korcsoport F. B.'!$A$7:$M$80,14))</f>
        <v/>
      </c>
      <c r="C33" s="346" t="str">
        <f>IF($E33="","",VLOOKUP($E33,'III.korcsoport F. B.'!$A$7:$M$80,15))</f>
        <v/>
      </c>
      <c r="D33" s="376" t="str">
        <f>IF($E33="","",VLOOKUP($E33,'III.korcsoport F. B.'!$A$7:$M$80,5))</f>
        <v/>
      </c>
      <c r="E33" s="119"/>
      <c r="F33" s="412" t="str">
        <f>UPPER(IF($E33="","",VLOOKUP($E33,'III.korcsoport F. B.'!$A$7:$M$80,2)))</f>
        <v/>
      </c>
      <c r="G33" s="412" t="str">
        <f>IF($E33="","",VLOOKUP($E33,'III.korcsoport F. B.'!$A$7:$M$80,3))</f>
        <v/>
      </c>
      <c r="H33" s="412"/>
      <c r="I33" s="412" t="str">
        <f>IF($E33="","",VLOOKUP($E33,'III.korcsoport F. B.'!$A$7:$M$80,4))</f>
        <v/>
      </c>
      <c r="J33" s="213"/>
      <c r="K33" s="137" t="str">
        <f>UPPER(IF(OR(J34="a",J34="as"),F33,IF(OR(J34="b",J34="bs"),F34,)))</f>
        <v/>
      </c>
      <c r="L33" s="216"/>
      <c r="M33" s="121"/>
      <c r="N33" s="148"/>
      <c r="O33" s="146"/>
      <c r="P33" s="148"/>
      <c r="Q33" s="146"/>
      <c r="R33" s="146"/>
      <c r="S33" s="129"/>
    </row>
    <row r="34" spans="1:19" s="37" customFormat="1" ht="9.6" customHeight="1" x14ac:dyDescent="0.25">
      <c r="A34" s="131" t="s">
        <v>34</v>
      </c>
      <c r="B34" s="346" t="str">
        <f>IF($E34="","",VLOOKUP($E34,'III.korcsoport F. B.'!$A$7:$M$80,14))</f>
        <v/>
      </c>
      <c r="C34" s="346" t="str">
        <f>IF($E34="","",VLOOKUP($E34,'III.korcsoport F. B.'!$A$7:$M$80,15))</f>
        <v/>
      </c>
      <c r="D34" s="376" t="str">
        <f>IF($E34="","",VLOOKUP($E34,'III.korcsoport F. B.'!$A$7:$M$80,5))</f>
        <v/>
      </c>
      <c r="E34" s="119"/>
      <c r="F34" s="412" t="str">
        <f>UPPER(IF($E34="","",VLOOKUP($E34,'III.korcsoport F. B.'!$A$7:$M$80,2)))</f>
        <v/>
      </c>
      <c r="G34" s="412" t="str">
        <f>IF($E34="","",VLOOKUP($E34,'III.korcsoport F. B.'!$A$7:$M$80,3))</f>
        <v/>
      </c>
      <c r="H34" s="412"/>
      <c r="I34" s="412" t="str">
        <f>IF($E34="","",VLOOKUP($E34,'III.korcsoport F. B.'!$A$7:$M$80,4))</f>
        <v/>
      </c>
      <c r="J34" s="215"/>
      <c r="K34" s="121"/>
      <c r="L34" s="146"/>
      <c r="M34" s="135" t="s">
        <v>0</v>
      </c>
      <c r="N34" s="144"/>
      <c r="O34" s="137" t="str">
        <f>UPPER(IF(OR(N34="a",N34="as"),M32,IF(OR(N34="b",N34="bs"),M36,)))</f>
        <v/>
      </c>
      <c r="P34" s="154"/>
      <c r="Q34" s="146"/>
      <c r="R34" s="146"/>
      <c r="S34" s="129"/>
    </row>
    <row r="35" spans="1:19" s="37" customFormat="1" ht="9.6" customHeight="1" x14ac:dyDescent="0.25">
      <c r="A35" s="131" t="s">
        <v>35</v>
      </c>
      <c r="B35" s="346" t="str">
        <f>IF($E35="","",VLOOKUP($E35,'III.korcsoport F. B.'!$A$7:$M$80,14))</f>
        <v/>
      </c>
      <c r="C35" s="346" t="str">
        <f>IF($E35="","",VLOOKUP($E35,'III.korcsoport F. B.'!$A$7:$M$80,15))</f>
        <v/>
      </c>
      <c r="D35" s="376" t="str">
        <f>IF($E35="","",VLOOKUP($E35,'III.korcsoport F. B.'!$A$7:$M$80,5))</f>
        <v/>
      </c>
      <c r="E35" s="119"/>
      <c r="F35" s="412" t="str">
        <f>UPPER(IF($E35="","",VLOOKUP($E35,'III.korcsoport F. B.'!$A$7:$M$80,2)))</f>
        <v/>
      </c>
      <c r="G35" s="412" t="str">
        <f>IF($E35="","",VLOOKUP($E35,'III.korcsoport F. B.'!$A$7:$M$80,3))</f>
        <v/>
      </c>
      <c r="H35" s="412"/>
      <c r="I35" s="412" t="str">
        <f>IF($E35="","",VLOOKUP($E35,'III.korcsoport F. B.'!$A$7:$M$80,4))</f>
        <v/>
      </c>
      <c r="J35" s="213"/>
      <c r="K35" s="137" t="str">
        <f>UPPER(IF(OR(J36="a",J36="as"),F35,IF(OR(J36="b",J36="bs"),F36,)))</f>
        <v/>
      </c>
      <c r="L35" s="145"/>
      <c r="M35" s="217"/>
      <c r="N35" s="218"/>
      <c r="O35" s="121"/>
      <c r="P35" s="146"/>
      <c r="Q35" s="146"/>
      <c r="R35" s="146"/>
      <c r="S35" s="129"/>
    </row>
    <row r="36" spans="1:19" s="37" customFormat="1" ht="9.6" customHeight="1" x14ac:dyDescent="0.25">
      <c r="A36" s="131" t="s">
        <v>36</v>
      </c>
      <c r="B36" s="346" t="str">
        <f>IF($E36="","",VLOOKUP($E36,'III.korcsoport F. B.'!$A$7:$M$80,14))</f>
        <v/>
      </c>
      <c r="C36" s="346" t="str">
        <f>IF($E36="","",VLOOKUP($E36,'III.korcsoport F. B.'!$A$7:$M$80,15))</f>
        <v/>
      </c>
      <c r="D36" s="376" t="str">
        <f>IF($E36="","",VLOOKUP($E36,'III.korcsoport F. B.'!$A$7:$M$80,5))</f>
        <v/>
      </c>
      <c r="E36" s="119"/>
      <c r="F36" s="412" t="str">
        <f>UPPER(IF($E36="","",VLOOKUP($E36,'III.korcsoport F. B.'!$A$7:$M$80,2)))</f>
        <v/>
      </c>
      <c r="G36" s="412" t="str">
        <f>IF($E36="","",VLOOKUP($E36,'III.korcsoport F. B.'!$A$7:$M$80,3))</f>
        <v/>
      </c>
      <c r="H36" s="412"/>
      <c r="I36" s="412" t="str">
        <f>IF($E36="","",VLOOKUP($E36,'III.korcsoport F. B.'!$A$7:$M$80,4))</f>
        <v/>
      </c>
      <c r="J36" s="215"/>
      <c r="K36" s="121"/>
      <c r="L36" s="136"/>
      <c r="M36" s="137" t="str">
        <f>UPPER(IF(OR(L36="a",L36="as"),K35,IF(OR(L36="b",L36="bs"),K37,)))</f>
        <v/>
      </c>
      <c r="N36" s="219"/>
      <c r="O36" s="222" t="s">
        <v>126</v>
      </c>
      <c r="P36" s="223"/>
      <c r="Q36" s="222" t="s">
        <v>125</v>
      </c>
      <c r="R36" s="223"/>
      <c r="S36" s="129"/>
    </row>
    <row r="37" spans="1:19" s="37" customFormat="1" ht="9.6" customHeight="1" x14ac:dyDescent="0.25">
      <c r="A37" s="214" t="s">
        <v>37</v>
      </c>
      <c r="B37" s="346" t="str">
        <f>IF($E37="","",VLOOKUP($E37,'III.korcsoport F. B.'!$A$7:$M$80,14))</f>
        <v/>
      </c>
      <c r="C37" s="346" t="str">
        <f>IF($E37="","",VLOOKUP($E37,'III.korcsoport F. B.'!$A$7:$M$80,15))</f>
        <v/>
      </c>
      <c r="D37" s="376" t="str">
        <f>IF($E37="","",VLOOKUP($E37,'III.korcsoport F. B.'!$A$7:$M$80,5))</f>
        <v/>
      </c>
      <c r="E37" s="119"/>
      <c r="F37" s="412" t="str">
        <f>UPPER(IF($E37="","",VLOOKUP($E37,'III.korcsoport F. B.'!$A$7:$M$80,2)))</f>
        <v/>
      </c>
      <c r="G37" s="412" t="str">
        <f>IF($E37="","",VLOOKUP($E37,'III.korcsoport F. B.'!$A$7:$M$80,3))</f>
        <v/>
      </c>
      <c r="H37" s="412"/>
      <c r="I37" s="412" t="str">
        <f>IF($E37="","",VLOOKUP($E37,'III.korcsoport F. B.'!$A$7:$M$80,4))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5">
      <c r="A38" s="156" t="s">
        <v>38</v>
      </c>
      <c r="B38" s="346" t="str">
        <f>IF($E38="","",VLOOKUP($E38,'III.korcsoport F. B.'!$A$7:$M$80,14))</f>
        <v/>
      </c>
      <c r="C38" s="346" t="str">
        <f>IF($E38="","",VLOOKUP($E38,'III.korcsoport F. B.'!$A$7:$M$80,15))</f>
        <v/>
      </c>
      <c r="D38" s="376" t="str">
        <f>IF($E38="","",VLOOKUP($E38,'III.korcsoport F. B.'!$A$7:$M$80,5))</f>
        <v/>
      </c>
      <c r="E38" s="119"/>
      <c r="F38" s="120" t="str">
        <f>UPPER(IF($E38="","",VLOOKUP($E38,'III.korcsoport F. B.'!$A$7:$M$80,2)))</f>
        <v/>
      </c>
      <c r="G38" s="120" t="str">
        <f>IF($E38="","",VLOOKUP($E38,'III.korcsoport F. B.'!$A$7:$M$80,3))</f>
        <v/>
      </c>
      <c r="H38" s="120"/>
      <c r="I38" s="120" t="str">
        <f>IF($E38="","",VLOOKUP($E38,'III.korcsoport F. B.'!$A$7:$M$80,4))</f>
        <v/>
      </c>
      <c r="J38" s="215"/>
      <c r="K38" s="121"/>
      <c r="L38" s="146"/>
      <c r="M38" s="146"/>
      <c r="N38" s="226"/>
      <c r="O38" s="227" t="s">
        <v>0</v>
      </c>
      <c r="P38" s="228"/>
      <c r="Q38" s="224" t="str">
        <f>UPPER(IF(OR(P38="a",P38="as"),O37,IF(OR(P38="b",P38="bs"),O39,)))</f>
        <v/>
      </c>
      <c r="R38" s="225"/>
      <c r="S38" s="129"/>
    </row>
    <row r="39" spans="1:19" s="37" customFormat="1" ht="9.6" customHeight="1" x14ac:dyDescent="0.25">
      <c r="A39" s="117" t="s">
        <v>39</v>
      </c>
      <c r="B39" s="346" t="str">
        <f>IF($E39="","",VLOOKUP($E39,'III.korcsoport F. B.'!$A$7:$M$80,14))</f>
        <v/>
      </c>
      <c r="C39" s="346" t="str">
        <f>IF($E39="","",VLOOKUP($E39,'III.korcsoport F. B.'!$A$7:$M$80,15))</f>
        <v/>
      </c>
      <c r="D39" s="376" t="str">
        <f>IF($E39="","",VLOOKUP($E39,'III.korcsoport F. B.'!$A$7:$M$80,5))</f>
        <v/>
      </c>
      <c r="E39" s="119"/>
      <c r="F39" s="120" t="str">
        <f>UPPER(IF($E39="","",VLOOKUP($E39,'III.korcsoport F. B.'!$A$7:$M$80,2)))</f>
        <v/>
      </c>
      <c r="G39" s="120" t="str">
        <f>IF($E39="","",VLOOKUP($E39,'III.korcsoport F. B.'!$A$7:$M$80,3))</f>
        <v/>
      </c>
      <c r="H39" s="120"/>
      <c r="I39" s="120" t="str">
        <f>IF($E39="","",VLOOKUP($E39,'III.korcsoport F. B.'!$A$7:$M$80,4))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5">
      <c r="A40" s="214" t="s">
        <v>40</v>
      </c>
      <c r="B40" s="346" t="str">
        <f>IF($E40="","",VLOOKUP($E40,'III.korcsoport F. B.'!$A$7:$M$80,14))</f>
        <v/>
      </c>
      <c r="C40" s="346" t="str">
        <f>IF($E40="","",VLOOKUP($E40,'III.korcsoport F. B.'!$A$7:$M$80,15))</f>
        <v/>
      </c>
      <c r="D40" s="376" t="str">
        <f>IF($E40="","",VLOOKUP($E40,'III.korcsoport F. B.'!$A$7:$M$80,5))</f>
        <v/>
      </c>
      <c r="E40" s="119"/>
      <c r="F40" s="412" t="str">
        <f>UPPER(IF($E40="","",VLOOKUP($E40,'III.korcsoport F. B.'!$A$7:$M$80,2)))</f>
        <v/>
      </c>
      <c r="G40" s="412" t="str">
        <f>IF($E40="","",VLOOKUP($E40,'III.korcsoport F. B.'!$A$7:$M$80,3))</f>
        <v/>
      </c>
      <c r="H40" s="412"/>
      <c r="I40" s="412" t="str">
        <f>IF($E40="","",VLOOKUP($E40,'III.korcsoport F. B.'!$A$7:$M$80,4))</f>
        <v/>
      </c>
      <c r="J40" s="215"/>
      <c r="K40" s="121"/>
      <c r="L40" s="136"/>
      <c r="M40" s="137" t="str">
        <f>UPPER(IF(OR(L40="a",L40="as"),K39,IF(OR(L40="b",L40="bs"),K41,)))</f>
        <v/>
      </c>
      <c r="N40" s="145"/>
      <c r="O40" s="223"/>
      <c r="P40" s="223"/>
      <c r="Q40" s="223"/>
      <c r="R40" s="223"/>
      <c r="S40" s="129"/>
    </row>
    <row r="41" spans="1:19" s="37" customFormat="1" ht="9.6" customHeight="1" x14ac:dyDescent="0.25">
      <c r="A41" s="131" t="s">
        <v>41</v>
      </c>
      <c r="B41" s="346" t="str">
        <f>IF($E41="","",VLOOKUP($E41,'III.korcsoport F. B.'!$A$7:$M$80,14))</f>
        <v/>
      </c>
      <c r="C41" s="346" t="str">
        <f>IF($E41="","",VLOOKUP($E41,'III.korcsoport F. B.'!$A$7:$M$80,15))</f>
        <v/>
      </c>
      <c r="D41" s="376" t="str">
        <f>IF($E41="","",VLOOKUP($E41,'III.korcsoport F. B.'!$A$7:$M$80,5))</f>
        <v/>
      </c>
      <c r="E41" s="119"/>
      <c r="F41" s="412" t="str">
        <f>UPPER(IF($E41="","",VLOOKUP($E41,'III.korcsoport F. B.'!$A$7:$M$80,2)))</f>
        <v/>
      </c>
      <c r="G41" s="412" t="str">
        <f>IF($E41="","",VLOOKUP($E41,'III.korcsoport F. B.'!$A$7:$M$80,3))</f>
        <v/>
      </c>
      <c r="H41" s="412"/>
      <c r="I41" s="412" t="str">
        <f>IF($E41="","",VLOOKUP($E41,'III.korcsoport F. B.'!$A$7:$M$80,4))</f>
        <v/>
      </c>
      <c r="J41" s="213"/>
      <c r="K41" s="137" t="str">
        <f>UPPER(IF(OR(J42="a",J42="as"),F41,IF(OR(J42="b",J42="bs"),F42,)))</f>
        <v/>
      </c>
      <c r="L41" s="216"/>
      <c r="M41" s="121"/>
      <c r="N41" s="148"/>
      <c r="O41" s="223"/>
      <c r="P41" s="223"/>
      <c r="Q41" s="767" t="str">
        <f>IF(Y3="","",CONCATENATE(AB1," pont"))</f>
        <v/>
      </c>
      <c r="R41" s="767"/>
      <c r="S41" s="129"/>
    </row>
    <row r="42" spans="1:19" s="37" customFormat="1" ht="9.6" customHeight="1" x14ac:dyDescent="0.25">
      <c r="A42" s="131" t="s">
        <v>42</v>
      </c>
      <c r="B42" s="346" t="str">
        <f>IF($E42="","",VLOOKUP($E42,'III.korcsoport F. B.'!$A$7:$M$80,14))</f>
        <v/>
      </c>
      <c r="C42" s="346" t="str">
        <f>IF($E42="","",VLOOKUP($E42,'III.korcsoport F. B.'!$A$7:$M$80,15))</f>
        <v/>
      </c>
      <c r="D42" s="376" t="str">
        <f>IF($E42="","",VLOOKUP($E42,'III.korcsoport F. B.'!$A$7:$M$80,5))</f>
        <v/>
      </c>
      <c r="E42" s="119"/>
      <c r="F42" s="412" t="str">
        <f>UPPER(IF($E42="","",VLOOKUP($E42,'III.korcsoport F. B.'!$A$7:$M$80,2)))</f>
        <v/>
      </c>
      <c r="G42" s="412" t="str">
        <f>IF($E42="","",VLOOKUP($E42,'III.korcsoport F. B.'!$A$7:$M$80,3))</f>
        <v/>
      </c>
      <c r="H42" s="412"/>
      <c r="I42" s="412" t="str">
        <f>IF($E42="","",VLOOKUP($E42,'III.korcsoport F. B.'!$A$7:$M$80,4))</f>
        <v/>
      </c>
      <c r="J42" s="215"/>
      <c r="K42" s="121"/>
      <c r="L42" s="146"/>
      <c r="M42" s="135" t="s">
        <v>0</v>
      </c>
      <c r="N42" s="144"/>
      <c r="O42" s="137" t="str">
        <f>UPPER(IF(OR(N42="a",N42="as"),M40,IF(OR(N42="b",N42="bs"),M44,)))</f>
        <v/>
      </c>
      <c r="P42" s="145"/>
      <c r="Q42" s="146"/>
      <c r="R42" s="146"/>
      <c r="S42" s="129"/>
    </row>
    <row r="43" spans="1:19" s="37" customFormat="1" ht="9.6" customHeight="1" x14ac:dyDescent="0.25">
      <c r="A43" s="131" t="s">
        <v>43</v>
      </c>
      <c r="B43" s="346" t="str">
        <f>IF($E43="","",VLOOKUP($E43,'III.korcsoport F. B.'!$A$7:$M$80,14))</f>
        <v/>
      </c>
      <c r="C43" s="346" t="str">
        <f>IF($E43="","",VLOOKUP($E43,'III.korcsoport F. B.'!$A$7:$M$80,15))</f>
        <v/>
      </c>
      <c r="D43" s="376" t="str">
        <f>IF($E43="","",VLOOKUP($E43,'III.korcsoport F. B.'!$A$7:$M$80,5))</f>
        <v/>
      </c>
      <c r="E43" s="119"/>
      <c r="F43" s="412" t="str">
        <f>UPPER(IF($E43="","",VLOOKUP($E43,'III.korcsoport F. B.'!$A$7:$M$80,2)))</f>
        <v/>
      </c>
      <c r="G43" s="412" t="str">
        <f>IF($E43="","",VLOOKUP($E43,'III.korcsoport F. B.'!$A$7:$M$80,3))</f>
        <v/>
      </c>
      <c r="H43" s="412"/>
      <c r="I43" s="412" t="str">
        <f>IF($E43="","",VLOOKUP($E43,'III.korcsoport F. B.'!$A$7:$M$80,4))</f>
        <v/>
      </c>
      <c r="J43" s="213"/>
      <c r="K43" s="137" t="str">
        <f>UPPER(IF(OR(J44="a",J44="as"),F43,IF(OR(J44="b",J44="bs"),F44,)))</f>
        <v/>
      </c>
      <c r="L43" s="145"/>
      <c r="M43" s="217"/>
      <c r="N43" s="218"/>
      <c r="O43" s="121"/>
      <c r="P43" s="148"/>
      <c r="Q43" s="146"/>
      <c r="R43" s="146"/>
      <c r="S43" s="129"/>
    </row>
    <row r="44" spans="1:19" s="37" customFormat="1" ht="9.6" customHeight="1" x14ac:dyDescent="0.25">
      <c r="A44" s="131" t="s">
        <v>44</v>
      </c>
      <c r="B44" s="346" t="str">
        <f>IF($E44="","",VLOOKUP($E44,'III.korcsoport F. B.'!$A$7:$M$80,14))</f>
        <v/>
      </c>
      <c r="C44" s="346" t="str">
        <f>IF($E44="","",VLOOKUP($E44,'III.korcsoport F. B.'!$A$7:$M$80,15))</f>
        <v/>
      </c>
      <c r="D44" s="376" t="str">
        <f>IF($E44="","",VLOOKUP($E44,'III.korcsoport F. B.'!$A$7:$M$80,5))</f>
        <v/>
      </c>
      <c r="E44" s="119"/>
      <c r="F44" s="412" t="str">
        <f>UPPER(IF($E44="","",VLOOKUP($E44,'III.korcsoport F. B.'!$A$7:$M$80,2)))</f>
        <v/>
      </c>
      <c r="G44" s="412" t="str">
        <f>IF($E44="","",VLOOKUP($E44,'III.korcsoport F. B.'!$A$7:$M$80,3))</f>
        <v/>
      </c>
      <c r="H44" s="412"/>
      <c r="I44" s="412" t="str">
        <f>IF($E44="","",VLOOKUP($E44,'III.korcsoport F. B.'!$A$7:$M$80,4))</f>
        <v/>
      </c>
      <c r="J44" s="215"/>
      <c r="K44" s="121"/>
      <c r="L44" s="136"/>
      <c r="M44" s="137" t="str">
        <f>UPPER(IF(OR(L44="a",L44="as"),K43,IF(OR(L44="b",L44="bs"),K45,)))</f>
        <v/>
      </c>
      <c r="N44" s="219"/>
      <c r="O44" s="146"/>
      <c r="P44" s="148"/>
      <c r="Q44" s="146"/>
      <c r="R44" s="146"/>
      <c r="S44" s="129"/>
    </row>
    <row r="45" spans="1:19" s="37" customFormat="1" ht="9.6" customHeight="1" x14ac:dyDescent="0.25">
      <c r="A45" s="214" t="s">
        <v>45</v>
      </c>
      <c r="B45" s="346" t="str">
        <f>IF($E45="","",VLOOKUP($E45,'III.korcsoport F. B.'!$A$7:$M$80,14))</f>
        <v/>
      </c>
      <c r="C45" s="346" t="str">
        <f>IF($E45="","",VLOOKUP($E45,'III.korcsoport F. B.'!$A$7:$M$80,15))</f>
        <v/>
      </c>
      <c r="D45" s="376" t="str">
        <f>IF($E45="","",VLOOKUP($E45,'III.korcsoport F. B.'!$A$7:$M$80,5))</f>
        <v/>
      </c>
      <c r="E45" s="119"/>
      <c r="F45" s="412" t="str">
        <f>UPPER(IF($E45="","",VLOOKUP($E45,'III.korcsoport F. B.'!$A$7:$M$80,2)))</f>
        <v/>
      </c>
      <c r="G45" s="412" t="str">
        <f>IF($E45="","",VLOOKUP($E45,'III.korcsoport F. B.'!$A$7:$M$80,3))</f>
        <v/>
      </c>
      <c r="H45" s="412"/>
      <c r="I45" s="412" t="str">
        <f>IF($E45="","",VLOOKUP($E45,'III.korcsoport F. B.'!$A$7:$M$80,4))</f>
        <v/>
      </c>
      <c r="J45" s="213"/>
      <c r="K45" s="137" t="str">
        <f>UPPER(IF(OR(J46="a",J46="as"),F45,IF(OR(J46="b",J46="bs"),F46,)))</f>
        <v/>
      </c>
      <c r="L45" s="154"/>
      <c r="M45" s="121"/>
      <c r="N45" s="146"/>
      <c r="O45" s="146"/>
      <c r="P45" s="148"/>
      <c r="Q45" s="146"/>
      <c r="R45" s="146"/>
      <c r="S45" s="129"/>
    </row>
    <row r="46" spans="1:19" s="37" customFormat="1" ht="9.6" customHeight="1" x14ac:dyDescent="0.25">
      <c r="A46" s="156" t="s">
        <v>46</v>
      </c>
      <c r="B46" s="346" t="str">
        <f>IF($E46="","",VLOOKUP($E46,'III.korcsoport F. B.'!$A$7:$M$80,14))</f>
        <v/>
      </c>
      <c r="C46" s="346" t="str">
        <f>IF($E46="","",VLOOKUP($E46,'III.korcsoport F. B.'!$A$7:$M$80,15))</f>
        <v/>
      </c>
      <c r="D46" s="376" t="str">
        <f>IF($E46="","",VLOOKUP($E46,'III.korcsoport F. B.'!$A$7:$M$80,5))</f>
        <v/>
      </c>
      <c r="E46" s="119"/>
      <c r="F46" s="120" t="str">
        <f>UPPER(IF($E46="","",VLOOKUP($E46,'III.korcsoport F. B.'!$A$7:$M$80,2)))</f>
        <v/>
      </c>
      <c r="G46" s="120" t="str">
        <f>IF($E46="","",VLOOKUP($E46,'III.korcsoport F. B.'!$A$7:$M$80,3))</f>
        <v/>
      </c>
      <c r="H46" s="120"/>
      <c r="I46" s="120" t="str">
        <f>IF($E46="","",VLOOKUP($E46,'III.korcsoport F. B.'!$A$7:$M$80,4))</f>
        <v/>
      </c>
      <c r="J46" s="215"/>
      <c r="K46" s="121"/>
      <c r="L46" s="146"/>
      <c r="M46" s="146"/>
      <c r="N46" s="220"/>
      <c r="O46" s="135" t="s">
        <v>0</v>
      </c>
      <c r="P46" s="144"/>
      <c r="Q46" s="137" t="str">
        <f>UPPER(IF(OR(P46="a",P46="as"),O42,IF(OR(P46="b",P46="bs"),O50,)))</f>
        <v/>
      </c>
      <c r="R46" s="145"/>
      <c r="S46" s="129"/>
    </row>
    <row r="47" spans="1:19" s="37" customFormat="1" ht="9.6" customHeight="1" x14ac:dyDescent="0.25">
      <c r="A47" s="117" t="s">
        <v>47</v>
      </c>
      <c r="B47" s="346" t="str">
        <f>IF($E47="","",VLOOKUP($E47,'III.korcsoport F. B.'!$A$7:$M$80,14))</f>
        <v/>
      </c>
      <c r="C47" s="346" t="str">
        <f>IF($E47="","",VLOOKUP($E47,'III.korcsoport F. B.'!$A$7:$M$80,15))</f>
        <v/>
      </c>
      <c r="D47" s="376" t="str">
        <f>IF($E47="","",VLOOKUP($E47,'III.korcsoport F. B.'!$A$7:$M$80,5))</f>
        <v/>
      </c>
      <c r="E47" s="119"/>
      <c r="F47" s="120" t="str">
        <f>UPPER(IF($E47="","",VLOOKUP($E47,'III.korcsoport F. B.'!$A$7:$M$80,2)))</f>
        <v/>
      </c>
      <c r="G47" s="120" t="str">
        <f>IF($E47="","",VLOOKUP($E47,'III.korcsoport F. B.'!$A$7:$M$80,3))</f>
        <v/>
      </c>
      <c r="H47" s="120"/>
      <c r="I47" s="120" t="str">
        <f>IF($E47="","",VLOOKUP($E47,'III.korcsoport F. B.'!$A$7:$M$80,4))</f>
        <v/>
      </c>
      <c r="J47" s="213"/>
      <c r="K47" s="137" t="str">
        <f>UPPER(IF(OR(J48="a",J48="as"),F47,IF(OR(J48="b",J48="bs"),F48,)))</f>
        <v/>
      </c>
      <c r="L47" s="145"/>
      <c r="M47" s="146"/>
      <c r="N47" s="146"/>
      <c r="O47" s="146"/>
      <c r="P47" s="148"/>
      <c r="Q47" s="121"/>
      <c r="R47" s="148"/>
      <c r="S47" s="129"/>
    </row>
    <row r="48" spans="1:19" s="37" customFormat="1" ht="9.6" customHeight="1" x14ac:dyDescent="0.25">
      <c r="A48" s="214" t="s">
        <v>48</v>
      </c>
      <c r="B48" s="346" t="str">
        <f>IF($E48="","",VLOOKUP($E48,'III.korcsoport F. B.'!$A$7:$M$80,14))</f>
        <v/>
      </c>
      <c r="C48" s="346" t="str">
        <f>IF($E48="","",VLOOKUP($E48,'III.korcsoport F. B.'!$A$7:$M$80,15))</f>
        <v/>
      </c>
      <c r="D48" s="376" t="str">
        <f>IF($E48="","",VLOOKUP($E48,'III.korcsoport F. B.'!$A$7:$M$80,5))</f>
        <v/>
      </c>
      <c r="E48" s="119"/>
      <c r="F48" s="412" t="str">
        <f>UPPER(IF($E48="","",VLOOKUP($E48,'III.korcsoport F. B.'!$A$7:$M$80,2)))</f>
        <v/>
      </c>
      <c r="G48" s="412" t="str">
        <f>IF($E48="","",VLOOKUP($E48,'III.korcsoport F. B.'!$A$7:$M$80,3))</f>
        <v/>
      </c>
      <c r="H48" s="412"/>
      <c r="I48" s="412" t="str">
        <f>IF($E48="","",VLOOKUP($E48,'III.korcsoport F. B.'!$A$7:$M$80,4))</f>
        <v/>
      </c>
      <c r="J48" s="215"/>
      <c r="K48" s="121"/>
      <c r="L48" s="136"/>
      <c r="M48" s="137" t="str">
        <f>UPPER(IF(OR(L48="a",L48="as"),K47,IF(OR(L48="b",L48="bs"),K49,)))</f>
        <v/>
      </c>
      <c r="N48" s="145"/>
      <c r="O48" s="146"/>
      <c r="P48" s="148"/>
      <c r="Q48" s="146"/>
      <c r="R48" s="148"/>
      <c r="S48" s="129"/>
    </row>
    <row r="49" spans="1:19" s="37" customFormat="1" ht="9.6" customHeight="1" x14ac:dyDescent="0.25">
      <c r="A49" s="131" t="s">
        <v>49</v>
      </c>
      <c r="B49" s="346" t="str">
        <f>IF($E49="","",VLOOKUP($E49,'III.korcsoport F. B.'!$A$7:$M$80,14))</f>
        <v/>
      </c>
      <c r="C49" s="346" t="str">
        <f>IF($E49="","",VLOOKUP($E49,'III.korcsoport F. B.'!$A$7:$M$80,15))</f>
        <v/>
      </c>
      <c r="D49" s="376" t="str">
        <f>IF($E49="","",VLOOKUP($E49,'III.korcsoport F. B.'!$A$7:$M$80,5))</f>
        <v/>
      </c>
      <c r="E49" s="119"/>
      <c r="F49" s="412" t="str">
        <f>UPPER(IF($E49="","",VLOOKUP($E49,'III.korcsoport F. B.'!$A$7:$M$80,2)))</f>
        <v/>
      </c>
      <c r="G49" s="412" t="str">
        <f>IF($E49="","",VLOOKUP($E49,'III.korcsoport F. B.'!$A$7:$M$80,3))</f>
        <v/>
      </c>
      <c r="H49" s="412"/>
      <c r="I49" s="412" t="str">
        <f>IF($E49="","",VLOOKUP($E49,'III.korcsoport F. B.'!$A$7:$M$80,4))</f>
        <v/>
      </c>
      <c r="J49" s="213"/>
      <c r="K49" s="137" t="str">
        <f>UPPER(IF(OR(J50="a",J50="as"),F49,IF(OR(J50="b",J50="bs"),F50,)))</f>
        <v/>
      </c>
      <c r="L49" s="216"/>
      <c r="M49" s="121"/>
      <c r="N49" s="148"/>
      <c r="O49" s="146"/>
      <c r="P49" s="148"/>
      <c r="Q49" s="146"/>
      <c r="R49" s="148"/>
      <c r="S49" s="129"/>
    </row>
    <row r="50" spans="1:19" s="37" customFormat="1" ht="9.6" customHeight="1" x14ac:dyDescent="0.25">
      <c r="A50" s="131" t="s">
        <v>50</v>
      </c>
      <c r="B50" s="346" t="str">
        <f>IF($E50="","",VLOOKUP($E50,'III.korcsoport F. B.'!$A$7:$M$80,14))</f>
        <v/>
      </c>
      <c r="C50" s="346" t="str">
        <f>IF($E50="","",VLOOKUP($E50,'III.korcsoport F. B.'!$A$7:$M$80,15))</f>
        <v/>
      </c>
      <c r="D50" s="376" t="str">
        <f>IF($E50="","",VLOOKUP($E50,'III.korcsoport F. B.'!$A$7:$M$80,5))</f>
        <v/>
      </c>
      <c r="E50" s="119"/>
      <c r="F50" s="412" t="str">
        <f>UPPER(IF($E50="","",VLOOKUP($E50,'III.korcsoport F. B.'!$A$7:$M$80,2)))</f>
        <v/>
      </c>
      <c r="G50" s="412" t="str">
        <f>IF($E50="","",VLOOKUP($E50,'III.korcsoport F. B.'!$A$7:$M$80,3))</f>
        <v/>
      </c>
      <c r="H50" s="412"/>
      <c r="I50" s="412" t="str">
        <f>IF($E50="","",VLOOKUP($E50,'III.korcsoport F. B.'!$A$7:$M$80,4))</f>
        <v/>
      </c>
      <c r="J50" s="215"/>
      <c r="K50" s="121"/>
      <c r="L50" s="146"/>
      <c r="M50" s="135" t="s">
        <v>0</v>
      </c>
      <c r="N50" s="144"/>
      <c r="O50" s="137" t="str">
        <f>UPPER(IF(OR(N50="a",N50="as"),M48,IF(OR(N50="b",N50="bs"),M52,)))</f>
        <v/>
      </c>
      <c r="P50" s="154"/>
      <c r="Q50" s="146"/>
      <c r="R50" s="148"/>
      <c r="S50" s="129"/>
    </row>
    <row r="51" spans="1:19" s="37" customFormat="1" ht="9.6" customHeight="1" x14ac:dyDescent="0.25">
      <c r="A51" s="131" t="s">
        <v>51</v>
      </c>
      <c r="B51" s="346" t="str">
        <f>IF($E51="","",VLOOKUP($E51,'III.korcsoport F. B.'!$A$7:$M$80,14))</f>
        <v/>
      </c>
      <c r="C51" s="346" t="str">
        <f>IF($E51="","",VLOOKUP($E51,'III.korcsoport F. B.'!$A$7:$M$80,15))</f>
        <v/>
      </c>
      <c r="D51" s="376" t="str">
        <f>IF($E51="","",VLOOKUP($E51,'III.korcsoport F. B.'!$A$7:$M$80,5))</f>
        <v/>
      </c>
      <c r="E51" s="119"/>
      <c r="F51" s="412" t="str">
        <f>UPPER(IF($E51="","",VLOOKUP($E51,'III.korcsoport F. B.'!$A$7:$M$80,2)))</f>
        <v/>
      </c>
      <c r="G51" s="412" t="str">
        <f>IF($E51="","",VLOOKUP($E51,'III.korcsoport F. B.'!$A$7:$M$80,3))</f>
        <v/>
      </c>
      <c r="H51" s="412"/>
      <c r="I51" s="412" t="str">
        <f>IF($E51="","",VLOOKUP($E51,'III.korcsoport F. B.'!$A$7:$M$80,4))</f>
        <v/>
      </c>
      <c r="J51" s="213"/>
      <c r="K51" s="137" t="str">
        <f>UPPER(IF(OR(J52="a",J52="as"),F51,IF(OR(J52="b",J52="bs"),F52,)))</f>
        <v/>
      </c>
      <c r="L51" s="145"/>
      <c r="M51" s="217"/>
      <c r="N51" s="218"/>
      <c r="O51" s="121"/>
      <c r="P51" s="146"/>
      <c r="Q51" s="146"/>
      <c r="R51" s="148"/>
      <c r="S51" s="129"/>
    </row>
    <row r="52" spans="1:19" s="37" customFormat="1" ht="9.6" customHeight="1" x14ac:dyDescent="0.25">
      <c r="A52" s="131" t="s">
        <v>52</v>
      </c>
      <c r="B52" s="346" t="str">
        <f>IF($E52="","",VLOOKUP($E52,'III.korcsoport F. B.'!$A$7:$M$80,14))</f>
        <v/>
      </c>
      <c r="C52" s="346" t="str">
        <f>IF($E52="","",VLOOKUP($E52,'III.korcsoport F. B.'!$A$7:$M$80,15))</f>
        <v/>
      </c>
      <c r="D52" s="376" t="str">
        <f>IF($E52="","",VLOOKUP($E52,'III.korcsoport F. B.'!$A$7:$M$80,5))</f>
        <v/>
      </c>
      <c r="E52" s="119"/>
      <c r="F52" s="412" t="str">
        <f>UPPER(IF($E52="","",VLOOKUP($E52,'III.korcsoport F. B.'!$A$7:$M$80,2)))</f>
        <v/>
      </c>
      <c r="G52" s="412" t="str">
        <f>IF($E52="","",VLOOKUP($E52,'III.korcsoport F. B.'!$A$7:$M$80,3))</f>
        <v/>
      </c>
      <c r="H52" s="412"/>
      <c r="I52" s="412" t="str">
        <f>IF($E52="","",VLOOKUP($E52,'III.korcsoport F. B.'!$A$7:$M$80,4))</f>
        <v/>
      </c>
      <c r="J52" s="215"/>
      <c r="K52" s="121"/>
      <c r="L52" s="136"/>
      <c r="M52" s="137" t="str">
        <f>UPPER(IF(OR(L52="a",L52="as"),K51,IF(OR(L52="b",L52="bs"),K53,)))</f>
        <v/>
      </c>
      <c r="N52" s="219"/>
      <c r="O52" s="146"/>
      <c r="P52" s="146"/>
      <c r="Q52" s="146"/>
      <c r="R52" s="148"/>
      <c r="S52" s="129"/>
    </row>
    <row r="53" spans="1:19" s="37" customFormat="1" ht="9.6" customHeight="1" x14ac:dyDescent="0.25">
      <c r="A53" s="214" t="s">
        <v>53</v>
      </c>
      <c r="B53" s="346" t="str">
        <f>IF($E53="","",VLOOKUP($E53,'III.korcsoport F. B.'!$A$7:$M$80,14))</f>
        <v/>
      </c>
      <c r="C53" s="346" t="str">
        <f>IF($E53="","",VLOOKUP($E53,'III.korcsoport F. B.'!$A$7:$M$80,15))</f>
        <v/>
      </c>
      <c r="D53" s="376" t="str">
        <f>IF($E53="","",VLOOKUP($E53,'III.korcsoport F. B.'!$A$7:$M$80,5))</f>
        <v/>
      </c>
      <c r="E53" s="119"/>
      <c r="F53" s="412" t="str">
        <f>UPPER(IF($E53="","",VLOOKUP($E53,'III.korcsoport F. B.'!$A$7:$M$80,2)))</f>
        <v/>
      </c>
      <c r="G53" s="412" t="str">
        <f>IF($E53="","",VLOOKUP($E53,'III.korcsoport F. B.'!$A$7:$M$80,3))</f>
        <v/>
      </c>
      <c r="H53" s="412"/>
      <c r="I53" s="412" t="str">
        <f>IF($E53="","",VLOOKUP($E53,'III.korcsoport F. B.'!$A$7:$M$80,4))</f>
        <v/>
      </c>
      <c r="J53" s="213"/>
      <c r="K53" s="137" t="str">
        <f>UPPER(IF(OR(J54="a",J54="as"),F53,IF(OR(J54="b",J54="bs"),F54,)))</f>
        <v/>
      </c>
      <c r="L53" s="154"/>
      <c r="M53" s="121"/>
      <c r="N53" s="146"/>
      <c r="O53" s="146"/>
      <c r="P53" s="146"/>
      <c r="Q53" s="146"/>
      <c r="R53" s="148"/>
      <c r="S53" s="129"/>
    </row>
    <row r="54" spans="1:19" s="37" customFormat="1" ht="9.6" customHeight="1" x14ac:dyDescent="0.25">
      <c r="A54" s="156" t="s">
        <v>54</v>
      </c>
      <c r="B54" s="346" t="str">
        <f>IF($E54="","",VLOOKUP($E54,'III.korcsoport F. B.'!$A$7:$M$80,14))</f>
        <v/>
      </c>
      <c r="C54" s="346" t="str">
        <f>IF($E54="","",VLOOKUP($E54,'III.korcsoport F. B.'!$A$7:$M$80,15))</f>
        <v/>
      </c>
      <c r="D54" s="376" t="str">
        <f>IF($E54="","",VLOOKUP($E54,'III.korcsoport F. B.'!$A$7:$M$80,5))</f>
        <v/>
      </c>
      <c r="E54" s="119"/>
      <c r="F54" s="120" t="str">
        <f>UPPER(IF($E54="","",VLOOKUP($E54,'III.korcsoport F. B.'!$A$7:$M$80,2)))</f>
        <v/>
      </c>
      <c r="G54" s="120" t="str">
        <f>IF($E54="","",VLOOKUP($E54,'III.korcsoport F. B.'!$A$7:$M$80,3))</f>
        <v/>
      </c>
      <c r="H54" s="120"/>
      <c r="I54" s="120" t="str">
        <f>IF($E54="","",VLOOKUP($E54,'III.korcsoport F. B.'!$A$7:$M$80,4))</f>
        <v/>
      </c>
      <c r="J54" s="215"/>
      <c r="K54" s="121"/>
      <c r="L54" s="146"/>
      <c r="M54" s="146"/>
      <c r="N54" s="220"/>
      <c r="O54" s="221" t="s">
        <v>131</v>
      </c>
      <c r="P54" s="210"/>
      <c r="Q54" s="137" t="str">
        <f>UPPER(IF(OR(P55="a",P55="as"),Q46,IF(OR(P55="b",P55="bs"),Q62,)))</f>
        <v/>
      </c>
      <c r="R54" s="211"/>
      <c r="S54" s="129"/>
    </row>
    <row r="55" spans="1:19" s="37" customFormat="1" ht="9.6" customHeight="1" x14ac:dyDescent="0.25">
      <c r="A55" s="117" t="s">
        <v>55</v>
      </c>
      <c r="B55" s="346" t="str">
        <f>IF($E55="","",VLOOKUP($E55,'III.korcsoport F. B.'!$A$7:$M$80,14))</f>
        <v/>
      </c>
      <c r="C55" s="346" t="str">
        <f>IF($E55="","",VLOOKUP($E55,'III.korcsoport F. B.'!$A$7:$M$80,15))</f>
        <v/>
      </c>
      <c r="D55" s="376" t="str">
        <f>IF($E55="","",VLOOKUP($E55,'III.korcsoport F. B.'!$A$7:$M$80,5))</f>
        <v/>
      </c>
      <c r="E55" s="119"/>
      <c r="F55" s="120" t="str">
        <f>UPPER(IF($E55="","",VLOOKUP($E55,'III.korcsoport F. B.'!$A$7:$M$80,2)))</f>
        <v/>
      </c>
      <c r="G55" s="120" t="str">
        <f>IF($E55="","",VLOOKUP($E55,'III.korcsoport F. B.'!$A$7:$M$80,3))</f>
        <v/>
      </c>
      <c r="H55" s="120"/>
      <c r="I55" s="120" t="str">
        <f>IF($E55="","",VLOOKUP($E55,'III.korcsoport F. B.'!$A$7:$M$80,4))</f>
        <v/>
      </c>
      <c r="J55" s="213"/>
      <c r="K55" s="137" t="str">
        <f>UPPER(IF(OR(J56="a",J56="as"),F55,IF(OR(J56="b",J56="bs"),F56,)))</f>
        <v/>
      </c>
      <c r="L55" s="145"/>
      <c r="M55" s="146"/>
      <c r="N55" s="146"/>
      <c r="O55" s="135" t="s">
        <v>0</v>
      </c>
      <c r="P55" s="212"/>
      <c r="Q55" s="121"/>
      <c r="R55" s="206"/>
      <c r="S55" s="129"/>
    </row>
    <row r="56" spans="1:19" s="37" customFormat="1" ht="9.6" customHeight="1" x14ac:dyDescent="0.25">
      <c r="A56" s="214" t="s">
        <v>56</v>
      </c>
      <c r="B56" s="346" t="str">
        <f>IF($E56="","",VLOOKUP($E56,'III.korcsoport F. B.'!$A$7:$M$80,14))</f>
        <v/>
      </c>
      <c r="C56" s="346" t="str">
        <f>IF($E56="","",VLOOKUP($E56,'III.korcsoport F. B.'!$A$7:$M$80,15))</f>
        <v/>
      </c>
      <c r="D56" s="376" t="str">
        <f>IF($E56="","",VLOOKUP($E56,'III.korcsoport F. B.'!$A$7:$M$80,5))</f>
        <v/>
      </c>
      <c r="E56" s="119"/>
      <c r="F56" s="412" t="str">
        <f>UPPER(IF($E56="","",VLOOKUP($E56,'III.korcsoport F. B.'!$A$7:$M$80,2)))</f>
        <v/>
      </c>
      <c r="G56" s="412" t="str">
        <f>IF($E56="","",VLOOKUP($E56,'III.korcsoport F. B.'!$A$7:$M$80,3))</f>
        <v/>
      </c>
      <c r="H56" s="412"/>
      <c r="I56" s="412" t="str">
        <f>IF($E56="","",VLOOKUP($E56,'III.korcsoport F. B.'!$A$7:$M$80,4))</f>
        <v/>
      </c>
      <c r="J56" s="215"/>
      <c r="K56" s="121"/>
      <c r="L56" s="136"/>
      <c r="M56" s="137" t="str">
        <f>UPPER(IF(OR(L56="a",L56="as"),K55,IF(OR(L56="b",L56="bs"),K57,)))</f>
        <v/>
      </c>
      <c r="N56" s="145"/>
      <c r="O56" s="146"/>
      <c r="P56" s="146"/>
      <c r="Q56" s="146"/>
      <c r="R56" s="148"/>
      <c r="S56" s="129"/>
    </row>
    <row r="57" spans="1:19" s="37" customFormat="1" ht="9.6" customHeight="1" x14ac:dyDescent="0.25">
      <c r="A57" s="131" t="s">
        <v>57</v>
      </c>
      <c r="B57" s="346" t="str">
        <f>IF($E57="","",VLOOKUP($E57,'III.korcsoport F. B.'!$A$7:$M$80,14))</f>
        <v/>
      </c>
      <c r="C57" s="346" t="str">
        <f>IF($E57="","",VLOOKUP($E57,'III.korcsoport F. B.'!$A$7:$M$80,15))</f>
        <v/>
      </c>
      <c r="D57" s="376" t="str">
        <f>IF($E57="","",VLOOKUP($E57,'III.korcsoport F. B.'!$A$7:$M$80,5))</f>
        <v/>
      </c>
      <c r="E57" s="119"/>
      <c r="F57" s="412" t="str">
        <f>UPPER(IF($E57="","",VLOOKUP($E57,'III.korcsoport F. B.'!$A$7:$M$80,2)))</f>
        <v/>
      </c>
      <c r="G57" s="412" t="str">
        <f>IF($E57="","",VLOOKUP($E57,'III.korcsoport F. B.'!$A$7:$M$80,3))</f>
        <v/>
      </c>
      <c r="H57" s="412"/>
      <c r="I57" s="412" t="str">
        <f>IF($E57="","",VLOOKUP($E57,'III.korcsoport F. B.'!$A$7:$M$80,4))</f>
        <v/>
      </c>
      <c r="J57" s="213"/>
      <c r="K57" s="137" t="str">
        <f>UPPER(IF(OR(J58="a",J58="as"),F57,IF(OR(J58="b",J58="bs"),F58,)))</f>
        <v/>
      </c>
      <c r="L57" s="216"/>
      <c r="M57" s="121"/>
      <c r="N57" s="148"/>
      <c r="O57" s="146"/>
      <c r="P57" s="146"/>
      <c r="Q57" s="767" t="str">
        <f>IF(Y3="","",CONCATENATE(AC1," pont"))</f>
        <v/>
      </c>
      <c r="R57" s="768"/>
      <c r="S57" s="129"/>
    </row>
    <row r="58" spans="1:19" s="37" customFormat="1" ht="9.6" customHeight="1" x14ac:dyDescent="0.25">
      <c r="A58" s="131" t="s">
        <v>58</v>
      </c>
      <c r="B58" s="346" t="str">
        <f>IF($E58="","",VLOOKUP($E58,'III.korcsoport F. B.'!$A$7:$M$80,14))</f>
        <v/>
      </c>
      <c r="C58" s="346" t="str">
        <f>IF($E58="","",VLOOKUP($E58,'III.korcsoport F. B.'!$A$7:$M$80,15))</f>
        <v/>
      </c>
      <c r="D58" s="376" t="str">
        <f>IF($E58="","",VLOOKUP($E58,'III.korcsoport F. B.'!$A$7:$M$80,5))</f>
        <v/>
      </c>
      <c r="E58" s="119"/>
      <c r="F58" s="412" t="str">
        <f>UPPER(IF($E58="","",VLOOKUP($E58,'III.korcsoport F. B.'!$A$7:$M$80,2)))</f>
        <v/>
      </c>
      <c r="G58" s="412" t="str">
        <f>IF($E58="","",VLOOKUP($E58,'III.korcsoport F. B.'!$A$7:$M$80,3))</f>
        <v/>
      </c>
      <c r="H58" s="412"/>
      <c r="I58" s="412" t="str">
        <f>IF($E58="","",VLOOKUP($E58,'III.korcsoport F. B.'!$A$7:$M$80,4))</f>
        <v/>
      </c>
      <c r="J58" s="215"/>
      <c r="K58" s="121"/>
      <c r="L58" s="146"/>
      <c r="M58" s="135" t="s">
        <v>0</v>
      </c>
      <c r="N58" s="144"/>
      <c r="O58" s="137" t="str">
        <f>UPPER(IF(OR(N58="a",N58="as"),M56,IF(OR(N58="b",N58="bs"),M60,)))</f>
        <v/>
      </c>
      <c r="P58" s="145"/>
      <c r="Q58" s="146"/>
      <c r="R58" s="148"/>
      <c r="S58" s="129"/>
    </row>
    <row r="59" spans="1:19" s="37" customFormat="1" ht="9.6" customHeight="1" x14ac:dyDescent="0.25">
      <c r="A59" s="131" t="s">
        <v>59</v>
      </c>
      <c r="B59" s="346" t="str">
        <f>IF($E59="","",VLOOKUP($E59,'III.korcsoport F. B.'!$A$7:$M$80,14))</f>
        <v/>
      </c>
      <c r="C59" s="346" t="str">
        <f>IF($E59="","",VLOOKUP($E59,'III.korcsoport F. B.'!$A$7:$M$80,15))</f>
        <v/>
      </c>
      <c r="D59" s="376" t="str">
        <f>IF($E59="","",VLOOKUP($E59,'III.korcsoport F. B.'!$A$7:$M$80,5))</f>
        <v/>
      </c>
      <c r="E59" s="119"/>
      <c r="F59" s="412" t="str">
        <f>UPPER(IF($E59="","",VLOOKUP($E59,'III.korcsoport F. B.'!$A$7:$M$80,2)))</f>
        <v/>
      </c>
      <c r="G59" s="412" t="str">
        <f>IF($E59="","",VLOOKUP($E59,'III.korcsoport F. B.'!$A$7:$M$80,3))</f>
        <v/>
      </c>
      <c r="H59" s="412"/>
      <c r="I59" s="412" t="str">
        <f>IF($E59="","",VLOOKUP($E59,'III.korcsoport F. B.'!$A$7:$M$80,4))</f>
        <v/>
      </c>
      <c r="J59" s="213"/>
      <c r="K59" s="137" t="str">
        <f>UPPER(IF(OR(J60="a",J60="as"),F59,IF(OR(J60="b",J60="bs"),F60,)))</f>
        <v/>
      </c>
      <c r="L59" s="145"/>
      <c r="M59" s="217"/>
      <c r="N59" s="218"/>
      <c r="O59" s="121"/>
      <c r="P59" s="148"/>
      <c r="Q59" s="146"/>
      <c r="R59" s="148"/>
      <c r="S59" s="129"/>
    </row>
    <row r="60" spans="1:19" s="37" customFormat="1" ht="9.6" customHeight="1" x14ac:dyDescent="0.25">
      <c r="A60" s="131" t="s">
        <v>60</v>
      </c>
      <c r="B60" s="346" t="str">
        <f>IF($E60="","",VLOOKUP($E60,'III.korcsoport F. B.'!$A$7:$M$80,14))</f>
        <v/>
      </c>
      <c r="C60" s="346" t="str">
        <f>IF($E60="","",VLOOKUP($E60,'III.korcsoport F. B.'!$A$7:$M$80,15))</f>
        <v/>
      </c>
      <c r="D60" s="376" t="str">
        <f>IF($E60="","",VLOOKUP($E60,'III.korcsoport F. B.'!$A$7:$M$80,5))</f>
        <v/>
      </c>
      <c r="E60" s="119"/>
      <c r="F60" s="412" t="str">
        <f>UPPER(IF($E60="","",VLOOKUP($E60,'III.korcsoport F. B.'!$A$7:$M$80,2)))</f>
        <v/>
      </c>
      <c r="G60" s="412" t="str">
        <f>IF($E60="","",VLOOKUP($E60,'III.korcsoport F. B.'!$A$7:$M$80,3))</f>
        <v/>
      </c>
      <c r="H60" s="412"/>
      <c r="I60" s="412" t="str">
        <f>IF($E60="","",VLOOKUP($E60,'III.korcsoport F. B.'!$A$7:$M$80,4))</f>
        <v/>
      </c>
      <c r="J60" s="215"/>
      <c r="K60" s="121"/>
      <c r="L60" s="136"/>
      <c r="M60" s="137" t="str">
        <f>UPPER(IF(OR(L60="a",L60="as"),K59,IF(OR(L60="b",L60="bs"),K61,)))</f>
        <v/>
      </c>
      <c r="N60" s="219"/>
      <c r="O60" s="146"/>
      <c r="P60" s="148"/>
      <c r="Q60" s="146"/>
      <c r="R60" s="148"/>
      <c r="S60" s="129"/>
    </row>
    <row r="61" spans="1:19" s="37" customFormat="1" ht="9.6" customHeight="1" x14ac:dyDescent="0.25">
      <c r="A61" s="214" t="s">
        <v>61</v>
      </c>
      <c r="B61" s="346" t="str">
        <f>IF($E61="","",VLOOKUP($E61,'III.korcsoport F. B.'!$A$7:$M$80,14))</f>
        <v/>
      </c>
      <c r="C61" s="346" t="str">
        <f>IF($E61="","",VLOOKUP($E61,'III.korcsoport F. B.'!$A$7:$M$80,15))</f>
        <v/>
      </c>
      <c r="D61" s="376" t="str">
        <f>IF($E61="","",VLOOKUP($E61,'III.korcsoport F. B.'!$A$7:$M$80,5))</f>
        <v/>
      </c>
      <c r="E61" s="119"/>
      <c r="F61" s="412" t="str">
        <f>UPPER(IF($E61="","",VLOOKUP($E61,'III.korcsoport F. B.'!$A$7:$M$80,2)))</f>
        <v/>
      </c>
      <c r="G61" s="412" t="str">
        <f>IF($E61="","",VLOOKUP($E61,'III.korcsoport F. B.'!$A$7:$M$80,3))</f>
        <v/>
      </c>
      <c r="H61" s="412"/>
      <c r="I61" s="412" t="str">
        <f>IF($E61="","",VLOOKUP($E61,'III.korcsoport F. B.'!$A$7:$M$80,4))</f>
        <v/>
      </c>
      <c r="J61" s="213"/>
      <c r="K61" s="137" t="str">
        <f>UPPER(IF(OR(J62="a",J62="as"),F61,IF(OR(J62="b",J62="bs"),F62,)))</f>
        <v/>
      </c>
      <c r="L61" s="154"/>
      <c r="M61" s="121"/>
      <c r="N61" s="146"/>
      <c r="O61" s="146"/>
      <c r="P61" s="148"/>
      <c r="Q61" s="146"/>
      <c r="R61" s="148"/>
      <c r="S61" s="129"/>
    </row>
    <row r="62" spans="1:19" s="37" customFormat="1" ht="9.6" customHeight="1" x14ac:dyDescent="0.25">
      <c r="A62" s="156" t="s">
        <v>62</v>
      </c>
      <c r="B62" s="346" t="str">
        <f>IF($E62="","",VLOOKUP($E62,'III.korcsoport F. B.'!$A$7:$M$80,14))</f>
        <v/>
      </c>
      <c r="C62" s="346" t="str">
        <f>IF($E62="","",VLOOKUP($E62,'III.korcsoport F. B.'!$A$7:$M$80,15))</f>
        <v/>
      </c>
      <c r="D62" s="376" t="str">
        <f>IF($E62="","",VLOOKUP($E62,'III.korcsoport F. B.'!$A$7:$M$80,5))</f>
        <v/>
      </c>
      <c r="E62" s="119"/>
      <c r="F62" s="120" t="str">
        <f>UPPER(IF($E62="","",VLOOKUP($E62,'III.korcsoport F. B.'!$A$7:$M$80,2)))</f>
        <v/>
      </c>
      <c r="G62" s="120" t="str">
        <f>IF($E62="","",VLOOKUP($E62,'III.korcsoport F. B.'!$A$7:$M$80,3))</f>
        <v/>
      </c>
      <c r="H62" s="120"/>
      <c r="I62" s="120" t="str">
        <f>IF($E62="","",VLOOKUP($E62,'III.korcsoport F. B.'!$A$7:$M$80,4))</f>
        <v/>
      </c>
      <c r="J62" s="215"/>
      <c r="K62" s="121"/>
      <c r="L62" s="146"/>
      <c r="M62" s="146"/>
      <c r="N62" s="220"/>
      <c r="O62" s="135" t="s">
        <v>0</v>
      </c>
      <c r="P62" s="144"/>
      <c r="Q62" s="137" t="str">
        <f>UPPER(IF(OR(P62="a",P62="as"),O58,IF(OR(P62="b",P62="bs"),O66,)))</f>
        <v/>
      </c>
      <c r="R62" s="154"/>
      <c r="S62" s="129"/>
    </row>
    <row r="63" spans="1:19" s="37" customFormat="1" ht="9.6" customHeight="1" x14ac:dyDescent="0.25">
      <c r="A63" s="117" t="s">
        <v>63</v>
      </c>
      <c r="B63" s="346" t="str">
        <f>IF($E63="","",VLOOKUP($E63,'III.korcsoport F. B.'!$A$7:$M$80,14))</f>
        <v/>
      </c>
      <c r="C63" s="346" t="str">
        <f>IF($E63="","",VLOOKUP($E63,'III.korcsoport F. B.'!$A$7:$M$80,15))</f>
        <v/>
      </c>
      <c r="D63" s="376" t="str">
        <f>IF($E63="","",VLOOKUP($E63,'III.korcsoport F. B.'!$A$7:$M$80,5))</f>
        <v/>
      </c>
      <c r="E63" s="119"/>
      <c r="F63" s="120" t="str">
        <f>UPPER(IF($E63="","",VLOOKUP($E63,'III.korcsoport F. B.'!$A$7:$M$80,2)))</f>
        <v/>
      </c>
      <c r="G63" s="120" t="str">
        <f>IF($E63="","",VLOOKUP($E63,'III.korcsoport F. B.'!$A$7:$M$80,3))</f>
        <v/>
      </c>
      <c r="H63" s="120"/>
      <c r="I63" s="120" t="str">
        <f>IF($E63="","",VLOOKUP($E63,'III.korcsoport F. B.'!$A$7:$M$80,4))</f>
        <v/>
      </c>
      <c r="J63" s="213"/>
      <c r="K63" s="137" t="str">
        <f>UPPER(IF(OR(J64="a",J64="as"),F63,IF(OR(J64="b",J64="bs"),F64,)))</f>
        <v/>
      </c>
      <c r="L63" s="145"/>
      <c r="M63" s="146"/>
      <c r="N63" s="146"/>
      <c r="O63" s="146"/>
      <c r="P63" s="148"/>
      <c r="Q63" s="121"/>
      <c r="R63" s="146"/>
      <c r="S63" s="129"/>
    </row>
    <row r="64" spans="1:19" s="37" customFormat="1" ht="9.6" customHeight="1" x14ac:dyDescent="0.25">
      <c r="A64" s="214" t="s">
        <v>64</v>
      </c>
      <c r="B64" s="346" t="str">
        <f>IF($E64="","",VLOOKUP($E64,'III.korcsoport F. B.'!$A$7:$M$80,14))</f>
        <v/>
      </c>
      <c r="C64" s="346" t="str">
        <f>IF($E64="","",VLOOKUP($E64,'III.korcsoport F. B.'!$A$7:$M$80,15))</f>
        <v/>
      </c>
      <c r="D64" s="376" t="str">
        <f>IF($E64="","",VLOOKUP($E64,'III.korcsoport F. B.'!$A$7:$M$80,5))</f>
        <v/>
      </c>
      <c r="E64" s="119"/>
      <c r="F64" s="412" t="str">
        <f>UPPER(IF($E64="","",VLOOKUP($E64,'III.korcsoport F. B.'!$A$7:$M$80,2)))</f>
        <v/>
      </c>
      <c r="G64" s="412" t="str">
        <f>IF($E64="","",VLOOKUP($E64,'III.korcsoport F. B.'!$A$7:$M$80,3))</f>
        <v/>
      </c>
      <c r="H64" s="412"/>
      <c r="I64" s="412" t="str">
        <f>IF($E64="","",VLOOKUP($E64,'III.korcsoport F. B.'!$A$7:$M$80,4))</f>
        <v/>
      </c>
      <c r="J64" s="215"/>
      <c r="K64" s="121"/>
      <c r="L64" s="136"/>
      <c r="M64" s="137" t="str">
        <f>UPPER(IF(OR(L64="a",L64="as"),K63,IF(OR(L64="b",L64="bs"),K65,)))</f>
        <v/>
      </c>
      <c r="N64" s="145"/>
      <c r="O64" s="146"/>
      <c r="P64" s="148"/>
      <c r="Q64" s="146"/>
      <c r="R64" s="146"/>
      <c r="S64" s="129"/>
    </row>
    <row r="65" spans="1:19" s="37" customFormat="1" ht="9.6" customHeight="1" x14ac:dyDescent="0.25">
      <c r="A65" s="131" t="s">
        <v>65</v>
      </c>
      <c r="B65" s="346" t="str">
        <f>IF($E65="","",VLOOKUP($E65,'III.korcsoport F. B.'!$A$7:$M$80,14))</f>
        <v/>
      </c>
      <c r="C65" s="346" t="str">
        <f>IF($E65="","",VLOOKUP($E65,'III.korcsoport F. B.'!$A$7:$M$80,15))</f>
        <v/>
      </c>
      <c r="D65" s="376" t="str">
        <f>IF($E65="","",VLOOKUP($E65,'III.korcsoport F. B.'!$A$7:$M$80,5))</f>
        <v/>
      </c>
      <c r="E65" s="119"/>
      <c r="F65" s="412" t="str">
        <f>UPPER(IF($E65="","",VLOOKUP($E65,'III.korcsoport F. B.'!$A$7:$M$80,2)))</f>
        <v/>
      </c>
      <c r="G65" s="412" t="str">
        <f>IF($E65="","",VLOOKUP($E65,'III.korcsoport F. B.'!$A$7:$M$80,3))</f>
        <v/>
      </c>
      <c r="H65" s="412"/>
      <c r="I65" s="412" t="str">
        <f>IF($E65="","",VLOOKUP($E65,'III.korcsoport F. B.'!$A$7:$M$80,4))</f>
        <v/>
      </c>
      <c r="J65" s="213"/>
      <c r="K65" s="137" t="str">
        <f>UPPER(IF(OR(J66="a",J66="as"),F65,IF(OR(J66="b",J66="bs"),F66,)))</f>
        <v/>
      </c>
      <c r="L65" s="216"/>
      <c r="M65" s="121"/>
      <c r="N65" s="148"/>
      <c r="O65" s="146"/>
      <c r="P65" s="148"/>
      <c r="Q65" s="146"/>
      <c r="R65" s="146"/>
      <c r="S65" s="129"/>
    </row>
    <row r="66" spans="1:19" s="37" customFormat="1" ht="9.6" customHeight="1" x14ac:dyDescent="0.25">
      <c r="A66" s="131" t="s">
        <v>66</v>
      </c>
      <c r="B66" s="346" t="str">
        <f>IF($E66="","",VLOOKUP($E66,'III.korcsoport F. B.'!$A$7:$M$80,14))</f>
        <v/>
      </c>
      <c r="C66" s="346" t="str">
        <f>IF($E66="","",VLOOKUP($E66,'III.korcsoport F. B.'!$A$7:$M$80,15))</f>
        <v/>
      </c>
      <c r="D66" s="376" t="str">
        <f>IF($E66="","",VLOOKUP($E66,'III.korcsoport F. B.'!$A$7:$M$80,5))</f>
        <v/>
      </c>
      <c r="E66" s="119"/>
      <c r="F66" s="412" t="str">
        <f>UPPER(IF($E66="","",VLOOKUP($E66,'III.korcsoport F. B.'!$A$7:$M$80,2)))</f>
        <v/>
      </c>
      <c r="G66" s="412" t="str">
        <f>IF($E66="","",VLOOKUP($E66,'III.korcsoport F. B.'!$A$7:$M$80,3))</f>
        <v/>
      </c>
      <c r="H66" s="412"/>
      <c r="I66" s="412" t="str">
        <f>IF($E66="","",VLOOKUP($E66,'III.korcsoport F. B.'!$A$7:$M$80,4))</f>
        <v/>
      </c>
      <c r="J66" s="215"/>
      <c r="K66" s="121"/>
      <c r="L66" s="146"/>
      <c r="M66" s="135" t="s">
        <v>0</v>
      </c>
      <c r="N66" s="144"/>
      <c r="O66" s="137" t="str">
        <f>UPPER(IF(OR(N66="a",N66="as"),M64,IF(OR(N66="b",N66="bs"),M68,)))</f>
        <v/>
      </c>
      <c r="P66" s="154"/>
      <c r="Q66" s="146"/>
      <c r="R66" s="146"/>
      <c r="S66" s="129"/>
    </row>
    <row r="67" spans="1:19" s="37" customFormat="1" ht="9.6" customHeight="1" x14ac:dyDescent="0.25">
      <c r="A67" s="131" t="s">
        <v>67</v>
      </c>
      <c r="B67" s="346" t="str">
        <f>IF($E67="","",VLOOKUP($E67,'III.korcsoport F. B.'!$A$7:$M$80,14))</f>
        <v/>
      </c>
      <c r="C67" s="346" t="str">
        <f>IF($E67="","",VLOOKUP($E67,'III.korcsoport F. B.'!$A$7:$M$80,15))</f>
        <v/>
      </c>
      <c r="D67" s="376" t="str">
        <f>IF($E67="","",VLOOKUP($E67,'III.korcsoport F. B.'!$A$7:$M$80,5))</f>
        <v/>
      </c>
      <c r="E67" s="119"/>
      <c r="F67" s="412" t="str">
        <f>UPPER(IF($E67="","",VLOOKUP($E67,'III.korcsoport F. B.'!$A$7:$M$80,2)))</f>
        <v/>
      </c>
      <c r="G67" s="412" t="str">
        <f>IF($E67="","",VLOOKUP($E67,'III.korcsoport F. B.'!$A$7:$M$80,3))</f>
        <v/>
      </c>
      <c r="H67" s="412"/>
      <c r="I67" s="412" t="str">
        <f>IF($E67="","",VLOOKUP($E67,'III.korcsoport F. B.'!$A$7:$M$80,4))</f>
        <v/>
      </c>
      <c r="J67" s="213"/>
      <c r="K67" s="137" t="str">
        <f>UPPER(IF(OR(J68="a",J68="as"),F67,IF(OR(J68="b",J68="bs"),F68,)))</f>
        <v/>
      </c>
      <c r="L67" s="145"/>
      <c r="M67" s="217"/>
      <c r="N67" s="218"/>
      <c r="O67" s="121"/>
      <c r="P67" s="146"/>
      <c r="Q67" s="146"/>
      <c r="R67" s="146"/>
      <c r="S67" s="129"/>
    </row>
    <row r="68" spans="1:19" s="37" customFormat="1" ht="9.6" customHeight="1" x14ac:dyDescent="0.25">
      <c r="A68" s="131" t="s">
        <v>68</v>
      </c>
      <c r="B68" s="346" t="str">
        <f>IF($E68="","",VLOOKUP($E68,'III.korcsoport F. B.'!$A$7:$M$80,14))</f>
        <v/>
      </c>
      <c r="C68" s="346" t="str">
        <f>IF($E68="","",VLOOKUP($E68,'III.korcsoport F. B.'!$A$7:$M$80,15))</f>
        <v/>
      </c>
      <c r="D68" s="376" t="str">
        <f>IF($E68="","",VLOOKUP($E68,'III.korcsoport F. B.'!$A$7:$M$80,5))</f>
        <v/>
      </c>
      <c r="E68" s="119"/>
      <c r="F68" s="412" t="str">
        <f>UPPER(IF($E68="","",VLOOKUP($E68,'III.korcsoport F. B.'!$A$7:$M$80,2)))</f>
        <v/>
      </c>
      <c r="G68" s="412" t="str">
        <f>IF($E68="","",VLOOKUP($E68,'III.korcsoport F. B.'!$A$7:$M$80,3))</f>
        <v/>
      </c>
      <c r="H68" s="412"/>
      <c r="I68" s="412" t="str">
        <f>IF($E68="","",VLOOKUP($E68,'III.korcsoport F. B.'!$A$7:$M$80,4))</f>
        <v/>
      </c>
      <c r="J68" s="215"/>
      <c r="K68" s="121"/>
      <c r="L68" s="136"/>
      <c r="M68" s="137" t="str">
        <f>UPPER(IF(OR(L68="a",L68="as"),K67,IF(OR(L68="b",L68="bs"),K69,)))</f>
        <v/>
      </c>
      <c r="N68" s="219"/>
      <c r="O68" s="146"/>
      <c r="P68" s="146"/>
      <c r="Q68" s="146"/>
      <c r="R68" s="146"/>
      <c r="S68" s="129"/>
    </row>
    <row r="69" spans="1:19" s="37" customFormat="1" ht="9.6" customHeight="1" x14ac:dyDescent="0.25">
      <c r="A69" s="214" t="s">
        <v>69</v>
      </c>
      <c r="B69" s="346" t="str">
        <f>IF($E69="","",VLOOKUP($E69,'III.korcsoport F. B.'!$A$7:$M$80,14))</f>
        <v/>
      </c>
      <c r="C69" s="346" t="str">
        <f>IF($E69="","",VLOOKUP($E69,'III.korcsoport F. B.'!$A$7:$M$80,15))</f>
        <v/>
      </c>
      <c r="D69" s="376" t="str">
        <f>IF($E69="","",VLOOKUP($E69,'III.korcsoport F. B.'!$A$7:$M$80,5))</f>
        <v/>
      </c>
      <c r="E69" s="119"/>
      <c r="F69" s="412" t="str">
        <f>UPPER(IF($E69="","",VLOOKUP($E69,'III.korcsoport F. B.'!$A$7:$M$80,2)))</f>
        <v/>
      </c>
      <c r="G69" s="412" t="str">
        <f>IF($E69="","",VLOOKUP($E69,'III.korcsoport F. B.'!$A$7:$M$80,3))</f>
        <v/>
      </c>
      <c r="H69" s="412"/>
      <c r="I69" s="412" t="str">
        <f>IF($E69="","",VLOOKUP($E69,'III.korcsoport F. B.'!$A$7:$M$80,4))</f>
        <v/>
      </c>
      <c r="J69" s="213"/>
      <c r="K69" s="137" t="str">
        <f>UPPER(IF(OR(J70="a",J70="as"),F69,IF(OR(J70="b",J70="bs"),F70,)))</f>
        <v/>
      </c>
      <c r="L69" s="154"/>
      <c r="M69" s="121"/>
      <c r="N69" s="146"/>
      <c r="O69" s="146"/>
      <c r="P69" s="146"/>
      <c r="Q69" s="146"/>
      <c r="R69" s="146"/>
      <c r="S69" s="129"/>
    </row>
    <row r="70" spans="1:19" s="37" customFormat="1" ht="9.6" customHeight="1" x14ac:dyDescent="0.25">
      <c r="A70" s="156" t="s">
        <v>70</v>
      </c>
      <c r="B70" s="346" t="str">
        <f>IF($E70="","",VLOOKUP($E70,'III.korcsoport F. B.'!$A$7:$M$80,14))</f>
        <v/>
      </c>
      <c r="C70" s="346" t="str">
        <f>IF($E70="","",VLOOKUP($E70,'III.korcsoport F. B.'!$A$7:$M$80,15))</f>
        <v/>
      </c>
      <c r="D70" s="376" t="str">
        <f>IF($E70="","",VLOOKUP($E70,'III.korcsoport F. B.'!$A$7:$M$80,5))</f>
        <v/>
      </c>
      <c r="E70" s="119"/>
      <c r="F70" s="120" t="str">
        <f>UPPER(IF($E70="","",VLOOKUP($E70,'III.korcsoport F. B.'!$A$7:$M$80,2)))</f>
        <v/>
      </c>
      <c r="G70" s="120" t="str">
        <f>IF($E70="","",VLOOKUP($E70,'III.korcsoport F. B.'!$A$7:$M$80,3))</f>
        <v/>
      </c>
      <c r="H70" s="120"/>
      <c r="I70" s="120" t="str">
        <f>IF($E70="","",VLOOKUP($E70,'III.korcsoport F. B.'!$A$7:$M$80,4))</f>
        <v/>
      </c>
      <c r="J70" s="215"/>
      <c r="K70" s="121"/>
      <c r="L70" s="146"/>
      <c r="M70" s="146"/>
      <c r="N70" s="220"/>
      <c r="O70" s="146"/>
      <c r="P70" s="146"/>
      <c r="Q70" s="146"/>
      <c r="R70" s="146"/>
      <c r="S70" s="129"/>
    </row>
    <row r="71" spans="1:19" s="37" customFormat="1" ht="6" customHeight="1" x14ac:dyDescent="0.25">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5">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5">
      <c r="A73" s="382" t="s">
        <v>103</v>
      </c>
      <c r="B73" s="383"/>
      <c r="C73" s="384"/>
      <c r="D73" s="385"/>
      <c r="E73" s="184">
        <v>1</v>
      </c>
      <c r="F73" s="238" t="str">
        <f>IF(E73&gt;$R$80,,UPPER(VLOOKUP(E73,'III.korcsoport F. B.'!$A$7:$O$134,2)))</f>
        <v xml:space="preserve">SZÁNTÓ </v>
      </c>
      <c r="G73" s="184">
        <v>9</v>
      </c>
      <c r="H73" s="55" t="str">
        <f>IF(G73&gt;$R$80,,UPPER(VLOOKUP(G73,'III.korcsoport F. B.'!$A$7:$O$134,2)))</f>
        <v/>
      </c>
      <c r="I73" s="54"/>
      <c r="J73" s="186" t="s">
        <v>7</v>
      </c>
      <c r="K73" s="181"/>
      <c r="L73" s="187"/>
      <c r="M73" s="181"/>
      <c r="N73" s="188"/>
      <c r="O73" s="189" t="s">
        <v>108</v>
      </c>
      <c r="P73" s="190"/>
      <c r="Q73" s="190"/>
      <c r="R73" s="191"/>
    </row>
    <row r="74" spans="1:19" s="18" customFormat="1" ht="9" customHeight="1" x14ac:dyDescent="0.25">
      <c r="A74" s="196" t="s">
        <v>121</v>
      </c>
      <c r="B74" s="194"/>
      <c r="C74" s="378"/>
      <c r="D74" s="197"/>
      <c r="E74" s="184">
        <v>2</v>
      </c>
      <c r="F74" s="238" t="str">
        <f>IF(E74&gt;$R$80,,UPPER(VLOOKUP(E74,'III.korcsoport F. B.'!$A$7:$O$134,2)))</f>
        <v>BALOGH</v>
      </c>
      <c r="G74" s="184">
        <v>10</v>
      </c>
      <c r="H74" s="55" t="str">
        <f>IF(G74&gt;$R$80,,UPPER(VLOOKUP(G74,'III.korcsoport F. B.'!$A$7:$O$134,2)))</f>
        <v/>
      </c>
      <c r="I74" s="54"/>
      <c r="J74" s="186" t="s">
        <v>8</v>
      </c>
      <c r="K74" s="181"/>
      <c r="L74" s="187"/>
      <c r="M74" s="181"/>
      <c r="N74" s="188"/>
      <c r="O74" s="192"/>
      <c r="P74" s="193"/>
      <c r="Q74" s="194"/>
      <c r="R74" s="195"/>
    </row>
    <row r="75" spans="1:19" s="18" customFormat="1" ht="9" customHeight="1" x14ac:dyDescent="0.25">
      <c r="A75" s="336"/>
      <c r="B75" s="337"/>
      <c r="C75" s="379"/>
      <c r="D75" s="338"/>
      <c r="E75" s="184">
        <v>3</v>
      </c>
      <c r="F75" s="238" t="str">
        <f>IF(E75&gt;$R$80,,UPPER(VLOOKUP(E75,'III.korcsoport F. B.'!$A$7:$O$134,2)))</f>
        <v xml:space="preserve">SZEGEDI </v>
      </c>
      <c r="G75" s="184">
        <v>11</v>
      </c>
      <c r="H75" s="55" t="str">
        <f>IF(G75&gt;$R$80,,UPPER(VLOOKUP(G75,'III.korcsoport F. B.'!$A$7:$O$134,2)))</f>
        <v/>
      </c>
      <c r="I75" s="54"/>
      <c r="J75" s="186" t="s">
        <v>9</v>
      </c>
      <c r="K75" s="181"/>
      <c r="L75" s="187"/>
      <c r="M75" s="181"/>
      <c r="N75" s="188"/>
      <c r="O75" s="189" t="s">
        <v>109</v>
      </c>
      <c r="P75" s="190"/>
      <c r="Q75" s="190"/>
      <c r="R75" s="191"/>
    </row>
    <row r="76" spans="1:19" s="18" customFormat="1" ht="9" customHeight="1" x14ac:dyDescent="0.25">
      <c r="A76" s="198"/>
      <c r="B76" s="110"/>
      <c r="C76" s="110"/>
      <c r="D76" s="199"/>
      <c r="E76" s="184">
        <v>4</v>
      </c>
      <c r="F76" s="238" t="str">
        <f>IF(E76&gt;$R$80,,UPPER(VLOOKUP(E76,'III.korcsoport F. B.'!$A$7:$O$134,2)))</f>
        <v xml:space="preserve">CSUKA </v>
      </c>
      <c r="G76" s="184">
        <v>12</v>
      </c>
      <c r="H76" s="55" t="str">
        <f>IF(G76&gt;$R$80,,UPPER(VLOOKUP(G76,'III.korcsoport F. B.'!$A$7:$O$134,2)))</f>
        <v/>
      </c>
      <c r="I76" s="54"/>
      <c r="J76" s="186" t="s">
        <v>10</v>
      </c>
      <c r="K76" s="181"/>
      <c r="L76" s="187"/>
      <c r="M76" s="181"/>
      <c r="N76" s="188"/>
      <c r="O76" s="181"/>
      <c r="P76" s="187"/>
      <c r="Q76" s="181"/>
      <c r="R76" s="188"/>
    </row>
    <row r="77" spans="1:19" s="18" customFormat="1" ht="9" customHeight="1" x14ac:dyDescent="0.25">
      <c r="A77" s="325"/>
      <c r="B77" s="339"/>
      <c r="C77" s="339"/>
      <c r="D77" s="380"/>
      <c r="E77" s="184">
        <v>5</v>
      </c>
      <c r="F77" s="238" t="str">
        <f>IF(E77&gt;$R$80,,UPPER(VLOOKUP(E77,'III.korcsoport F. B.'!$A$7:$O$134,2)))</f>
        <v>NÉMETH</v>
      </c>
      <c r="G77" s="184">
        <v>13</v>
      </c>
      <c r="H77" s="55" t="str">
        <f>IF(G77&gt;$R$80,,UPPER(VLOOKUP(G77,'III.korcsoport F. B.'!$A$7:$O$134,2)))</f>
        <v/>
      </c>
      <c r="I77" s="54"/>
      <c r="J77" s="186" t="s">
        <v>11</v>
      </c>
      <c r="K77" s="181"/>
      <c r="L77" s="187"/>
      <c r="M77" s="181"/>
      <c r="N77" s="188"/>
      <c r="O77" s="194"/>
      <c r="P77" s="193"/>
      <c r="Q77" s="194"/>
      <c r="R77" s="195"/>
    </row>
    <row r="78" spans="1:19" s="18" customFormat="1" ht="9" customHeight="1" x14ac:dyDescent="0.25">
      <c r="A78" s="326"/>
      <c r="B78" s="24"/>
      <c r="C78" s="110"/>
      <c r="D78" s="199"/>
      <c r="E78" s="184">
        <v>6</v>
      </c>
      <c r="F78" s="238" t="str">
        <f>IF(E78&gt;$R$80,,UPPER(VLOOKUP(E78,'III.korcsoport F. B.'!$A$7:$O$134,2)))</f>
        <v/>
      </c>
      <c r="G78" s="184">
        <v>14</v>
      </c>
      <c r="H78" s="55" t="str">
        <f>IF(G78&gt;$R$80,,UPPER(VLOOKUP(G78,'III.korcsoport F. B.'!$A$7:$O$134,2)))</f>
        <v/>
      </c>
      <c r="I78" s="54"/>
      <c r="J78" s="186" t="s">
        <v>12</v>
      </c>
      <c r="K78" s="181"/>
      <c r="L78" s="187"/>
      <c r="M78" s="181"/>
      <c r="N78" s="188"/>
      <c r="O78" s="189" t="s">
        <v>89</v>
      </c>
      <c r="P78" s="190"/>
      <c r="Q78" s="190"/>
      <c r="R78" s="191"/>
    </row>
    <row r="79" spans="1:19" s="18" customFormat="1" ht="9" customHeight="1" x14ac:dyDescent="0.25">
      <c r="A79" s="326"/>
      <c r="B79" s="24"/>
      <c r="C79" s="263"/>
      <c r="D79" s="334"/>
      <c r="E79" s="184">
        <v>7</v>
      </c>
      <c r="F79" s="238" t="str">
        <f>IF(E79&gt;$R$80,,UPPER(VLOOKUP(E79,'III.korcsoport F. B.'!$A$7:$O$134,2)))</f>
        <v/>
      </c>
      <c r="G79" s="184">
        <v>15</v>
      </c>
      <c r="H79" s="55" t="str">
        <f>IF(G79&gt;$R$80,,UPPER(VLOOKUP(G79,'III.korcsoport F. B.'!$A$7:$O$134,2)))</f>
        <v/>
      </c>
      <c r="I79" s="54"/>
      <c r="J79" s="186" t="s">
        <v>13</v>
      </c>
      <c r="K79" s="181"/>
      <c r="L79" s="187"/>
      <c r="M79" s="181"/>
      <c r="N79" s="188"/>
      <c r="O79" s="181"/>
      <c r="P79" s="187"/>
      <c r="Q79" s="181"/>
      <c r="R79" s="188"/>
    </row>
    <row r="80" spans="1:19" s="18" customFormat="1" ht="9" customHeight="1" x14ac:dyDescent="0.25">
      <c r="A80" s="327"/>
      <c r="B80" s="324"/>
      <c r="C80" s="375"/>
      <c r="D80" s="335"/>
      <c r="E80" s="200">
        <v>8</v>
      </c>
      <c r="F80" s="239" t="str">
        <f>IF(E80&gt;$R$80,,UPPER(VLOOKUP(E80,'III.korcsoport F. B.'!$A$7:$O$134,2)))</f>
        <v/>
      </c>
      <c r="G80" s="200">
        <v>16</v>
      </c>
      <c r="H80" s="201" t="str">
        <f>IF(G80&gt;$R$80,,UPPER(VLOOKUP(G80,'III.korcsoport F. B.'!$A$7:$O$134,2)))</f>
        <v/>
      </c>
      <c r="I80" s="203"/>
      <c r="J80" s="204" t="s">
        <v>14</v>
      </c>
      <c r="K80" s="194"/>
      <c r="L80" s="193"/>
      <c r="M80" s="194"/>
      <c r="N80" s="195"/>
      <c r="O80" s="194" t="str">
        <f>R4</f>
        <v>Csávás István</v>
      </c>
      <c r="P80" s="193"/>
      <c r="Q80" s="194"/>
      <c r="R80" s="205">
        <f>MIN(16,'III.korcsoport F. B.'!O5)</f>
        <v>16</v>
      </c>
    </row>
    <row r="81" ht="15.75" customHeight="1" x14ac:dyDescent="0.25"/>
    <row r="82" ht="9" customHeight="1" x14ac:dyDescent="0.25"/>
  </sheetData>
  <mergeCells count="4">
    <mergeCell ref="A4:C4"/>
    <mergeCell ref="Q25:R25"/>
    <mergeCell ref="Q41:R41"/>
    <mergeCell ref="Q57:R57"/>
  </mergeCells>
  <phoneticPr fontId="69" type="noConversion"/>
  <conditionalFormatting sqref="E7:E70">
    <cfRule type="expression" dxfId="757" priority="13" stopIfTrue="1">
      <formula>$E7&lt;17</formula>
    </cfRule>
  </conditionalFormatting>
  <conditionalFormatting sqref="G7:G70 I7:I70">
    <cfRule type="expression" dxfId="756" priority="2" stopIfTrue="1">
      <formula>AND($E7&lt;17,$C7&gt;0)</formula>
    </cfRule>
  </conditionalFormatting>
  <conditionalFormatting sqref="H7:H70">
    <cfRule type="expression" dxfId="755" priority="1"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754" priority="12" stopIfTrue="1">
      <formula>$O$1="CU"</formula>
    </cfRule>
  </conditionalFormatting>
  <conditionalFormatting sqref="K7 K9 K11 K13 K15 K17 K19 K21 Q22 K23 K25 K27 K29 K31 K33 K35 K37 K39 K41 K43 K45 K47 K49 K51 K53 Q54 K55 K57 K59 K61 K63 K65 K67 K69">
    <cfRule type="expression" dxfId="753" priority="8" stopIfTrue="1">
      <formula>J8="as"</formula>
    </cfRule>
    <cfRule type="expression" dxfId="752" priority="9" stopIfTrue="1">
      <formula>J8="bs"</formula>
    </cfRule>
  </conditionalFormatting>
  <conditionalFormatting sqref="M8 O10 M12 Q14 M16 O18 M20 M24 O26 M28 Q30 M32 O34 M36 Q38 M40 O42 M44 Q46 M48 O50 M52 M56 O58 M60 Q62 M64 O66 M68">
    <cfRule type="expression" dxfId="751" priority="6" stopIfTrue="1">
      <formula>L8="as"</formula>
    </cfRule>
    <cfRule type="expression" dxfId="750" priority="7" stopIfTrue="1">
      <formula>L8="bs"</formula>
    </cfRule>
  </conditionalFormatting>
  <conditionalFormatting sqref="M10 O14 M18 O23 M26 O30 M34 O38 M42 O46 M50 O55 M58 O62 M66">
    <cfRule type="expression" dxfId="749" priority="3" stopIfTrue="1">
      <formula>AND($O$1="CU",M10="Umpire")</formula>
    </cfRule>
    <cfRule type="expression" dxfId="748" priority="4" stopIfTrue="1">
      <formula>AND($O$1="CU",M10&lt;&gt;"Umpire",N10&lt;&gt;"")</formula>
    </cfRule>
    <cfRule type="expression" dxfId="747" priority="5" stopIfTrue="1">
      <formula>AND($O$1="CU",M10&lt;&gt;"Umpire")</formula>
    </cfRule>
  </conditionalFormatting>
  <conditionalFormatting sqref="O37">
    <cfRule type="expression" dxfId="746" priority="14" stopIfTrue="1">
      <formula>P23="as"</formula>
    </cfRule>
    <cfRule type="expression" dxfId="745" priority="15" stopIfTrue="1">
      <formula>P23="bs"</formula>
    </cfRule>
  </conditionalFormatting>
  <conditionalFormatting sqref="O39">
    <cfRule type="expression" dxfId="744" priority="16" stopIfTrue="1">
      <formula>P55="as"</formula>
    </cfRule>
    <cfRule type="expression" dxfId="743" priority="17" stopIfTrue="1">
      <formula>P55="bs"</formula>
    </cfRule>
  </conditionalFormatting>
  <dataValidations count="1">
    <dataValidation type="list" allowBlank="1" showInputMessage="1" sqref="M10 M18 M26 M34 M42 M50 M58 M66 O14 O30 O46 O62 O55 O23 O38" xr:uid="{00000000-0002-0000-10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Button 1">
              <controlPr defaultSize="0" print="0" autoFill="0" autoPict="0" macro="[0]!Jun_Show_CU">
                <anchor moveWithCells="1" sizeWithCells="1">
                  <from>
                    <xdr:col>12</xdr:col>
                    <xdr:colOff>563880</xdr:colOff>
                    <xdr:row>0</xdr:row>
                    <xdr:rowOff>7620</xdr:rowOff>
                  </from>
                  <to>
                    <xdr:col>14</xdr:col>
                    <xdr:colOff>388620</xdr:colOff>
                    <xdr:row>0</xdr:row>
                    <xdr:rowOff>182880</xdr:rowOff>
                  </to>
                </anchor>
              </controlPr>
            </control>
          </mc:Choice>
        </mc:AlternateContent>
        <mc:AlternateContent xmlns:mc="http://schemas.openxmlformats.org/markup-compatibility/2006">
          <mc:Choice Requires="x14">
            <control shapeId="107522"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68580</xdr:rowOff>
                  </to>
                </anchor>
              </controlPr>
            </control>
          </mc:Choice>
        </mc:AlternateContent>
      </controls>
    </mc:Choice>
  </mc:AlternateContent>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7">
    <tabColor indexed="42"/>
  </sheetPr>
  <dimension ref="A1:P87"/>
  <sheetViews>
    <sheetView showGridLines="0" showZeros="0" zoomScale="86" workbookViewId="0">
      <pane ySplit="7" topLeftCell="A8" activePane="bottomLeft" state="frozen"/>
      <selection activeCell="D27" sqref="D27"/>
      <selection pane="bottomLeft" activeCell="D27" sqref="D27"/>
    </sheetView>
  </sheetViews>
  <sheetFormatPr defaultColWidth="8.88671875" defaultRowHeight="13.2" x14ac:dyDescent="0.25"/>
  <cols>
    <col min="1" max="1" width="4.33203125" customWidth="1"/>
    <col min="2" max="2" width="14.44140625" customWidth="1"/>
    <col min="3" max="3" width="13" customWidth="1"/>
    <col min="4" max="4" width="13.33203125" style="41" customWidth="1"/>
    <col min="5" max="5" width="12.109375" style="41" customWidth="1"/>
    <col min="6" max="6" width="5.88671875" style="41" customWidth="1"/>
    <col min="7" max="7" width="2.33203125" style="41" customWidth="1"/>
    <col min="8" max="8" width="13.88671875" style="64" customWidth="1"/>
    <col min="9" max="9" width="10.44140625" style="41" customWidth="1"/>
    <col min="10" max="10" width="11.109375" style="41" customWidth="1"/>
    <col min="11" max="11" width="10.33203125" style="41" customWidth="1"/>
    <col min="12" max="12" width="5.88671875" style="41" customWidth="1"/>
    <col min="13" max="13" width="11.33203125" style="41" customWidth="1"/>
    <col min="14" max="16" width="5.88671875" style="41" customWidth="1"/>
  </cols>
  <sheetData>
    <row r="1" spans="1:16" ht="24.6" x14ac:dyDescent="0.4">
      <c r="A1" s="56" t="str">
        <f>Altalanos!$A$6</f>
        <v>Bács-Kiskun megyei Tenisz Diákolimpia</v>
      </c>
      <c r="B1" s="56"/>
      <c r="C1" s="56"/>
      <c r="D1" s="57"/>
      <c r="E1" s="57"/>
      <c r="F1" s="342"/>
      <c r="G1" s="342"/>
      <c r="H1" s="370" t="s">
        <v>132</v>
      </c>
      <c r="I1" s="57"/>
      <c r="J1" s="58"/>
      <c r="K1" s="58"/>
      <c r="L1" s="58"/>
      <c r="M1" s="58"/>
      <c r="N1" s="58"/>
      <c r="O1" s="246"/>
      <c r="P1" s="71"/>
    </row>
    <row r="2" spans="1:16" ht="13.8" thickBot="1" x14ac:dyDescent="0.3">
      <c r="A2" s="59">
        <f>Altalanos!$A$8</f>
        <v>0</v>
      </c>
      <c r="B2" s="59" t="s">
        <v>119</v>
      </c>
      <c r="C2" s="59">
        <f>Altalanos!$A$8</f>
        <v>0</v>
      </c>
      <c r="D2" s="247"/>
      <c r="E2" s="247"/>
      <c r="F2" s="247"/>
      <c r="G2" s="247"/>
      <c r="H2" s="370" t="s">
        <v>133</v>
      </c>
      <c r="I2" s="65"/>
      <c r="J2" s="65"/>
      <c r="K2" s="49"/>
      <c r="L2" s="49"/>
      <c r="M2" s="49"/>
      <c r="N2" s="49"/>
      <c r="O2" s="248"/>
      <c r="P2" s="73"/>
    </row>
    <row r="3" spans="1:16" s="2" customFormat="1" x14ac:dyDescent="0.25">
      <c r="A3" s="402" t="s">
        <v>139</v>
      </c>
      <c r="B3" s="403"/>
      <c r="C3" s="404"/>
      <c r="D3" s="405"/>
      <c r="E3" s="406"/>
      <c r="F3" s="23"/>
      <c r="G3" s="23"/>
      <c r="H3" s="4"/>
      <c r="I3" s="23"/>
      <c r="J3" s="29"/>
      <c r="K3" s="29"/>
      <c r="L3" s="29"/>
      <c r="M3" s="249" t="s">
        <v>89</v>
      </c>
      <c r="N3" s="85"/>
      <c r="O3" s="85"/>
      <c r="P3" s="250"/>
    </row>
    <row r="4" spans="1:16" s="2" customFormat="1" x14ac:dyDescent="0.25">
      <c r="A4" s="44" t="s">
        <v>81</v>
      </c>
      <c r="B4" s="44"/>
      <c r="C4" s="42" t="s">
        <v>79</v>
      </c>
      <c r="D4" s="42"/>
      <c r="E4" s="42"/>
      <c r="F4" s="42"/>
      <c r="G4" s="42"/>
      <c r="H4" s="42" t="s">
        <v>84</v>
      </c>
      <c r="I4" s="44"/>
      <c r="J4" s="45"/>
      <c r="K4" s="45"/>
      <c r="L4" s="45" t="s">
        <v>85</v>
      </c>
      <c r="M4" s="243"/>
      <c r="N4" s="251"/>
      <c r="O4" s="251"/>
      <c r="P4" s="89"/>
    </row>
    <row r="5" spans="1:16" s="2" customFormat="1" ht="13.8" thickBot="1" x14ac:dyDescent="0.3">
      <c r="A5" s="757" t="str">
        <f>Altalanos!$A$10</f>
        <v>2025.05.08-09</v>
      </c>
      <c r="B5" s="757"/>
      <c r="C5" s="106" t="str">
        <f>Altalanos!$C$10</f>
        <v>Kecskemét</v>
      </c>
      <c r="D5" s="61"/>
      <c r="E5" s="61"/>
      <c r="F5" s="61"/>
      <c r="G5" s="61"/>
      <c r="H5" s="108"/>
      <c r="I5" s="66"/>
      <c r="J5" s="52"/>
      <c r="K5" s="52"/>
      <c r="L5" s="52" t="str">
        <f>Altalanos!$E$10</f>
        <v>Csávás István</v>
      </c>
      <c r="M5" s="90"/>
      <c r="N5" s="66"/>
      <c r="O5" s="66"/>
      <c r="P5" s="91">
        <f>COUNTA(P8:P87)</f>
        <v>0</v>
      </c>
    </row>
    <row r="6" spans="1:16" s="252" customFormat="1" ht="12" customHeight="1" x14ac:dyDescent="0.25">
      <c r="A6" s="253"/>
      <c r="B6" s="769" t="s">
        <v>134</v>
      </c>
      <c r="C6" s="770"/>
      <c r="D6" s="770"/>
      <c r="E6" s="770"/>
      <c r="F6" s="770"/>
      <c r="G6" s="583"/>
      <c r="H6" s="771" t="s">
        <v>135</v>
      </c>
      <c r="I6" s="770"/>
      <c r="J6" s="770"/>
      <c r="K6" s="770"/>
      <c r="L6" s="772"/>
      <c r="M6" s="771" t="s">
        <v>136</v>
      </c>
      <c r="N6" s="770"/>
      <c r="O6" s="770"/>
      <c r="P6" s="772"/>
    </row>
    <row r="7" spans="1:16" ht="47.25" customHeight="1" thickBot="1" x14ac:dyDescent="0.3">
      <c r="A7" s="76" t="s">
        <v>86</v>
      </c>
      <c r="B7" s="77" t="s">
        <v>82</v>
      </c>
      <c r="C7" s="77" t="s">
        <v>83</v>
      </c>
      <c r="D7" s="77" t="s">
        <v>87</v>
      </c>
      <c r="E7" s="77" t="s">
        <v>88</v>
      </c>
      <c r="F7" s="632" t="s">
        <v>209</v>
      </c>
      <c r="G7" s="417" t="s">
        <v>208</v>
      </c>
      <c r="H7" s="76" t="s">
        <v>82</v>
      </c>
      <c r="I7" s="77" t="s">
        <v>83</v>
      </c>
      <c r="J7" s="77" t="s">
        <v>87</v>
      </c>
      <c r="K7" s="77" t="s">
        <v>88</v>
      </c>
      <c r="L7" s="78" t="s">
        <v>210</v>
      </c>
      <c r="M7" s="76" t="s">
        <v>208</v>
      </c>
      <c r="N7" s="244" t="s">
        <v>137</v>
      </c>
      <c r="O7" s="77" t="s">
        <v>138</v>
      </c>
      <c r="P7" s="78" t="s">
        <v>97</v>
      </c>
    </row>
    <row r="8" spans="1:16" s="11" customFormat="1" ht="18.899999999999999" customHeight="1" x14ac:dyDescent="0.25">
      <c r="A8" s="639">
        <v>1</v>
      </c>
      <c r="B8" s="421"/>
      <c r="C8" s="67"/>
      <c r="D8" s="68"/>
      <c r="E8" s="68"/>
      <c r="F8" s="81"/>
      <c r="G8" s="630"/>
      <c r="H8" s="418"/>
      <c r="I8" s="255"/>
      <c r="J8" s="68"/>
      <c r="K8" s="68"/>
      <c r="L8" s="69"/>
      <c r="M8" s="68"/>
      <c r="N8" s="69"/>
      <c r="O8" s="416">
        <f t="shared" ref="O8:O32" si="0">SUM(F8:L8)</f>
        <v>0</v>
      </c>
      <c r="P8" s="69"/>
    </row>
    <row r="9" spans="1:16" s="11" customFormat="1" ht="18.899999999999999" customHeight="1" x14ac:dyDescent="0.25">
      <c r="A9" s="640">
        <v>2</v>
      </c>
      <c r="B9" s="421"/>
      <c r="C9" s="67"/>
      <c r="D9" s="68"/>
      <c r="E9" s="68"/>
      <c r="F9" s="81"/>
      <c r="G9" s="630"/>
      <c r="H9" s="418"/>
      <c r="I9" s="255"/>
      <c r="J9" s="68"/>
      <c r="K9" s="68"/>
      <c r="L9" s="81"/>
      <c r="M9" s="68"/>
      <c r="N9" s="69"/>
      <c r="O9" s="416">
        <f t="shared" si="0"/>
        <v>0</v>
      </c>
      <c r="P9" s="69"/>
    </row>
    <row r="10" spans="1:16" s="11" customFormat="1" ht="18.899999999999999" customHeight="1" x14ac:dyDescent="0.25">
      <c r="A10" s="640">
        <v>3</v>
      </c>
      <c r="B10" s="421"/>
      <c r="C10" s="67"/>
      <c r="D10" s="68"/>
      <c r="E10" s="68"/>
      <c r="F10" s="81"/>
      <c r="G10" s="630"/>
      <c r="H10" s="418"/>
      <c r="I10" s="255"/>
      <c r="J10" s="68"/>
      <c r="K10" s="68"/>
      <c r="L10" s="81"/>
      <c r="M10" s="68"/>
      <c r="N10" s="69"/>
      <c r="O10" s="416">
        <f t="shared" si="0"/>
        <v>0</v>
      </c>
      <c r="P10" s="69"/>
    </row>
    <row r="11" spans="1:16" s="11" customFormat="1" ht="18.899999999999999" customHeight="1" x14ac:dyDescent="0.25">
      <c r="A11" s="640">
        <v>4</v>
      </c>
      <c r="B11" s="421"/>
      <c r="C11" s="67"/>
      <c r="D11" s="68"/>
      <c r="E11" s="654"/>
      <c r="F11" s="69"/>
      <c r="G11" s="630"/>
      <c r="H11" s="421"/>
      <c r="I11" s="67"/>
      <c r="J11" s="68"/>
      <c r="K11" s="654"/>
      <c r="L11" s="69"/>
      <c r="M11" s="68"/>
      <c r="N11" s="69"/>
      <c r="O11" s="416">
        <f t="shared" si="0"/>
        <v>0</v>
      </c>
      <c r="P11" s="69"/>
    </row>
    <row r="12" spans="1:16" s="11" customFormat="1" ht="18.899999999999999" customHeight="1" x14ac:dyDescent="0.25">
      <c r="A12" s="640">
        <v>5</v>
      </c>
      <c r="B12" s="421"/>
      <c r="C12" s="67"/>
      <c r="D12" s="68"/>
      <c r="E12" s="68"/>
      <c r="F12" s="81"/>
      <c r="G12" s="630"/>
      <c r="H12" s="418"/>
      <c r="I12" s="255"/>
      <c r="J12" s="68"/>
      <c r="K12" s="68"/>
      <c r="L12" s="81"/>
      <c r="M12" s="68"/>
      <c r="N12" s="69"/>
      <c r="O12" s="416">
        <f t="shared" si="0"/>
        <v>0</v>
      </c>
      <c r="P12" s="69"/>
    </row>
    <row r="13" spans="1:16" s="11" customFormat="1" ht="18.899999999999999" customHeight="1" x14ac:dyDescent="0.25">
      <c r="A13" s="640">
        <v>6</v>
      </c>
      <c r="B13" s="421"/>
      <c r="C13" s="67"/>
      <c r="D13" s="68"/>
      <c r="E13" s="654"/>
      <c r="F13" s="69"/>
      <c r="G13" s="630"/>
      <c r="H13" s="421"/>
      <c r="I13" s="67"/>
      <c r="J13" s="68"/>
      <c r="K13" s="654"/>
      <c r="L13" s="69"/>
      <c r="M13" s="68"/>
      <c r="N13" s="69"/>
      <c r="O13" s="416">
        <f t="shared" si="0"/>
        <v>0</v>
      </c>
      <c r="P13" s="69"/>
    </row>
    <row r="14" spans="1:16" s="11" customFormat="1" ht="18.899999999999999" customHeight="1" x14ac:dyDescent="0.25">
      <c r="A14" s="640">
        <v>7</v>
      </c>
      <c r="B14" s="421"/>
      <c r="C14" s="67"/>
      <c r="D14" s="68"/>
      <c r="E14" s="654"/>
      <c r="F14" s="69"/>
      <c r="G14" s="630"/>
      <c r="H14" s="421"/>
      <c r="I14" s="67"/>
      <c r="J14" s="68"/>
      <c r="K14" s="654"/>
      <c r="L14" s="69"/>
      <c r="M14" s="68"/>
      <c r="N14" s="69"/>
      <c r="O14" s="416">
        <f t="shared" si="0"/>
        <v>0</v>
      </c>
      <c r="P14" s="69"/>
    </row>
    <row r="15" spans="1:16" s="11" customFormat="1" ht="18.899999999999999" customHeight="1" x14ac:dyDescent="0.25">
      <c r="A15" s="640">
        <v>8</v>
      </c>
      <c r="B15" s="421"/>
      <c r="C15" s="67"/>
      <c r="D15" s="68"/>
      <c r="E15" s="654"/>
      <c r="F15" s="69"/>
      <c r="G15" s="630"/>
      <c r="H15" s="421"/>
      <c r="I15" s="67"/>
      <c r="J15" s="68"/>
      <c r="K15" s="654"/>
      <c r="L15" s="69"/>
      <c r="M15" s="68"/>
      <c r="N15" s="69"/>
      <c r="O15" s="416">
        <f t="shared" si="0"/>
        <v>0</v>
      </c>
      <c r="P15" s="69"/>
    </row>
    <row r="16" spans="1:16" s="11" customFormat="1" ht="18.899999999999999" customHeight="1" x14ac:dyDescent="0.25">
      <c r="A16" s="640">
        <v>9</v>
      </c>
      <c r="B16" s="421"/>
      <c r="C16" s="67"/>
      <c r="D16" s="68"/>
      <c r="E16" s="654"/>
      <c r="F16" s="69"/>
      <c r="G16" s="630"/>
      <c r="H16" s="421"/>
      <c r="I16" s="67"/>
      <c r="J16" s="68"/>
      <c r="K16" s="654"/>
      <c r="L16" s="69"/>
      <c r="M16" s="68"/>
      <c r="N16" s="256"/>
      <c r="O16" s="416">
        <f t="shared" si="0"/>
        <v>0</v>
      </c>
      <c r="P16" s="69"/>
    </row>
    <row r="17" spans="1:16" s="11" customFormat="1" ht="18.899999999999999" customHeight="1" x14ac:dyDescent="0.25">
      <c r="A17" s="640">
        <v>10</v>
      </c>
      <c r="B17" s="421"/>
      <c r="C17" s="67"/>
      <c r="D17" s="68"/>
      <c r="E17" s="654"/>
      <c r="F17" s="69"/>
      <c r="G17" s="630"/>
      <c r="H17" s="421"/>
      <c r="I17" s="67"/>
      <c r="J17" s="68"/>
      <c r="K17" s="654"/>
      <c r="L17" s="69"/>
      <c r="M17" s="68"/>
      <c r="N17" s="69"/>
      <c r="O17" s="416">
        <f t="shared" si="0"/>
        <v>0</v>
      </c>
      <c r="P17" s="69"/>
    </row>
    <row r="18" spans="1:16" s="11" customFormat="1" ht="18.899999999999999" customHeight="1" x14ac:dyDescent="0.25">
      <c r="A18" s="640">
        <v>11</v>
      </c>
      <c r="B18" s="421"/>
      <c r="C18" s="67"/>
      <c r="D18" s="68"/>
      <c r="E18" s="654"/>
      <c r="F18" s="69"/>
      <c r="G18" s="630"/>
      <c r="H18" s="421"/>
      <c r="I18" s="67"/>
      <c r="J18" s="68"/>
      <c r="K18" s="655"/>
      <c r="L18" s="69"/>
      <c r="M18" s="68"/>
      <c r="N18" s="69"/>
      <c r="O18" s="416">
        <f t="shared" si="0"/>
        <v>0</v>
      </c>
      <c r="P18" s="69"/>
    </row>
    <row r="19" spans="1:16" s="11" customFormat="1" ht="18.899999999999999" customHeight="1" x14ac:dyDescent="0.25">
      <c r="A19" s="640">
        <v>12</v>
      </c>
      <c r="B19" s="421"/>
      <c r="C19" s="67"/>
      <c r="D19" s="68"/>
      <c r="E19" s="654"/>
      <c r="F19" s="69"/>
      <c r="G19" s="630"/>
      <c r="H19" s="421"/>
      <c r="I19" s="67"/>
      <c r="J19" s="68"/>
      <c r="K19" s="654"/>
      <c r="L19" s="69"/>
      <c r="M19" s="68"/>
      <c r="N19" s="69"/>
      <c r="O19" s="416">
        <f t="shared" si="0"/>
        <v>0</v>
      </c>
      <c r="P19" s="69"/>
    </row>
    <row r="20" spans="1:16" s="11" customFormat="1" ht="18.899999999999999" customHeight="1" x14ac:dyDescent="0.25">
      <c r="A20" s="640">
        <v>13</v>
      </c>
      <c r="B20" s="421"/>
      <c r="C20" s="67"/>
      <c r="D20" s="68"/>
      <c r="E20" s="654"/>
      <c r="F20" s="69"/>
      <c r="G20" s="630"/>
      <c r="H20" s="421"/>
      <c r="I20" s="67"/>
      <c r="J20" s="68"/>
      <c r="K20" s="654"/>
      <c r="L20" s="69"/>
      <c r="M20" s="68"/>
      <c r="N20" s="69"/>
      <c r="O20" s="416">
        <f t="shared" si="0"/>
        <v>0</v>
      </c>
      <c r="P20" s="69"/>
    </row>
    <row r="21" spans="1:16" s="11" customFormat="1" ht="18.899999999999999" customHeight="1" x14ac:dyDescent="0.25">
      <c r="A21" s="640">
        <v>14</v>
      </c>
      <c r="B21" s="421"/>
      <c r="C21" s="67"/>
      <c r="D21" s="68"/>
      <c r="E21" s="654"/>
      <c r="F21" s="69"/>
      <c r="G21" s="630"/>
      <c r="H21" s="421"/>
      <c r="I21" s="67"/>
      <c r="J21" s="68"/>
      <c r="K21" s="656"/>
      <c r="L21" s="69"/>
      <c r="M21" s="68"/>
      <c r="N21" s="69"/>
      <c r="O21" s="416">
        <f t="shared" si="0"/>
        <v>0</v>
      </c>
      <c r="P21" s="69"/>
    </row>
    <row r="22" spans="1:16" s="11" customFormat="1" ht="18.899999999999999" customHeight="1" x14ac:dyDescent="0.25">
      <c r="A22" s="640">
        <v>15</v>
      </c>
      <c r="B22" s="421"/>
      <c r="C22" s="67"/>
      <c r="D22" s="68"/>
      <c r="E22" s="654"/>
      <c r="F22" s="69"/>
      <c r="G22" s="630"/>
      <c r="H22" s="421"/>
      <c r="I22" s="67"/>
      <c r="J22" s="68"/>
      <c r="K22" s="654"/>
      <c r="L22" s="69"/>
      <c r="M22" s="68"/>
      <c r="N22" s="69"/>
      <c r="O22" s="416">
        <f t="shared" si="0"/>
        <v>0</v>
      </c>
      <c r="P22" s="69"/>
    </row>
    <row r="23" spans="1:16" s="11" customFormat="1" ht="18.899999999999999" customHeight="1" x14ac:dyDescent="0.25">
      <c r="A23" s="420">
        <v>16</v>
      </c>
      <c r="B23" s="421"/>
      <c r="C23" s="67"/>
      <c r="D23" s="68"/>
      <c r="E23" s="654"/>
      <c r="F23" s="69"/>
      <c r="G23" s="630"/>
      <c r="H23" s="421"/>
      <c r="I23" s="67"/>
      <c r="J23" s="68"/>
      <c r="K23" s="654"/>
      <c r="L23" s="69"/>
      <c r="M23" s="68"/>
      <c r="N23" s="69"/>
      <c r="O23" s="416">
        <f t="shared" si="0"/>
        <v>0</v>
      </c>
      <c r="P23" s="69"/>
    </row>
    <row r="24" spans="1:16" s="34" customFormat="1" ht="18.899999999999999" customHeight="1" x14ac:dyDescent="0.2">
      <c r="A24" s="420">
        <v>17</v>
      </c>
      <c r="B24" s="421"/>
      <c r="C24" s="67"/>
      <c r="D24" s="68"/>
      <c r="E24" s="654"/>
      <c r="F24" s="69"/>
      <c r="G24" s="630"/>
      <c r="H24" s="421"/>
      <c r="I24" s="67"/>
      <c r="J24" s="68"/>
      <c r="K24" s="654"/>
      <c r="L24" s="69"/>
      <c r="M24" s="68"/>
      <c r="N24" s="69"/>
      <c r="O24" s="416">
        <f t="shared" si="0"/>
        <v>0</v>
      </c>
      <c r="P24" s="69"/>
    </row>
    <row r="25" spans="1:16" s="34" customFormat="1" ht="18.899999999999999" customHeight="1" x14ac:dyDescent="0.2">
      <c r="A25" s="420">
        <v>18</v>
      </c>
      <c r="B25" s="421"/>
      <c r="C25" s="67"/>
      <c r="D25" s="68"/>
      <c r="E25" s="654"/>
      <c r="F25" s="69"/>
      <c r="G25" s="630"/>
      <c r="H25" s="421"/>
      <c r="I25" s="67"/>
      <c r="J25" s="68"/>
      <c r="K25" s="654"/>
      <c r="L25" s="69"/>
      <c r="M25" s="68"/>
      <c r="N25" s="69"/>
      <c r="O25" s="416">
        <f t="shared" si="0"/>
        <v>0</v>
      </c>
      <c r="P25" s="69"/>
    </row>
    <row r="26" spans="1:16" s="34" customFormat="1" ht="18.899999999999999" customHeight="1" x14ac:dyDescent="0.2">
      <c r="A26" s="420">
        <v>19</v>
      </c>
      <c r="B26" s="421"/>
      <c r="C26" s="67"/>
      <c r="D26" s="68"/>
      <c r="E26" s="654"/>
      <c r="F26" s="69"/>
      <c r="G26" s="630"/>
      <c r="H26" s="421"/>
      <c r="I26" s="67"/>
      <c r="J26" s="68"/>
      <c r="K26" s="654"/>
      <c r="L26" s="69"/>
      <c r="M26" s="68"/>
      <c r="N26" s="69"/>
      <c r="O26" s="416">
        <f t="shared" si="0"/>
        <v>0</v>
      </c>
      <c r="P26" s="69"/>
    </row>
    <row r="27" spans="1:16" s="34" customFormat="1" ht="18.899999999999999" customHeight="1" x14ac:dyDescent="0.2">
      <c r="A27" s="420">
        <v>20</v>
      </c>
      <c r="B27" s="421"/>
      <c r="C27" s="67"/>
      <c r="D27" s="68"/>
      <c r="E27" s="68"/>
      <c r="F27" s="81"/>
      <c r="G27" s="630"/>
      <c r="H27" s="418"/>
      <c r="I27" s="255"/>
      <c r="J27" s="68"/>
      <c r="K27" s="68"/>
      <c r="L27" s="81"/>
      <c r="M27" s="68"/>
      <c r="N27" s="69"/>
      <c r="O27" s="416">
        <f t="shared" si="0"/>
        <v>0</v>
      </c>
      <c r="P27" s="69"/>
    </row>
    <row r="28" spans="1:16" s="34" customFormat="1" ht="18.899999999999999" customHeight="1" x14ac:dyDescent="0.2">
      <c r="A28" s="420">
        <v>21</v>
      </c>
      <c r="B28" s="421"/>
      <c r="C28" s="67"/>
      <c r="D28" s="68"/>
      <c r="E28" s="68"/>
      <c r="F28" s="81"/>
      <c r="G28" s="630"/>
      <c r="H28" s="418"/>
      <c r="I28" s="255"/>
      <c r="J28" s="68"/>
      <c r="K28" s="68"/>
      <c r="L28" s="81"/>
      <c r="M28" s="68"/>
      <c r="N28" s="69"/>
      <c r="O28" s="416">
        <f t="shared" si="0"/>
        <v>0</v>
      </c>
      <c r="P28" s="69"/>
    </row>
    <row r="29" spans="1:16" s="34" customFormat="1" ht="18.899999999999999" customHeight="1" x14ac:dyDescent="0.2">
      <c r="A29" s="420"/>
      <c r="B29" s="421"/>
      <c r="C29" s="67"/>
      <c r="D29" s="68"/>
      <c r="E29" s="68"/>
      <c r="F29" s="81"/>
      <c r="G29" s="630"/>
      <c r="H29" s="418"/>
      <c r="I29" s="255"/>
      <c r="J29" s="68"/>
      <c r="K29" s="68"/>
      <c r="L29" s="81"/>
      <c r="M29" s="68"/>
      <c r="N29" s="69"/>
      <c r="O29" s="416">
        <f t="shared" si="0"/>
        <v>0</v>
      </c>
      <c r="P29" s="69"/>
    </row>
    <row r="30" spans="1:16" s="34" customFormat="1" ht="18.899999999999999" customHeight="1" x14ac:dyDescent="0.2">
      <c r="A30" s="420"/>
      <c r="B30" s="421"/>
      <c r="C30" s="67"/>
      <c r="D30" s="68"/>
      <c r="E30" s="68"/>
      <c r="F30" s="81"/>
      <c r="G30" s="630"/>
      <c r="H30" s="418"/>
      <c r="I30" s="255"/>
      <c r="J30" s="68"/>
      <c r="K30" s="68"/>
      <c r="L30" s="81"/>
      <c r="M30" s="68"/>
      <c r="N30" s="69"/>
      <c r="O30" s="416">
        <f t="shared" si="0"/>
        <v>0</v>
      </c>
      <c r="P30" s="69"/>
    </row>
    <row r="31" spans="1:16" s="34" customFormat="1" ht="18.899999999999999" customHeight="1" x14ac:dyDescent="0.2">
      <c r="A31" s="420"/>
      <c r="B31" s="421"/>
      <c r="C31" s="67"/>
      <c r="D31" s="68"/>
      <c r="E31" s="68"/>
      <c r="F31" s="81"/>
      <c r="G31" s="630"/>
      <c r="H31" s="418"/>
      <c r="I31" s="255"/>
      <c r="J31" s="68"/>
      <c r="K31" s="68"/>
      <c r="L31" s="81"/>
      <c r="M31" s="68"/>
      <c r="N31" s="69"/>
      <c r="O31" s="416">
        <f t="shared" si="0"/>
        <v>0</v>
      </c>
      <c r="P31" s="69"/>
    </row>
    <row r="32" spans="1:16" ht="18.899999999999999" customHeight="1" x14ac:dyDescent="0.25">
      <c r="A32" s="420"/>
      <c r="B32" s="421"/>
      <c r="C32" s="67"/>
      <c r="D32" s="68"/>
      <c r="E32" s="68"/>
      <c r="F32" s="81"/>
      <c r="G32" s="630"/>
      <c r="H32" s="418"/>
      <c r="I32" s="255"/>
      <c r="J32" s="68"/>
      <c r="K32" s="68"/>
      <c r="L32" s="81"/>
      <c r="M32" s="68"/>
      <c r="N32" s="69"/>
      <c r="O32" s="416">
        <f t="shared" si="0"/>
        <v>0</v>
      </c>
      <c r="P32" s="69"/>
    </row>
    <row r="33" spans="1:16" ht="18.899999999999999" customHeight="1" x14ac:dyDescent="0.25">
      <c r="A33" s="420"/>
      <c r="B33" s="421"/>
      <c r="C33" s="67"/>
      <c r="D33" s="68"/>
      <c r="E33" s="68"/>
      <c r="F33" s="81"/>
      <c r="G33" s="630"/>
      <c r="H33" s="418"/>
      <c r="I33" s="255"/>
      <c r="J33" s="68"/>
      <c r="K33" s="68"/>
      <c r="L33" s="81"/>
      <c r="M33" s="68"/>
      <c r="N33" s="69"/>
      <c r="O33" s="416"/>
      <c r="P33" s="69"/>
    </row>
    <row r="34" spans="1:16" ht="18.899999999999999" customHeight="1" x14ac:dyDescent="0.25">
      <c r="A34" s="420"/>
      <c r="B34" s="421"/>
      <c r="C34" s="67"/>
      <c r="D34" s="68"/>
      <c r="E34" s="68"/>
      <c r="F34" s="81"/>
      <c r="G34" s="630"/>
      <c r="H34" s="418"/>
      <c r="I34" s="255"/>
      <c r="J34" s="68"/>
      <c r="K34" s="68"/>
      <c r="L34" s="81"/>
      <c r="M34" s="68"/>
      <c r="N34" s="69"/>
      <c r="O34" s="416"/>
      <c r="P34" s="69"/>
    </row>
    <row r="35" spans="1:16" ht="18.899999999999999" customHeight="1" x14ac:dyDescent="0.25">
      <c r="A35" s="420"/>
      <c r="B35" s="421"/>
      <c r="C35" s="67"/>
      <c r="D35" s="68"/>
      <c r="E35" s="68"/>
      <c r="F35" s="81"/>
      <c r="G35" s="630"/>
      <c r="H35" s="418"/>
      <c r="I35" s="255"/>
      <c r="J35" s="68"/>
      <c r="K35" s="68"/>
      <c r="L35" s="81"/>
      <c r="M35" s="68"/>
      <c r="N35" s="69"/>
      <c r="O35" s="416"/>
      <c r="P35" s="69"/>
    </row>
    <row r="36" spans="1:16" ht="18.899999999999999" customHeight="1" x14ac:dyDescent="0.25">
      <c r="A36" s="420"/>
      <c r="B36" s="421"/>
      <c r="C36" s="67"/>
      <c r="D36" s="68"/>
      <c r="E36" s="68"/>
      <c r="F36" s="81"/>
      <c r="G36" s="630"/>
      <c r="H36" s="418"/>
      <c r="I36" s="255"/>
      <c r="J36" s="68"/>
      <c r="K36" s="68"/>
      <c r="L36" s="81"/>
      <c r="M36" s="68"/>
      <c r="N36" s="69"/>
      <c r="O36" s="416"/>
      <c r="P36" s="69"/>
    </row>
    <row r="37" spans="1:16" ht="18.899999999999999" customHeight="1" x14ac:dyDescent="0.25">
      <c r="A37" s="420"/>
      <c r="B37" s="421"/>
      <c r="C37" s="67"/>
      <c r="D37" s="68"/>
      <c r="E37" s="68"/>
      <c r="F37" s="81"/>
      <c r="G37" s="630"/>
      <c r="H37" s="418"/>
      <c r="I37" s="255"/>
      <c r="J37" s="68"/>
      <c r="K37" s="68"/>
      <c r="L37" s="81"/>
      <c r="M37" s="68"/>
      <c r="N37" s="69"/>
      <c r="O37" s="416"/>
      <c r="P37" s="69"/>
    </row>
    <row r="38" spans="1:16" ht="18.899999999999999" customHeight="1" x14ac:dyDescent="0.25">
      <c r="A38" s="420"/>
      <c r="B38" s="421"/>
      <c r="C38" s="67"/>
      <c r="D38" s="68"/>
      <c r="E38" s="68"/>
      <c r="F38" s="81"/>
      <c r="G38" s="630"/>
      <c r="H38" s="418"/>
      <c r="I38" s="255"/>
      <c r="J38" s="68"/>
      <c r="K38" s="68"/>
      <c r="L38" s="81"/>
      <c r="M38" s="68"/>
      <c r="N38" s="69"/>
      <c r="O38" s="416"/>
      <c r="P38" s="69"/>
    </row>
    <row r="39" spans="1:16" ht="18.899999999999999" customHeight="1" x14ac:dyDescent="0.25">
      <c r="A39" s="420"/>
      <c r="B39" s="421"/>
      <c r="C39" s="67"/>
      <c r="D39" s="68"/>
      <c r="E39" s="68"/>
      <c r="F39" s="81"/>
      <c r="G39" s="630"/>
      <c r="H39" s="418"/>
      <c r="I39" s="255"/>
      <c r="J39" s="68"/>
      <c r="K39" s="68"/>
      <c r="L39" s="81"/>
      <c r="M39" s="68"/>
      <c r="N39" s="69"/>
      <c r="O39" s="416"/>
      <c r="P39" s="69"/>
    </row>
    <row r="40" spans="1:16" ht="18.899999999999999" customHeight="1" x14ac:dyDescent="0.25">
      <c r="A40" s="420"/>
      <c r="B40" s="421"/>
      <c r="C40" s="67"/>
      <c r="D40" s="68"/>
      <c r="E40" s="68"/>
      <c r="F40" s="81"/>
      <c r="G40" s="630"/>
      <c r="H40" s="418"/>
      <c r="I40" s="255"/>
      <c r="J40" s="68"/>
      <c r="K40" s="68"/>
      <c r="L40" s="81"/>
      <c r="M40" s="68"/>
      <c r="N40" s="69"/>
      <c r="O40" s="416"/>
      <c r="P40" s="69"/>
    </row>
    <row r="41" spans="1:16" ht="18.899999999999999" customHeight="1" x14ac:dyDescent="0.25">
      <c r="A41" s="420"/>
      <c r="B41" s="421"/>
      <c r="C41" s="67"/>
      <c r="D41" s="68"/>
      <c r="E41" s="68"/>
      <c r="F41" s="81"/>
      <c r="G41" s="630"/>
      <c r="H41" s="418"/>
      <c r="I41" s="255"/>
      <c r="J41" s="68"/>
      <c r="K41" s="68"/>
      <c r="L41" s="81"/>
      <c r="M41" s="68"/>
      <c r="N41" s="69"/>
      <c r="O41" s="416"/>
      <c r="P41" s="69"/>
    </row>
    <row r="42" spans="1:16" ht="18.899999999999999" customHeight="1" x14ac:dyDescent="0.25">
      <c r="A42" s="420"/>
      <c r="B42" s="421"/>
      <c r="C42" s="67"/>
      <c r="D42" s="68"/>
      <c r="E42" s="68"/>
      <c r="F42" s="81"/>
      <c r="G42" s="630"/>
      <c r="H42" s="418"/>
      <c r="I42" s="255"/>
      <c r="J42" s="68"/>
      <c r="K42" s="68"/>
      <c r="L42" s="81"/>
      <c r="M42" s="68"/>
      <c r="N42" s="69"/>
      <c r="O42" s="416"/>
      <c r="P42" s="69"/>
    </row>
    <row r="43" spans="1:16" ht="18.899999999999999" customHeight="1" x14ac:dyDescent="0.25">
      <c r="A43" s="420"/>
      <c r="B43" s="421"/>
      <c r="C43" s="67"/>
      <c r="D43" s="68"/>
      <c r="E43" s="68"/>
      <c r="F43" s="81"/>
      <c r="G43" s="630"/>
      <c r="H43" s="418"/>
      <c r="I43" s="255"/>
      <c r="J43" s="68"/>
      <c r="K43" s="68"/>
      <c r="L43" s="81"/>
      <c r="M43" s="68"/>
      <c r="N43" s="69"/>
      <c r="O43" s="416"/>
      <c r="P43" s="69"/>
    </row>
    <row r="44" spans="1:16" ht="18.899999999999999" customHeight="1" x14ac:dyDescent="0.25">
      <c r="A44" s="420"/>
      <c r="B44" s="421"/>
      <c r="C44" s="67"/>
      <c r="D44" s="68"/>
      <c r="E44" s="68"/>
      <c r="F44" s="81"/>
      <c r="G44" s="630"/>
      <c r="H44" s="418"/>
      <c r="I44" s="255"/>
      <c r="J44" s="68"/>
      <c r="K44" s="68"/>
      <c r="L44" s="81"/>
      <c r="M44" s="68"/>
      <c r="N44" s="69"/>
      <c r="O44" s="416"/>
      <c r="P44" s="69"/>
    </row>
    <row r="45" spans="1:16" ht="18.899999999999999" customHeight="1" x14ac:dyDescent="0.25">
      <c r="A45" s="420"/>
      <c r="B45" s="421"/>
      <c r="C45" s="67"/>
      <c r="D45" s="68"/>
      <c r="E45" s="68"/>
      <c r="F45" s="81"/>
      <c r="G45" s="630"/>
      <c r="H45" s="418"/>
      <c r="I45" s="255"/>
      <c r="J45" s="68"/>
      <c r="K45" s="68"/>
      <c r="L45" s="81"/>
      <c r="M45" s="68"/>
      <c r="N45" s="69"/>
      <c r="O45" s="416"/>
      <c r="P45" s="69"/>
    </row>
    <row r="46" spans="1:16" ht="18.899999999999999" customHeight="1" x14ac:dyDescent="0.25">
      <c r="A46" s="420"/>
      <c r="B46" s="421"/>
      <c r="C46" s="67"/>
      <c r="D46" s="68"/>
      <c r="E46" s="68"/>
      <c r="F46" s="81"/>
      <c r="G46" s="630"/>
      <c r="H46" s="418"/>
      <c r="I46" s="255"/>
      <c r="J46" s="68"/>
      <c r="K46" s="68"/>
      <c r="L46" s="81"/>
      <c r="M46" s="68"/>
      <c r="N46" s="69"/>
      <c r="O46" s="416"/>
      <c r="P46" s="69"/>
    </row>
    <row r="47" spans="1:16" ht="18.899999999999999" customHeight="1" x14ac:dyDescent="0.25">
      <c r="A47" s="420"/>
      <c r="B47" s="421"/>
      <c r="C47" s="67"/>
      <c r="D47" s="68"/>
      <c r="E47" s="68"/>
      <c r="F47" s="81"/>
      <c r="G47" s="630"/>
      <c r="H47" s="418"/>
      <c r="I47" s="255"/>
      <c r="J47" s="68"/>
      <c r="K47" s="68"/>
      <c r="L47" s="81"/>
      <c r="M47" s="68"/>
      <c r="N47" s="69"/>
      <c r="O47" s="416"/>
      <c r="P47" s="69"/>
    </row>
    <row r="48" spans="1:16" ht="18.899999999999999" customHeight="1" x14ac:dyDescent="0.25">
      <c r="A48" s="420"/>
      <c r="B48" s="421"/>
      <c r="C48" s="67"/>
      <c r="D48" s="68"/>
      <c r="E48" s="68"/>
      <c r="F48" s="81"/>
      <c r="G48" s="630"/>
      <c r="H48" s="418"/>
      <c r="I48" s="255"/>
      <c r="J48" s="68"/>
      <c r="K48" s="68"/>
      <c r="L48" s="81"/>
      <c r="M48" s="68"/>
      <c r="N48" s="69"/>
      <c r="O48" s="416"/>
      <c r="P48" s="69"/>
    </row>
    <row r="49" spans="1:16" ht="18.899999999999999" customHeight="1" x14ac:dyDescent="0.25">
      <c r="A49" s="420"/>
      <c r="B49" s="421"/>
      <c r="C49" s="67"/>
      <c r="D49" s="68"/>
      <c r="E49" s="68"/>
      <c r="F49" s="81"/>
      <c r="G49" s="630"/>
      <c r="H49" s="418"/>
      <c r="I49" s="255"/>
      <c r="J49" s="68"/>
      <c r="K49" s="68"/>
      <c r="L49" s="81"/>
      <c r="M49" s="68"/>
      <c r="N49" s="69"/>
      <c r="O49" s="416"/>
      <c r="P49" s="69"/>
    </row>
    <row r="50" spans="1:16" ht="18.899999999999999" customHeight="1" x14ac:dyDescent="0.25">
      <c r="A50" s="420"/>
      <c r="B50" s="421"/>
      <c r="C50" s="67"/>
      <c r="D50" s="68"/>
      <c r="E50" s="68"/>
      <c r="F50" s="81"/>
      <c r="G50" s="630"/>
      <c r="H50" s="418"/>
      <c r="I50" s="255"/>
      <c r="J50" s="68"/>
      <c r="K50" s="68"/>
      <c r="L50" s="81"/>
      <c r="M50" s="68"/>
      <c r="N50" s="69"/>
      <c r="O50" s="416"/>
      <c r="P50" s="69"/>
    </row>
    <row r="51" spans="1:16" ht="18.899999999999999" customHeight="1" x14ac:dyDescent="0.25">
      <c r="A51" s="420"/>
      <c r="B51" s="421"/>
      <c r="C51" s="67"/>
      <c r="D51" s="68"/>
      <c r="E51" s="68"/>
      <c r="F51" s="81"/>
      <c r="G51" s="630"/>
      <c r="H51" s="418"/>
      <c r="I51" s="255"/>
      <c r="J51" s="68"/>
      <c r="K51" s="68"/>
      <c r="L51" s="81"/>
      <c r="M51" s="68"/>
      <c r="N51" s="69"/>
      <c r="O51" s="416"/>
      <c r="P51" s="69"/>
    </row>
    <row r="52" spans="1:16" ht="18.899999999999999" customHeight="1" x14ac:dyDescent="0.25">
      <c r="A52" s="420"/>
      <c r="B52" s="421"/>
      <c r="C52" s="67"/>
      <c r="D52" s="68"/>
      <c r="E52" s="68"/>
      <c r="F52" s="81"/>
      <c r="G52" s="630"/>
      <c r="H52" s="418"/>
      <c r="I52" s="255"/>
      <c r="J52" s="68"/>
      <c r="K52" s="68"/>
      <c r="L52" s="81"/>
      <c r="M52" s="68"/>
      <c r="N52" s="69"/>
      <c r="O52" s="416"/>
      <c r="P52" s="69"/>
    </row>
    <row r="53" spans="1:16" ht="18.899999999999999" customHeight="1" x14ac:dyDescent="0.25">
      <c r="A53" s="420"/>
      <c r="B53" s="421"/>
      <c r="C53" s="67"/>
      <c r="D53" s="68"/>
      <c r="E53" s="68"/>
      <c r="F53" s="81"/>
      <c r="G53" s="630"/>
      <c r="H53" s="418"/>
      <c r="I53" s="255"/>
      <c r="J53" s="68"/>
      <c r="K53" s="68"/>
      <c r="L53" s="81"/>
      <c r="M53" s="68"/>
      <c r="N53" s="69"/>
      <c r="O53" s="416"/>
      <c r="P53" s="69"/>
    </row>
    <row r="54" spans="1:16" ht="18.899999999999999" customHeight="1" x14ac:dyDescent="0.25">
      <c r="A54" s="420"/>
      <c r="B54" s="421"/>
      <c r="C54" s="67"/>
      <c r="D54" s="68"/>
      <c r="E54" s="68"/>
      <c r="F54" s="81"/>
      <c r="G54" s="630"/>
      <c r="H54" s="418"/>
      <c r="I54" s="255"/>
      <c r="J54" s="68"/>
      <c r="K54" s="68"/>
      <c r="L54" s="81"/>
      <c r="M54" s="68"/>
      <c r="N54" s="69"/>
      <c r="O54" s="416"/>
      <c r="P54" s="69"/>
    </row>
    <row r="55" spans="1:16" ht="18.899999999999999" customHeight="1" x14ac:dyDescent="0.25">
      <c r="A55" s="420"/>
      <c r="B55" s="421"/>
      <c r="C55" s="67"/>
      <c r="D55" s="68"/>
      <c r="E55" s="68"/>
      <c r="F55" s="81"/>
      <c r="G55" s="630"/>
      <c r="H55" s="418"/>
      <c r="I55" s="255"/>
      <c r="J55" s="68"/>
      <c r="K55" s="68"/>
      <c r="L55" s="69"/>
      <c r="M55" s="68"/>
      <c r="N55" s="69"/>
      <c r="O55" s="416"/>
      <c r="P55" s="69"/>
    </row>
    <row r="56" spans="1:16" ht="18.899999999999999" customHeight="1" x14ac:dyDescent="0.25">
      <c r="A56" s="420"/>
      <c r="B56" s="421"/>
      <c r="C56" s="67"/>
      <c r="D56" s="68"/>
      <c r="E56" s="654"/>
      <c r="F56" s="69"/>
      <c r="G56" s="630"/>
      <c r="H56" s="421"/>
      <c r="I56" s="67"/>
      <c r="J56" s="68"/>
      <c r="K56" s="654"/>
      <c r="L56" s="69"/>
      <c r="M56" s="68"/>
      <c r="N56" s="69"/>
      <c r="O56" s="416"/>
      <c r="P56" s="69"/>
    </row>
    <row r="57" spans="1:16" ht="18.899999999999999" customHeight="1" x14ac:dyDescent="0.25">
      <c r="A57" s="420"/>
      <c r="B57" s="421"/>
      <c r="C57" s="67"/>
      <c r="D57" s="68"/>
      <c r="E57" s="68"/>
      <c r="F57" s="81"/>
      <c r="G57" s="630"/>
      <c r="H57" s="418"/>
      <c r="I57" s="255"/>
      <c r="J57" s="68"/>
      <c r="K57" s="68"/>
      <c r="L57" s="81"/>
      <c r="M57" s="68"/>
      <c r="N57" s="69"/>
      <c r="O57" s="416"/>
      <c r="P57" s="69"/>
    </row>
    <row r="58" spans="1:16" ht="18.899999999999999" customHeight="1" x14ac:dyDescent="0.25">
      <c r="A58" s="420"/>
      <c r="B58" s="421"/>
      <c r="C58" s="67"/>
      <c r="D58" s="68"/>
      <c r="E58" s="654"/>
      <c r="F58" s="69"/>
      <c r="G58" s="630"/>
      <c r="H58" s="421"/>
      <c r="I58" s="67"/>
      <c r="J58" s="68"/>
      <c r="K58" s="654"/>
      <c r="L58" s="69"/>
      <c r="M58" s="68"/>
      <c r="N58" s="69"/>
      <c r="O58" s="416"/>
      <c r="P58" s="69"/>
    </row>
    <row r="59" spans="1:16" ht="18.899999999999999" customHeight="1" x14ac:dyDescent="0.25">
      <c r="A59" s="420"/>
      <c r="B59" s="421"/>
      <c r="C59" s="67"/>
      <c r="D59" s="68"/>
      <c r="E59" s="654"/>
      <c r="F59" s="69"/>
      <c r="G59" s="630"/>
      <c r="H59" s="421"/>
      <c r="I59" s="67"/>
      <c r="J59" s="68"/>
      <c r="K59" s="654"/>
      <c r="L59" s="69"/>
      <c r="M59" s="68"/>
      <c r="N59" s="69"/>
      <c r="O59" s="416"/>
      <c r="P59" s="69"/>
    </row>
    <row r="60" spans="1:16" ht="18.899999999999999" customHeight="1" x14ac:dyDescent="0.25">
      <c r="A60" s="420"/>
      <c r="B60" s="421"/>
      <c r="C60" s="67"/>
      <c r="D60" s="68"/>
      <c r="E60" s="654"/>
      <c r="F60" s="69"/>
      <c r="G60" s="630"/>
      <c r="H60" s="421"/>
      <c r="I60" s="67"/>
      <c r="J60" s="68"/>
      <c r="K60" s="654"/>
      <c r="L60" s="69"/>
      <c r="M60" s="68"/>
      <c r="N60" s="69"/>
      <c r="O60" s="416"/>
      <c r="P60" s="69"/>
    </row>
    <row r="61" spans="1:16" ht="18.899999999999999" customHeight="1" x14ac:dyDescent="0.25">
      <c r="A61" s="420"/>
      <c r="B61" s="421"/>
      <c r="C61" s="67"/>
      <c r="D61" s="68"/>
      <c r="E61" s="654"/>
      <c r="F61" s="69"/>
      <c r="G61" s="630"/>
      <c r="H61" s="421"/>
      <c r="I61" s="67"/>
      <c r="J61" s="68"/>
      <c r="K61" s="654"/>
      <c r="L61" s="69"/>
      <c r="M61" s="68"/>
      <c r="N61" s="256"/>
      <c r="O61" s="416"/>
      <c r="P61" s="69"/>
    </row>
    <row r="62" spans="1:16" ht="18.899999999999999" customHeight="1" x14ac:dyDescent="0.25">
      <c r="A62" s="420"/>
      <c r="B62" s="421"/>
      <c r="C62" s="67"/>
      <c r="D62" s="68"/>
      <c r="E62" s="654"/>
      <c r="F62" s="69"/>
      <c r="G62" s="630"/>
      <c r="H62" s="421"/>
      <c r="I62" s="67"/>
      <c r="J62" s="68"/>
      <c r="K62" s="654"/>
      <c r="L62" s="69"/>
      <c r="M62" s="68"/>
      <c r="N62" s="69"/>
      <c r="O62" s="416"/>
      <c r="P62" s="69"/>
    </row>
    <row r="63" spans="1:16" ht="18.75" customHeight="1" x14ac:dyDescent="0.25">
      <c r="A63" s="420"/>
      <c r="B63" s="421"/>
      <c r="C63" s="67"/>
      <c r="D63" s="68"/>
      <c r="E63" s="654"/>
      <c r="F63" s="69"/>
      <c r="G63" s="630"/>
      <c r="H63" s="421"/>
      <c r="I63" s="67"/>
      <c r="J63" s="68"/>
      <c r="K63" s="655"/>
      <c r="L63" s="69"/>
      <c r="M63" s="68"/>
      <c r="N63" s="69"/>
      <c r="O63" s="416"/>
      <c r="P63" s="69"/>
    </row>
    <row r="64" spans="1:16" ht="18.899999999999999" customHeight="1" x14ac:dyDescent="0.25">
      <c r="A64" s="420"/>
      <c r="B64" s="421"/>
      <c r="C64" s="67"/>
      <c r="D64" s="68"/>
      <c r="E64" s="654"/>
      <c r="F64" s="69"/>
      <c r="G64" s="630"/>
      <c r="H64" s="421"/>
      <c r="I64" s="67"/>
      <c r="J64" s="68"/>
      <c r="K64" s="654"/>
      <c r="L64" s="69"/>
      <c r="M64" s="68"/>
      <c r="N64" s="69"/>
      <c r="O64" s="416"/>
      <c r="P64" s="69"/>
    </row>
    <row r="65" spans="1:16" ht="18.899999999999999" customHeight="1" x14ac:dyDescent="0.25">
      <c r="A65" s="420"/>
      <c r="B65" s="421"/>
      <c r="C65" s="67"/>
      <c r="D65" s="68"/>
      <c r="E65" s="654"/>
      <c r="F65" s="69"/>
      <c r="G65" s="630"/>
      <c r="H65" s="421"/>
      <c r="I65" s="67"/>
      <c r="J65" s="68"/>
      <c r="K65" s="654"/>
      <c r="L65" s="69"/>
      <c r="M65" s="68"/>
      <c r="N65" s="69"/>
      <c r="O65" s="416"/>
      <c r="P65" s="69"/>
    </row>
    <row r="66" spans="1:16" ht="18.899999999999999" customHeight="1" x14ac:dyDescent="0.25">
      <c r="A66" s="420"/>
      <c r="B66" s="421"/>
      <c r="C66" s="67"/>
      <c r="D66" s="68"/>
      <c r="E66" s="654"/>
      <c r="F66" s="69"/>
      <c r="G66" s="630"/>
      <c r="H66" s="421"/>
      <c r="I66" s="67"/>
      <c r="J66" s="68"/>
      <c r="K66" s="656"/>
      <c r="L66" s="69"/>
      <c r="M66" s="68"/>
      <c r="N66" s="69"/>
      <c r="O66" s="416"/>
      <c r="P66" s="69"/>
    </row>
    <row r="67" spans="1:16" ht="18.899999999999999" customHeight="1" x14ac:dyDescent="0.25">
      <c r="A67" s="420"/>
      <c r="B67" s="421"/>
      <c r="C67" s="67"/>
      <c r="D67" s="68"/>
      <c r="E67" s="654"/>
      <c r="F67" s="69"/>
      <c r="G67" s="630"/>
      <c r="H67" s="421"/>
      <c r="I67" s="67"/>
      <c r="J67" s="68"/>
      <c r="K67" s="654"/>
      <c r="L67" s="69"/>
      <c r="M67" s="68"/>
      <c r="N67" s="69"/>
      <c r="O67" s="416"/>
      <c r="P67" s="69"/>
    </row>
    <row r="68" spans="1:16" ht="19.5" customHeight="1" x14ac:dyDescent="0.25">
      <c r="A68" s="420"/>
      <c r="B68" s="421"/>
      <c r="C68" s="67"/>
      <c r="D68" s="68"/>
      <c r="E68" s="654"/>
      <c r="F68" s="69"/>
      <c r="G68" s="630"/>
      <c r="H68" s="421"/>
      <c r="I68" s="67"/>
      <c r="J68" s="68"/>
      <c r="K68" s="654"/>
      <c r="L68" s="69"/>
      <c r="M68" s="68"/>
      <c r="N68" s="69"/>
      <c r="O68" s="416"/>
      <c r="P68" s="69"/>
    </row>
    <row r="69" spans="1:16" ht="19.5" customHeight="1" x14ac:dyDescent="0.25">
      <c r="A69" s="420"/>
      <c r="B69" s="421"/>
      <c r="C69" s="67"/>
      <c r="D69" s="68"/>
      <c r="E69" s="654"/>
      <c r="F69" s="69"/>
      <c r="G69" s="630"/>
      <c r="H69" s="421"/>
      <c r="I69" s="67"/>
      <c r="J69" s="68"/>
      <c r="K69" s="654"/>
      <c r="L69" s="69"/>
      <c r="M69" s="68"/>
      <c r="N69" s="69"/>
      <c r="O69" s="416"/>
      <c r="P69" s="69"/>
    </row>
    <row r="70" spans="1:16" ht="19.5" customHeight="1" x14ac:dyDescent="0.25">
      <c r="A70" s="420"/>
      <c r="B70" s="421"/>
      <c r="C70" s="67"/>
      <c r="D70" s="68"/>
      <c r="E70" s="654"/>
      <c r="F70" s="69"/>
      <c r="G70" s="630"/>
      <c r="H70" s="421"/>
      <c r="I70" s="67"/>
      <c r="J70" s="68"/>
      <c r="K70" s="654"/>
      <c r="L70" s="69"/>
      <c r="M70" s="68"/>
      <c r="N70" s="69"/>
      <c r="O70" s="416"/>
      <c r="P70" s="69"/>
    </row>
    <row r="71" spans="1:16" ht="19.5" customHeight="1" x14ac:dyDescent="0.25">
      <c r="A71" s="420"/>
      <c r="B71" s="421"/>
      <c r="C71" s="67"/>
      <c r="D71" s="68"/>
      <c r="E71" s="654"/>
      <c r="F71" s="69"/>
      <c r="G71" s="630"/>
      <c r="H71" s="421"/>
      <c r="I71" s="67"/>
      <c r="J71" s="68"/>
      <c r="K71" s="654"/>
      <c r="L71" s="69"/>
      <c r="M71" s="68"/>
      <c r="N71" s="69"/>
      <c r="O71" s="416"/>
      <c r="P71" s="69"/>
    </row>
    <row r="72" spans="1:16" ht="19.5" customHeight="1" x14ac:dyDescent="0.25">
      <c r="A72" s="420"/>
      <c r="B72" s="421"/>
      <c r="C72" s="67"/>
      <c r="D72" s="68"/>
      <c r="E72" s="68"/>
      <c r="F72" s="81"/>
      <c r="G72" s="630"/>
      <c r="H72" s="418"/>
      <c r="I72" s="255"/>
      <c r="J72" s="68"/>
      <c r="K72" s="68"/>
      <c r="L72" s="69"/>
      <c r="M72" s="68"/>
      <c r="N72" s="69"/>
      <c r="O72" s="416"/>
      <c r="P72" s="69"/>
    </row>
    <row r="73" spans="1:16" ht="19.5" customHeight="1" x14ac:dyDescent="0.25">
      <c r="A73" s="420"/>
      <c r="B73" s="421"/>
      <c r="C73" s="67"/>
      <c r="D73" s="68"/>
      <c r="E73" s="654"/>
      <c r="F73" s="69"/>
      <c r="G73" s="630"/>
      <c r="H73" s="421"/>
      <c r="I73" s="67"/>
      <c r="J73" s="68"/>
      <c r="K73" s="654"/>
      <c r="L73" s="69"/>
      <c r="M73" s="68"/>
      <c r="N73" s="69"/>
      <c r="O73" s="416"/>
      <c r="P73" s="69"/>
    </row>
    <row r="74" spans="1:16" ht="19.5" customHeight="1" x14ac:dyDescent="0.25">
      <c r="A74" s="420"/>
      <c r="B74" s="421"/>
      <c r="C74" s="67"/>
      <c r="D74" s="68"/>
      <c r="E74" s="654"/>
      <c r="F74" s="69"/>
      <c r="G74" s="630"/>
      <c r="H74" s="421"/>
      <c r="I74" s="67"/>
      <c r="J74" s="68"/>
      <c r="K74" s="654"/>
      <c r="L74" s="69"/>
      <c r="M74" s="68"/>
      <c r="N74" s="69"/>
      <c r="O74" s="416"/>
      <c r="P74" s="69"/>
    </row>
    <row r="75" spans="1:16" ht="19.5" customHeight="1" x14ac:dyDescent="0.25">
      <c r="A75" s="420"/>
      <c r="B75" s="421"/>
      <c r="C75" s="67"/>
      <c r="D75" s="68"/>
      <c r="E75" s="654"/>
      <c r="F75" s="69"/>
      <c r="G75" s="630"/>
      <c r="H75" s="421"/>
      <c r="I75" s="67"/>
      <c r="J75" s="68"/>
      <c r="K75" s="654"/>
      <c r="L75" s="69"/>
      <c r="M75" s="68"/>
      <c r="N75" s="69"/>
      <c r="O75" s="416"/>
      <c r="P75" s="69"/>
    </row>
    <row r="76" spans="1:16" ht="19.5" customHeight="1" x14ac:dyDescent="0.25">
      <c r="A76" s="420"/>
      <c r="B76" s="421"/>
      <c r="C76" s="67"/>
      <c r="D76" s="68"/>
      <c r="E76" s="654"/>
      <c r="F76" s="69"/>
      <c r="G76" s="630"/>
      <c r="H76" s="421"/>
      <c r="I76" s="67"/>
      <c r="J76" s="68"/>
      <c r="K76" s="654"/>
      <c r="L76" s="69"/>
      <c r="M76" s="68"/>
      <c r="N76" s="69"/>
      <c r="O76" s="416"/>
      <c r="P76" s="69"/>
    </row>
    <row r="77" spans="1:16" ht="19.5" customHeight="1" x14ac:dyDescent="0.25">
      <c r="A77" s="420"/>
      <c r="B77" s="421"/>
      <c r="C77" s="67"/>
      <c r="D77" s="68"/>
      <c r="E77" s="654"/>
      <c r="F77" s="69"/>
      <c r="G77" s="630"/>
      <c r="H77" s="421"/>
      <c r="I77" s="67"/>
      <c r="J77" s="68"/>
      <c r="K77" s="654"/>
      <c r="L77" s="69"/>
      <c r="M77" s="68"/>
      <c r="N77" s="256"/>
      <c r="O77" s="416"/>
      <c r="P77" s="69"/>
    </row>
    <row r="78" spans="1:16" ht="19.5" customHeight="1" x14ac:dyDescent="0.25">
      <c r="A78" s="420"/>
      <c r="B78" s="421"/>
      <c r="C78" s="67"/>
      <c r="D78" s="68"/>
      <c r="E78" s="654"/>
      <c r="F78" s="69"/>
      <c r="G78" s="630"/>
      <c r="H78" s="421"/>
      <c r="I78" s="67"/>
      <c r="J78" s="68"/>
      <c r="K78" s="654"/>
      <c r="L78" s="69"/>
      <c r="M78" s="68"/>
      <c r="N78" s="69"/>
      <c r="O78" s="416"/>
      <c r="P78" s="69"/>
    </row>
    <row r="79" spans="1:16" ht="19.5" customHeight="1" x14ac:dyDescent="0.25">
      <c r="A79" s="420"/>
      <c r="B79" s="421"/>
      <c r="C79" s="67"/>
      <c r="D79" s="68"/>
      <c r="E79" s="654"/>
      <c r="F79" s="69"/>
      <c r="G79" s="630"/>
      <c r="H79" s="421"/>
      <c r="I79" s="67"/>
      <c r="J79" s="68"/>
      <c r="K79" s="655"/>
      <c r="L79" s="69"/>
      <c r="M79" s="68"/>
      <c r="N79" s="69"/>
      <c r="O79" s="416"/>
      <c r="P79" s="69"/>
    </row>
    <row r="80" spans="1:16" ht="19.5" customHeight="1" x14ac:dyDescent="0.25">
      <c r="A80" s="420"/>
      <c r="B80" s="421"/>
      <c r="C80" s="67"/>
      <c r="D80" s="68"/>
      <c r="E80" s="654"/>
      <c r="F80" s="69"/>
      <c r="G80" s="630"/>
      <c r="H80" s="421"/>
      <c r="I80" s="67"/>
      <c r="J80" s="68"/>
      <c r="K80" s="654"/>
      <c r="L80" s="69"/>
      <c r="M80" s="68"/>
      <c r="N80" s="69"/>
      <c r="O80" s="416"/>
      <c r="P80" s="69"/>
    </row>
    <row r="81" spans="1:16" ht="19.5" customHeight="1" x14ac:dyDescent="0.25">
      <c r="A81" s="420"/>
      <c r="B81" s="421"/>
      <c r="C81" s="67"/>
      <c r="D81" s="68"/>
      <c r="E81" s="654"/>
      <c r="F81" s="69"/>
      <c r="G81" s="630"/>
      <c r="H81" s="421"/>
      <c r="I81" s="67"/>
      <c r="J81" s="68"/>
      <c r="K81" s="654"/>
      <c r="L81" s="69"/>
      <c r="M81" s="68"/>
      <c r="N81" s="69"/>
      <c r="O81" s="416"/>
      <c r="P81" s="69"/>
    </row>
    <row r="82" spans="1:16" ht="19.5" customHeight="1" x14ac:dyDescent="0.25">
      <c r="A82" s="420"/>
      <c r="B82" s="421"/>
      <c r="C82" s="67"/>
      <c r="D82" s="68"/>
      <c r="E82" s="654"/>
      <c r="F82" s="69"/>
      <c r="G82" s="630"/>
      <c r="H82" s="421"/>
      <c r="I82" s="67"/>
      <c r="J82" s="68"/>
      <c r="K82" s="656"/>
      <c r="L82" s="69"/>
      <c r="M82" s="68"/>
      <c r="N82" s="69"/>
      <c r="O82" s="416"/>
      <c r="P82" s="69"/>
    </row>
    <row r="83" spans="1:16" ht="19.5" customHeight="1" x14ac:dyDescent="0.25">
      <c r="A83" s="420"/>
      <c r="B83" s="421"/>
      <c r="C83" s="67"/>
      <c r="D83" s="68"/>
      <c r="E83" s="654"/>
      <c r="F83" s="69"/>
      <c r="G83" s="630"/>
      <c r="H83" s="421"/>
      <c r="I83" s="67"/>
      <c r="J83" s="68"/>
      <c r="K83" s="654"/>
      <c r="L83" s="69"/>
      <c r="M83" s="68"/>
      <c r="N83" s="69"/>
      <c r="O83" s="416"/>
      <c r="P83" s="69"/>
    </row>
    <row r="84" spans="1:16" ht="19.5" customHeight="1" x14ac:dyDescent="0.25">
      <c r="A84" s="420"/>
      <c r="B84" s="421"/>
      <c r="C84" s="67"/>
      <c r="D84" s="68"/>
      <c r="E84" s="654"/>
      <c r="F84" s="69"/>
      <c r="G84" s="630"/>
      <c r="H84" s="421"/>
      <c r="I84" s="67"/>
      <c r="J84" s="68"/>
      <c r="K84" s="654"/>
      <c r="L84" s="69"/>
      <c r="M84" s="68"/>
      <c r="N84" s="69"/>
      <c r="O84" s="416"/>
      <c r="P84" s="69"/>
    </row>
    <row r="85" spans="1:16" ht="19.5" customHeight="1" x14ac:dyDescent="0.25">
      <c r="A85" s="420"/>
      <c r="B85" s="421"/>
      <c r="C85" s="67"/>
      <c r="D85" s="68"/>
      <c r="E85" s="654"/>
      <c r="F85" s="69"/>
      <c r="G85" s="630"/>
      <c r="H85" s="421"/>
      <c r="I85" s="67"/>
      <c r="J85" s="68"/>
      <c r="K85" s="654"/>
      <c r="L85" s="69"/>
      <c r="M85" s="68"/>
      <c r="N85" s="69"/>
      <c r="O85" s="416"/>
      <c r="P85" s="69"/>
    </row>
    <row r="86" spans="1:16" ht="19.5" customHeight="1" x14ac:dyDescent="0.25">
      <c r="A86" s="420"/>
      <c r="B86" s="421"/>
      <c r="C86" s="67"/>
      <c r="D86" s="68"/>
      <c r="E86" s="654"/>
      <c r="F86" s="69"/>
      <c r="G86" s="630"/>
      <c r="H86" s="421"/>
      <c r="I86" s="67"/>
      <c r="J86" s="68"/>
      <c r="K86" s="654"/>
      <c r="L86" s="69"/>
      <c r="M86" s="68"/>
      <c r="N86" s="69"/>
      <c r="O86" s="416"/>
      <c r="P86" s="69"/>
    </row>
    <row r="87" spans="1:16" ht="19.5" customHeight="1" thickBot="1" x14ac:dyDescent="0.3">
      <c r="A87" s="420"/>
      <c r="B87" s="422"/>
      <c r="C87" s="328"/>
      <c r="D87" s="419"/>
      <c r="E87" s="657"/>
      <c r="F87" s="658"/>
      <c r="G87" s="631"/>
      <c r="H87" s="422"/>
      <c r="I87" s="328"/>
      <c r="J87" s="419"/>
      <c r="K87" s="657"/>
      <c r="L87" s="658"/>
      <c r="M87" s="68"/>
      <c r="N87" s="69"/>
      <c r="O87" s="416"/>
      <c r="P87" s="69"/>
    </row>
  </sheetData>
  <mergeCells count="4">
    <mergeCell ref="A5:B5"/>
    <mergeCell ref="B6:F6"/>
    <mergeCell ref="H6:L6"/>
    <mergeCell ref="M6:P6"/>
  </mergeCells>
  <phoneticPr fontId="69" type="noConversion"/>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8852" r:id="rId4" name="Button 68">
              <controlPr defaultSize="0" print="0" autoFill="0" autoPict="0" macro="[0]!páros_egyesített_rangsor">
                <anchor moveWithCells="1" sizeWithCells="1">
                  <from>
                    <xdr:col>9</xdr:col>
                    <xdr:colOff>297180</xdr:colOff>
                    <xdr:row>0</xdr:row>
                    <xdr:rowOff>106680</xdr:rowOff>
                  </from>
                  <to>
                    <xdr:col>12</xdr:col>
                    <xdr:colOff>45720</xdr:colOff>
                    <xdr:row>1</xdr:row>
                    <xdr:rowOff>144780</xdr:rowOff>
                  </to>
                </anchor>
              </controlPr>
            </control>
          </mc:Choice>
        </mc:AlternateContent>
      </controls>
    </mc:Choice>
  </mc:AlternateContent>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41">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441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c r="R1" s="97"/>
    </row>
    <row r="2" spans="1:21" s="70" customFormat="1" x14ac:dyDescent="0.25">
      <c r="A2" s="398" t="s">
        <v>119</v>
      </c>
      <c r="B2" s="59"/>
      <c r="C2" s="59"/>
      <c r="D2" s="59"/>
      <c r="E2" s="59"/>
      <c r="F2" s="59">
        <f>Altalanos!$A$8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364"/>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3" customFormat="1" ht="1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ELO'!$A$7:$P$23,14))</f>
        <v/>
      </c>
      <c r="C7" s="346" t="str">
        <f>IF($D7="","",VLOOKUP($D7,'1D ELO'!$A$7:$P$23,15))</f>
        <v/>
      </c>
      <c r="D7" s="119"/>
      <c r="E7" s="578" t="str">
        <f>UPPER(IF($D7="","",VLOOKUP($D7,'1D ELO'!$A$7:$P$23,5)))</f>
        <v/>
      </c>
      <c r="F7" s="579" t="str">
        <f>UPPER(IF($D7="","",VLOOKUP($D7,'1D ELO'!$A$7:$P$23,2)))</f>
        <v/>
      </c>
      <c r="G7" s="579" t="str">
        <f>IF($D7="","",VLOOKUP($D7,'1D ELO'!$A$7:$P$23,3))</f>
        <v/>
      </c>
      <c r="H7" s="580"/>
      <c r="I7" s="579" t="str">
        <f>IF($D7="","",VLOOKUP($D7,'1D ELO'!$A$7:$P$23,4))</f>
        <v/>
      </c>
      <c r="J7" s="269"/>
      <c r="K7" s="123"/>
      <c r="L7" s="125"/>
      <c r="M7" s="123"/>
      <c r="N7" s="125"/>
      <c r="O7" s="123"/>
      <c r="P7" s="125"/>
      <c r="Q7" s="123"/>
      <c r="R7" s="126"/>
      <c r="S7" s="129"/>
      <c r="U7" s="130" t="e">
        <f>#REF!</f>
        <v>#REF!</v>
      </c>
    </row>
    <row r="8" spans="1:21" s="37" customFormat="1" ht="9.6" customHeight="1" x14ac:dyDescent="0.25">
      <c r="A8" s="241"/>
      <c r="B8" s="270"/>
      <c r="C8" s="270"/>
      <c r="D8" s="270"/>
      <c r="E8" s="578" t="str">
        <f>UPPER(IF($D7="","",VLOOKUP($D7,'1D ELO'!$A$7:$P$23,11)))</f>
        <v/>
      </c>
      <c r="F8" s="579" t="str">
        <f>UPPER(IF($D7="","",VLOOKUP($D7,'1D ELO'!$A$7:$P$23,8)))</f>
        <v/>
      </c>
      <c r="G8" s="579" t="str">
        <f>IF($D7="","",VLOOKUP($D7,'1D ELO'!$A$7:$P$23,9))</f>
        <v/>
      </c>
      <c r="H8" s="580"/>
      <c r="I8" s="579" t="str">
        <f>IF($D7="","",VLOOKUP($D7,'1D ELO'!$A$7:$P$23,10))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ELO'!$A$7:$P$23,14))</f>
        <v/>
      </c>
      <c r="C11" s="346" t="str">
        <f>IF($D11="","",VLOOKUP($D11,'1D ELO'!$A$7:$P$23,15))</f>
        <v/>
      </c>
      <c r="D11" s="119"/>
      <c r="E11" s="423" t="str">
        <f>UPPER(IF($D11="","",VLOOKUP($D11,'1D ELO'!$A$7:$P$23,5)))</f>
        <v/>
      </c>
      <c r="F11" s="412" t="str">
        <f>UPPER(IF($D11="","",VLOOKUP($D11,'1D ELO'!$A$7:$P$23,2)))</f>
        <v/>
      </c>
      <c r="G11" s="412" t="str">
        <f>IF($D11="","",VLOOKUP($D11,'1D ELO'!$A$7:$P$23,3))</f>
        <v/>
      </c>
      <c r="H11" s="424"/>
      <c r="I11" s="412" t="str">
        <f>IF($D11="","",VLOOKUP($D11,'1D ELO'!$A$7:$P$23,4))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ELO'!$A$7:$P$23,11)))</f>
        <v/>
      </c>
      <c r="F12" s="412" t="str">
        <f>UPPER(IF($D11="","",VLOOKUP($D11,'1D ELO'!$A$7:$P$23,8)))</f>
        <v/>
      </c>
      <c r="G12" s="412" t="str">
        <f>IF($D11="","",VLOOKUP($D11,'1D ELO'!$A$7:$P$23,9))</f>
        <v/>
      </c>
      <c r="H12" s="424"/>
      <c r="I12" s="412" t="str">
        <f>IF($D11="","",VLOOKUP($D11,'1D ELO'!$A$7:$P$23,10))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ELO'!$A$7:$P$23,14))</f>
        <v/>
      </c>
      <c r="C15" s="346" t="str">
        <f>IF($D15="","",VLOOKUP($D15,'1D ELO'!$A$7:$P$23,15))</f>
        <v/>
      </c>
      <c r="D15" s="119"/>
      <c r="E15" s="423" t="str">
        <f>UPPER(IF($D15="","",VLOOKUP($D15,'1D ELO'!$A$7:$P$23,5)))</f>
        <v/>
      </c>
      <c r="F15" s="412" t="str">
        <f>UPPER(IF($D15="","",VLOOKUP($D15,'1D ELO'!$A$7:$P$23,2)))</f>
        <v/>
      </c>
      <c r="G15" s="412" t="str">
        <f>IF($D15="","",VLOOKUP($D15,'1D ELO'!$A$7:$P$23,3))</f>
        <v/>
      </c>
      <c r="H15" s="424"/>
      <c r="I15" s="412" t="str">
        <f>IF($D15="","",VLOOKUP($D15,'1D ELO'!$A$7:$P$23,4))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ELO'!$A$7:$P$23,11)))</f>
        <v/>
      </c>
      <c r="F16" s="412" t="str">
        <f>UPPER(IF($D15="","",VLOOKUP($D15,'1D ELO'!$A$7:$P$23,8)))</f>
        <v/>
      </c>
      <c r="G16" s="412" t="str">
        <f>IF($D15="","",VLOOKUP($D15,'1D ELO'!$A$7:$P$23,9))</f>
        <v/>
      </c>
      <c r="H16" s="424"/>
      <c r="I16" s="412" t="str">
        <f>IF($D15="","",VLOOKUP($D15,'1D ELO'!$A$7:$P$23,10))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ELO'!$A$7:$P$23,14))</f>
        <v/>
      </c>
      <c r="C19" s="346" t="str">
        <f>IF($D19="","",VLOOKUP($D19,'1D ELO'!$A$7:$P$23,15))</f>
        <v/>
      </c>
      <c r="D19" s="119"/>
      <c r="E19" s="423" t="str">
        <f>UPPER(IF($D19="","",VLOOKUP($D19,'1D ELO'!$A$7:$P$23,5)))</f>
        <v/>
      </c>
      <c r="F19" s="412" t="str">
        <f>UPPER(IF($D19="","",VLOOKUP($D19,'1D ELO'!$A$7:$P$23,2)))</f>
        <v/>
      </c>
      <c r="G19" s="412" t="str">
        <f>IF($D19="","",VLOOKUP($D19,'1D ELO'!$A$7:$P$23,3))</f>
        <v/>
      </c>
      <c r="H19" s="424"/>
      <c r="I19" s="412" t="str">
        <f>IF($D19="","",VLOOKUP($D19,'1D ELO'!$A$7:$P$23,4))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ELO'!$A$7:$P$23,11)))</f>
        <v/>
      </c>
      <c r="F20" s="412" t="str">
        <f>UPPER(IF($D19="","",VLOOKUP($D19,'1D ELO'!$A$7:$P$23,8)))</f>
        <v/>
      </c>
      <c r="G20" s="412" t="str">
        <f>IF($D19="","",VLOOKUP($D19,'1D ELO'!$A$7:$P$23,9))</f>
        <v/>
      </c>
      <c r="H20" s="424"/>
      <c r="I20" s="412" t="str">
        <f>IF($D19="","",VLOOKUP($D19,'1D ELO'!$A$7:$P$23,10))</f>
        <v/>
      </c>
      <c r="J20" s="271"/>
      <c r="K20" s="123"/>
      <c r="L20" s="125"/>
      <c r="M20" s="245"/>
      <c r="N20" s="283"/>
      <c r="O20" s="123"/>
      <c r="P20" s="125"/>
      <c r="Q20" s="123"/>
      <c r="R20" s="126"/>
      <c r="S20" s="129"/>
    </row>
    <row r="21" spans="1:19" s="37" customFormat="1" ht="9.6" customHeight="1" x14ac:dyDescent="0.25">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ELO'!$A$7:$P$23,14))</f>
        <v/>
      </c>
      <c r="C23" s="346" t="str">
        <f>IF($D23="","",VLOOKUP($D23,'1D ELO'!$A$7:$P$23,15))</f>
        <v/>
      </c>
      <c r="D23" s="119"/>
      <c r="E23" s="423" t="str">
        <f>UPPER(IF($D23="","",VLOOKUP($D23,'1D ELO'!$A$7:$P$23,5)))</f>
        <v/>
      </c>
      <c r="F23" s="412" t="str">
        <f>UPPER(IF($D23="","",VLOOKUP($D23,'1D ELO'!$A$7:$P$23,2)))</f>
        <v/>
      </c>
      <c r="G23" s="412" t="str">
        <f>IF($D23="","",VLOOKUP($D23,'1D ELO'!$A$7:$P$23,3))</f>
        <v/>
      </c>
      <c r="H23" s="424"/>
      <c r="I23" s="412" t="str">
        <f>IF($D23="","",VLOOKUP($D23,'1D ELO'!$A$7:$P$23,4))</f>
        <v/>
      </c>
      <c r="J23" s="269"/>
      <c r="K23" s="123"/>
      <c r="L23" s="125"/>
      <c r="M23" s="123"/>
      <c r="N23" s="278"/>
      <c r="O23" s="123"/>
      <c r="P23" s="351"/>
      <c r="Q23" s="123"/>
      <c r="R23" s="126"/>
      <c r="S23" s="129"/>
    </row>
    <row r="24" spans="1:19" s="37" customFormat="1" ht="9.6" customHeight="1" x14ac:dyDescent="0.25">
      <c r="A24" s="241"/>
      <c r="B24" s="270"/>
      <c r="C24" s="270"/>
      <c r="D24" s="270"/>
      <c r="E24" s="423" t="str">
        <f>UPPER(IF($D23="","",VLOOKUP($D23,'1D ELO'!$A$7:$P$23,11)))</f>
        <v/>
      </c>
      <c r="F24" s="412" t="str">
        <f>UPPER(IF($D23="","",VLOOKUP($D23,'1D ELO'!$A$7:$P$23,8)))</f>
        <v/>
      </c>
      <c r="G24" s="412" t="str">
        <f>IF($D23="","",VLOOKUP($D23,'1D ELO'!$A$7:$P$23,9))</f>
        <v/>
      </c>
      <c r="H24" s="424"/>
      <c r="I24" s="412" t="str">
        <f>IF($D23="","",VLOOKUP($D23,'1D ELO'!$A$7:$P$23,10))</f>
        <v/>
      </c>
      <c r="J24" s="271"/>
      <c r="K24" s="116" t="str">
        <f>IF(J24="a",F23,IF(J24="b",F25,""))</f>
        <v/>
      </c>
      <c r="L24" s="125"/>
      <c r="M24" s="123"/>
      <c r="N24" s="278"/>
      <c r="O24" s="123"/>
      <c r="P24" s="125"/>
      <c r="Q24" s="123"/>
      <c r="R24" s="126"/>
      <c r="S24" s="129"/>
    </row>
    <row r="25" spans="1:19" s="37" customFormat="1" ht="9.6" customHeight="1" x14ac:dyDescent="0.25">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5">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5">
      <c r="A27" s="241">
        <v>6</v>
      </c>
      <c r="B27" s="346" t="str">
        <f>IF($D27="","",VLOOKUP($D27,'1D ELO'!$A$7:$P$23,14))</f>
        <v/>
      </c>
      <c r="C27" s="346" t="str">
        <f>IF($D27="","",VLOOKUP($D27,'1D ELO'!$A$7:$P$23,15))</f>
        <v/>
      </c>
      <c r="D27" s="119"/>
      <c r="E27" s="423" t="str">
        <f>UPPER(IF($D27="","",VLOOKUP($D27,'1D ELO'!$A$7:$P$23,5)))</f>
        <v/>
      </c>
      <c r="F27" s="412" t="str">
        <f>UPPER(IF($D27="","",VLOOKUP($D27,'1D ELO'!$A$7:$P$23,2)))</f>
        <v/>
      </c>
      <c r="G27" s="412" t="str">
        <f>IF($D27="","",VLOOKUP($D27,'1D ELO'!$A$7:$P$23,3))</f>
        <v/>
      </c>
      <c r="H27" s="424"/>
      <c r="I27" s="412" t="str">
        <f>IF($D27="","",VLOOKUP($D27,'1D ELO'!$A$7:$P$23,4))</f>
        <v/>
      </c>
      <c r="J27" s="277"/>
      <c r="K27" s="123"/>
      <c r="L27" s="278"/>
      <c r="M27" s="161"/>
      <c r="N27" s="282"/>
      <c r="O27" s="123"/>
      <c r="P27" s="125"/>
      <c r="Q27" s="123"/>
      <c r="R27" s="126"/>
      <c r="S27" s="129"/>
    </row>
    <row r="28" spans="1:19" s="37" customFormat="1" ht="9.6" customHeight="1" x14ac:dyDescent="0.25">
      <c r="A28" s="241"/>
      <c r="B28" s="270"/>
      <c r="C28" s="270"/>
      <c r="D28" s="270"/>
      <c r="E28" s="423" t="str">
        <f>UPPER(IF($D27="","",VLOOKUP($D27,'1D ELO'!$A$7:$P$23,11)))</f>
        <v/>
      </c>
      <c r="F28" s="412" t="str">
        <f>UPPER(IF($D27="","",VLOOKUP($D27,'1D ELO'!$A$7:$P$23,8)))</f>
        <v/>
      </c>
      <c r="G28" s="412" t="str">
        <f>IF($D27="","",VLOOKUP($D27,'1D ELO'!$A$7:$P$23,9))</f>
        <v/>
      </c>
      <c r="H28" s="424"/>
      <c r="I28" s="412" t="str">
        <f>IF($D27="","",VLOOKUP($D27,'1D ELO'!$A$7:$P$23,10))</f>
        <v/>
      </c>
      <c r="J28" s="271"/>
      <c r="K28" s="123"/>
      <c r="L28" s="278"/>
      <c r="M28" s="245"/>
      <c r="N28" s="283"/>
      <c r="O28" s="123"/>
      <c r="P28" s="125"/>
      <c r="Q28" s="123"/>
      <c r="R28" s="126"/>
      <c r="S28" s="129"/>
    </row>
    <row r="29" spans="1:19" s="37" customFormat="1" ht="9.6" customHeight="1" x14ac:dyDescent="0.25">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5">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5">
      <c r="A31" s="281">
        <v>7</v>
      </c>
      <c r="B31" s="346" t="str">
        <f>IF($D31="","",VLOOKUP($D31,'1D ELO'!$A$7:$P$23,14))</f>
        <v/>
      </c>
      <c r="C31" s="346" t="str">
        <f>IF($D31="","",VLOOKUP($D31,'1D ELO'!$A$7:$P$23,15))</f>
        <v/>
      </c>
      <c r="D31" s="119"/>
      <c r="E31" s="423" t="str">
        <f>UPPER(IF($D31="","",VLOOKUP($D31,'1D ELO'!$A$7:$P$23,5)))</f>
        <v/>
      </c>
      <c r="F31" s="412" t="str">
        <f>UPPER(IF($D31="","",VLOOKUP($D31,'1D ELO'!$A$7:$P$23,2)))</f>
        <v/>
      </c>
      <c r="G31" s="412" t="str">
        <f>IF($D31="","",VLOOKUP($D31,'1D ELO'!$A$7:$P$23,3))</f>
        <v/>
      </c>
      <c r="H31" s="424"/>
      <c r="I31" s="412" t="str">
        <f>IF($D31="","",VLOOKUP($D31,'1D ELO'!$A$7:$P$23,4))</f>
        <v/>
      </c>
      <c r="J31" s="269"/>
      <c r="K31" s="123"/>
      <c r="L31" s="278"/>
      <c r="M31" s="123"/>
      <c r="N31" s="125"/>
      <c r="O31" s="161"/>
      <c r="P31" s="125"/>
      <c r="Q31" s="123"/>
      <c r="R31" s="126"/>
      <c r="S31" s="129"/>
    </row>
    <row r="32" spans="1:19" s="37" customFormat="1" ht="9.6" customHeight="1" x14ac:dyDescent="0.25">
      <c r="A32" s="241"/>
      <c r="B32" s="270"/>
      <c r="C32" s="270"/>
      <c r="D32" s="270"/>
      <c r="E32" s="423" t="str">
        <f>UPPER(IF($D31="","",VLOOKUP($D31,'1D ELO'!$A$7:$P$23,11)))</f>
        <v/>
      </c>
      <c r="F32" s="412" t="str">
        <f>UPPER(IF($D31="","",VLOOKUP($D31,'1D ELO'!$A$7:$P$23,8)))</f>
        <v/>
      </c>
      <c r="G32" s="412" t="str">
        <f>IF($D31="","",VLOOKUP($D31,'1D ELO'!$A$7:$P$23,9))</f>
        <v/>
      </c>
      <c r="H32" s="424"/>
      <c r="I32" s="412" t="str">
        <f>IF($D31="","",VLOOKUP($D31,'1D ELO'!$A$7:$P$23,10))</f>
        <v/>
      </c>
      <c r="J32" s="271"/>
      <c r="K32" s="116" t="str">
        <f>IF(J32="a",F31,IF(J32="b",F33,""))</f>
        <v/>
      </c>
      <c r="L32" s="278"/>
      <c r="M32" s="123"/>
      <c r="N32" s="125"/>
      <c r="O32" s="123"/>
      <c r="P32" s="125"/>
      <c r="Q32" s="123"/>
      <c r="R32" s="126"/>
      <c r="S32" s="129"/>
    </row>
    <row r="33" spans="1:19" s="37" customFormat="1" ht="9.6" customHeight="1" x14ac:dyDescent="0.25">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5">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5">
      <c r="A35" s="267">
        <v>8</v>
      </c>
      <c r="B35" s="346" t="str">
        <f>IF($D35="","",VLOOKUP($D35,'1D ELO'!$A$7:$P$23,14))</f>
        <v/>
      </c>
      <c r="C35" s="346" t="str">
        <f>IF($D35="","",VLOOKUP($D35,'1D ELO'!$A$7:$P$23,15))</f>
        <v/>
      </c>
      <c r="D35" s="119"/>
      <c r="E35" s="423" t="str">
        <f>UPPER(IF($D35="","",VLOOKUP($D35,'1D ELO'!$A$7:$P$23,5)))</f>
        <v/>
      </c>
      <c r="F35" s="120" t="str">
        <f>UPPER(IF($D35="","",VLOOKUP($D35,'1D ELO'!$A$7:$P$23,2)))</f>
        <v/>
      </c>
      <c r="G35" s="120" t="str">
        <f>IF($D35="","",VLOOKUP($D35,'1D ELO'!$A$7:$P$23,3))</f>
        <v/>
      </c>
      <c r="H35" s="268"/>
      <c r="I35" s="120" t="str">
        <f>IF($D35="","",VLOOKUP($D35,'1D ELO'!$A$7:$P$23,4))</f>
        <v/>
      </c>
      <c r="J35" s="277"/>
      <c r="K35" s="123"/>
      <c r="L35" s="125"/>
      <c r="M35" s="161"/>
      <c r="N35" s="274"/>
      <c r="O35" s="123"/>
      <c r="P35" s="125"/>
      <c r="Q35" s="123"/>
      <c r="R35" s="126"/>
      <c r="S35" s="129"/>
    </row>
    <row r="36" spans="1:19" s="37" customFormat="1" ht="9.6" customHeight="1" x14ac:dyDescent="0.25">
      <c r="A36" s="241"/>
      <c r="B36" s="270"/>
      <c r="C36" s="270"/>
      <c r="D36" s="270"/>
      <c r="E36" s="578" t="str">
        <f>UPPER(IF($D35="","",VLOOKUP($D35,'1D ELO'!$A$7:$P$23,11)))</f>
        <v/>
      </c>
      <c r="F36" s="579" t="str">
        <f>UPPER(IF($D35="","",VLOOKUP($D35,'1D ELO'!$A$7:$P$23,8)))</f>
        <v/>
      </c>
      <c r="G36" s="579" t="str">
        <f>IF($D35="","",VLOOKUP($D35,'1D ELO'!$A$7:$P$23,9))</f>
        <v/>
      </c>
      <c r="H36" s="580"/>
      <c r="I36" s="579" t="str">
        <f>IF($D35="","",VLOOKUP($D35,'1D ELO'!$A$7:$P$23,10))</f>
        <v/>
      </c>
      <c r="J36" s="271"/>
      <c r="K36" s="123"/>
      <c r="L36" s="125"/>
      <c r="M36" s="245"/>
      <c r="N36" s="279"/>
      <c r="O36" s="123"/>
      <c r="P36" s="125"/>
      <c r="Q36" s="123"/>
      <c r="R36" s="126"/>
      <c r="S36" s="129"/>
    </row>
    <row r="37" spans="1:19" s="37" customFormat="1" ht="9.6" customHeight="1" x14ac:dyDescent="0.25">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5">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5">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5">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5">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5">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5">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5">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5">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5">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5">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5">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5">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5">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5">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5">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5">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5">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5">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5">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5">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5">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5">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5">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5">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5">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5">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5">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5">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5">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5">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5">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5">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374"/>
      <c r="F72" s="55">
        <f>IF(D72&gt;$R$79,,UPPER(VLOOKUP(D72,'1D ELO'!$A$7:$L$23,2)))</f>
        <v>0</v>
      </c>
      <c r="G72" s="53"/>
      <c r="H72" s="53"/>
      <c r="I72" s="292"/>
      <c r="J72" s="293" t="s">
        <v>7</v>
      </c>
      <c r="K72" s="181"/>
      <c r="L72" s="187"/>
      <c r="M72" s="181"/>
      <c r="N72" s="188"/>
      <c r="O72" s="189" t="s">
        <v>152</v>
      </c>
      <c r="P72" s="190"/>
      <c r="Q72" s="190"/>
      <c r="R72" s="191"/>
    </row>
    <row r="73" spans="1:19" s="18" customFormat="1" ht="9" customHeight="1" x14ac:dyDescent="0.25">
      <c r="A73" s="196" t="s">
        <v>154</v>
      </c>
      <c r="B73" s="194"/>
      <c r="C73" s="197"/>
      <c r="D73" s="184"/>
      <c r="E73" s="374"/>
      <c r="F73" s="55">
        <f>IF(D72&gt;$R$79,,UPPER(VLOOKUP(D72,'1D ELO'!$A$7:$L$23,8)))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10"/>
      <c r="F74" s="55">
        <f>IF(D74&gt;$R$79,,UPPER(VLOOKUP(D74,'1D ELO'!$A$7:$L$23,2)))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352"/>
      <c r="E75" s="110"/>
      <c r="F75" s="201">
        <f>IF(D74&gt;$R$79,,UPPER(VLOOKUP(D74,'1D ELO'!$A$7:$L$23,8)))</f>
        <v>0</v>
      </c>
      <c r="G75" s="294"/>
      <c r="H75" s="294"/>
      <c r="I75" s="295"/>
      <c r="J75" s="293"/>
      <c r="K75" s="181"/>
      <c r="L75" s="187"/>
      <c r="M75" s="181"/>
      <c r="N75" s="188"/>
      <c r="O75" s="181"/>
      <c r="P75" s="187"/>
      <c r="Q75" s="181"/>
      <c r="R75" s="188"/>
    </row>
    <row r="76" spans="1:19" s="18" customFormat="1" ht="9" customHeight="1" x14ac:dyDescent="0.25">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5">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5">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5">
      <c r="A79" s="327"/>
      <c r="B79" s="324"/>
      <c r="C79" s="335"/>
      <c r="D79" s="347"/>
      <c r="E79" s="375"/>
      <c r="F79" s="345"/>
      <c r="G79" s="324"/>
      <c r="H79" s="324"/>
      <c r="I79" s="354"/>
      <c r="J79" s="296"/>
      <c r="K79" s="194"/>
      <c r="L79" s="193"/>
      <c r="M79" s="194"/>
      <c r="N79" s="195"/>
      <c r="O79" s="194" t="str">
        <f>R4</f>
        <v>Csávás István</v>
      </c>
      <c r="P79" s="193"/>
      <c r="Q79" s="194"/>
      <c r="R79" s="297">
        <f>MIN(4,'1D ELO'!$P$5)</f>
        <v>0</v>
      </c>
    </row>
    <row r="80" spans="1:19" ht="15.75" customHeight="1" x14ac:dyDescent="0.25"/>
    <row r="81" ht="9" customHeight="1" x14ac:dyDescent="0.25"/>
  </sheetData>
  <mergeCells count="1">
    <mergeCell ref="A4:C4"/>
  </mergeCells>
  <phoneticPr fontId="69" type="noConversion"/>
  <conditionalFormatting sqref="D7 D11 D15 D19 D23 D27 D31 D35">
    <cfRule type="cellIs" dxfId="742" priority="10" stopIfTrue="1" operator="lessThan">
      <formula>3</formula>
    </cfRule>
  </conditionalFormatting>
  <conditionalFormatting sqref="E7:F7 E11:F11 E15:F15 E19:F19 E23:F23 E27:F27 E31:F31 E35:F35">
    <cfRule type="cellIs" dxfId="741" priority="9" stopIfTrue="1" operator="equal">
      <formula>"Bye"</formula>
    </cfRule>
  </conditionalFormatting>
  <conditionalFormatting sqref="I10 K14 I18 M22 I26 K30 I34 O38:O68">
    <cfRule type="expression" dxfId="740" priority="1" stopIfTrue="1">
      <formula>AND($O$1="CU",I10="Umpire")</formula>
    </cfRule>
    <cfRule type="expression" dxfId="739" priority="2" stopIfTrue="1">
      <formula>AND($O$1="CU",I10&lt;&gt;"Umpire",J10&lt;&gt;"")</formula>
    </cfRule>
    <cfRule type="expression" dxfId="738" priority="3" stopIfTrue="1">
      <formula>AND($O$1="CU",I10&lt;&gt;"Umpire")</formula>
    </cfRule>
  </conditionalFormatting>
  <conditionalFormatting sqref="J10 L14 J18 N22 J26 L30 J34">
    <cfRule type="expression" dxfId="737" priority="8" stopIfTrue="1">
      <formula>$O$1="CU"</formula>
    </cfRule>
  </conditionalFormatting>
  <conditionalFormatting sqref="K9 M13 K17 O21 K25 M29 K33 Q37">
    <cfRule type="expression" dxfId="736" priority="4" stopIfTrue="1">
      <formula>J10="as"</formula>
    </cfRule>
    <cfRule type="expression" dxfId="735" priority="5" stopIfTrue="1">
      <formula>J10="bs"</formula>
    </cfRule>
  </conditionalFormatting>
  <conditionalFormatting sqref="K10 M14 K18 O22 K26 M30 K34 Q38:Q68">
    <cfRule type="expression" dxfId="734" priority="6" stopIfTrue="1">
      <formula>J10="as"</formula>
    </cfRule>
    <cfRule type="expression" dxfId="733" priority="7" stopIfTrue="1">
      <formula>J10="bs"</formula>
    </cfRule>
  </conditionalFormatting>
  <dataValidations disablePrompts="1" count="1">
    <dataValidation type="list" allowBlank="1" showInputMessage="1" sqref="I10 O38:O68 I34 K14 I26 M22 I18 K30" xr:uid="{00000000-0002-0000-12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278529"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278530"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2">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44140625" customWidth="1"/>
    <col min="6" max="6" width="12.6640625" customWidth="1"/>
    <col min="7" max="7" width="2.6640625" customWidth="1"/>
    <col min="8" max="8" width="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t="s">
        <v>3</v>
      </c>
      <c r="R1" s="97"/>
    </row>
    <row r="2" spans="1:21" s="70" customFormat="1" x14ac:dyDescent="0.25">
      <c r="A2" s="411" t="s">
        <v>119</v>
      </c>
      <c r="B2" s="59"/>
      <c r="C2" s="59"/>
      <c r="D2" s="59"/>
      <c r="E2" s="59"/>
      <c r="F2" s="59">
        <f>Altalanos!$A$8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3" customFormat="1" ht="12.7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ELO'!$A$7:$P$23,14))</f>
        <v/>
      </c>
      <c r="C7" s="346" t="str">
        <f>IF($D7="","",VLOOKUP($D7,'1D ELO'!$A$7:$P$33,15))</f>
        <v/>
      </c>
      <c r="D7" s="119"/>
      <c r="E7" s="428" t="str">
        <f>UPPER(IF($D7="","",VLOOKUP($D7,'1D ELO'!$A$7:$P$33,5)))</f>
        <v/>
      </c>
      <c r="F7" s="120" t="str">
        <f>UPPER(IF($D7="","",VLOOKUP($D7,'1D ELO'!$A$7:$P$33,2)))</f>
        <v/>
      </c>
      <c r="G7" s="120" t="str">
        <f>IF($D7="","",VLOOKUP($D7,'1D ELO'!$A$7:$P$33,3))</f>
        <v/>
      </c>
      <c r="H7" s="268"/>
      <c r="I7" s="120" t="str">
        <f>IF($D7="","",VLOOKUP($D7,'1D ELO'!$A$7:$P$33,4))</f>
        <v/>
      </c>
      <c r="J7" s="269"/>
      <c r="K7" s="123"/>
      <c r="L7" s="125"/>
      <c r="M7" s="123"/>
      <c r="N7" s="125"/>
      <c r="O7" s="123"/>
      <c r="P7" s="125"/>
      <c r="Q7" s="123"/>
      <c r="R7" s="126"/>
      <c r="S7" s="129"/>
      <c r="U7" s="130" t="e">
        <f>#REF!</f>
        <v>#REF!</v>
      </c>
    </row>
    <row r="8" spans="1:21" s="37" customFormat="1" ht="9.6" customHeight="1" x14ac:dyDescent="0.25">
      <c r="A8" s="241"/>
      <c r="B8" s="270"/>
      <c r="C8" s="270"/>
      <c r="D8" s="270"/>
      <c r="E8" s="428" t="str">
        <f>UPPER(IF($D7="","",VLOOKUP($D7,'1D ELO'!$A$7:$P$33,11)))</f>
        <v/>
      </c>
      <c r="F8" s="120" t="str">
        <f>UPPER(IF($D7="","",VLOOKUP($D7,'1D ELO'!$A$7:$P$33,8)))</f>
        <v/>
      </c>
      <c r="G8" s="120" t="str">
        <f>IF($D7="","",VLOOKUP($D7,'1D ELO'!$A$7:$P$33,9))</f>
        <v/>
      </c>
      <c r="H8" s="268"/>
      <c r="I8" s="120" t="str">
        <f>IF($D7="","",VLOOKUP($D7,'1D ELO'!$A$7:$P$33,10))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ELO'!$A$7:$P$23,14))</f>
        <v/>
      </c>
      <c r="C11" s="346" t="str">
        <f>IF($D11="","",VLOOKUP($D11,'1D ELO'!$A$7:$P$33,15))</f>
        <v/>
      </c>
      <c r="D11" s="119"/>
      <c r="E11" s="423" t="str">
        <f>UPPER(IF($D11="","",VLOOKUP($D11,'1D ELO'!$A$7:$P$33,5)))</f>
        <v/>
      </c>
      <c r="F11" s="412" t="str">
        <f>UPPER(IF($D11="","",VLOOKUP($D11,'1D ELO'!$A$7:$P$33,2)))</f>
        <v/>
      </c>
      <c r="G11" s="412" t="str">
        <f>IF($D11="","",VLOOKUP($D11,'1D ELO'!$A$7:$P$33,3))</f>
        <v/>
      </c>
      <c r="H11" s="424"/>
      <c r="I11" s="412" t="str">
        <f>IF($D11="","",VLOOKUP($D11,'1D ELO'!$A$7:$P$33,4))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ELO'!$A$7:$P$33,11)))</f>
        <v/>
      </c>
      <c r="F12" s="412" t="str">
        <f>UPPER(IF($D11="","",VLOOKUP($D11,'1D ELO'!$A$7:$P$33,8)))</f>
        <v/>
      </c>
      <c r="G12" s="412" t="str">
        <f>IF($D11="","",VLOOKUP($D11,'1D ELO'!$A$7:$P$33,9))</f>
        <v/>
      </c>
      <c r="H12" s="424"/>
      <c r="I12" s="412" t="str">
        <f>IF($D11="","",VLOOKUP($D11,'1D ELO'!$A$7:$P$33,10))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ELO'!$A$7:$P$23,14))</f>
        <v/>
      </c>
      <c r="C15" s="346" t="str">
        <f>IF($D15="","",VLOOKUP($D15,'1D ELO'!$A$7:$P$33,15))</f>
        <v/>
      </c>
      <c r="D15" s="119"/>
      <c r="E15" s="423" t="str">
        <f>UPPER(IF($D15="","",VLOOKUP($D15,'1D ELO'!$A$7:$P$33,5)))</f>
        <v/>
      </c>
      <c r="F15" s="412" t="str">
        <f>UPPER(IF($D15="","",VLOOKUP($D15,'1D ELO'!$A$7:$P$33,2)))</f>
        <v/>
      </c>
      <c r="G15" s="412" t="str">
        <f>IF($D15="","",VLOOKUP($D15,'1D ELO'!$A$7:$P$33,3))</f>
        <v/>
      </c>
      <c r="H15" s="424"/>
      <c r="I15" s="412" t="str">
        <f>IF($D15="","",VLOOKUP($D15,'1D ELO'!$A$7:$P$33,4))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ELO'!$A$7:$P$33,11)))</f>
        <v/>
      </c>
      <c r="F16" s="412" t="str">
        <f>UPPER(IF($D15="","",VLOOKUP($D15,'1D ELO'!$A$7:$P$33,8)))</f>
        <v/>
      </c>
      <c r="G16" s="412" t="str">
        <f>IF($D15="","",VLOOKUP($D15,'1D ELO'!$A$7:$P$33,9))</f>
        <v/>
      </c>
      <c r="H16" s="424"/>
      <c r="I16" s="412" t="str">
        <f>IF($D15="","",VLOOKUP($D15,'1D ELO'!$A$7:$P$33,10))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ELO'!$A$7:$P$23,14))</f>
        <v/>
      </c>
      <c r="C19" s="346" t="str">
        <f>IF($D19="","",VLOOKUP($D19,'1D ELO'!$A$7:$P$33,15))</f>
        <v/>
      </c>
      <c r="D19" s="119"/>
      <c r="E19" s="423" t="str">
        <f>UPPER(IF($D19="","",VLOOKUP($D19,'1D ELO'!$A$7:$P$33,5)))</f>
        <v/>
      </c>
      <c r="F19" s="412" t="str">
        <f>UPPER(IF($D19="","",VLOOKUP($D19,'1D ELO'!$A$7:$P$33,2)))</f>
        <v/>
      </c>
      <c r="G19" s="412" t="str">
        <f>IF($D19="","",VLOOKUP($D19,'1D ELO'!$A$7:$P$33,3))</f>
        <v/>
      </c>
      <c r="H19" s="424"/>
      <c r="I19" s="412" t="str">
        <f>IF($D19="","",VLOOKUP($D19,'1D ELO'!$A$7:$P$33,4))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ELO'!$A$7:$P$33,11)))</f>
        <v/>
      </c>
      <c r="F20" s="412" t="str">
        <f>UPPER(IF($D19="","",VLOOKUP($D19,'1D ELO'!$A$7:$P$33,8)))</f>
        <v/>
      </c>
      <c r="G20" s="412" t="str">
        <f>IF($D19="","",VLOOKUP($D19,'1D ELO'!$A$7:$P$33,9))</f>
        <v/>
      </c>
      <c r="H20" s="424"/>
      <c r="I20" s="412" t="str">
        <f>IF($D19="","",VLOOKUP($D19,'1D ELO'!$A$7:$P$33,10))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5">
      <c r="A23" s="267">
        <v>5</v>
      </c>
      <c r="B23" s="346" t="str">
        <f>IF($D23="","",VLOOKUP($D23,'1D ELO'!$A$7:$P$23,14))</f>
        <v/>
      </c>
      <c r="C23" s="346" t="str">
        <f>IF($D23="","",VLOOKUP($D23,'1D ELO'!$A$7:$P$33,15))</f>
        <v/>
      </c>
      <c r="D23" s="119"/>
      <c r="E23" s="428" t="str">
        <f>UPPER(IF($D23="","",VLOOKUP($D23,'1D ELO'!$A$7:$P$33,5)))</f>
        <v/>
      </c>
      <c r="F23" s="120" t="str">
        <f>UPPER(IF($D23="","",VLOOKUP($D23,'1D ELO'!$A$7:$P$33,2)))</f>
        <v/>
      </c>
      <c r="G23" s="120" t="str">
        <f>IF($D23="","",VLOOKUP($D23,'1D ELO'!$A$7:$P$33,3))</f>
        <v/>
      </c>
      <c r="H23" s="268"/>
      <c r="I23" s="120" t="str">
        <f>IF($D23="","",VLOOKUP($D23,'1D ELO'!$A$7:$P$33,4))</f>
        <v/>
      </c>
      <c r="J23" s="269"/>
      <c r="K23" s="123"/>
      <c r="L23" s="125"/>
      <c r="M23" s="123"/>
      <c r="N23" s="278"/>
      <c r="O23" s="123"/>
      <c r="P23" s="278"/>
      <c r="Q23" s="123"/>
      <c r="R23" s="126"/>
      <c r="S23" s="129"/>
    </row>
    <row r="24" spans="1:19" s="37" customFormat="1" ht="9.6" customHeight="1" x14ac:dyDescent="0.25">
      <c r="A24" s="241"/>
      <c r="B24" s="270"/>
      <c r="C24" s="270"/>
      <c r="D24" s="270"/>
      <c r="E24" s="578" t="str">
        <f>UPPER(IF($D23="","",VLOOKUP($D23,'1D ELO'!$A$7:$P$33,11)))</f>
        <v/>
      </c>
      <c r="F24" s="579" t="str">
        <f>UPPER(IF($D23="","",VLOOKUP($D23,'1D ELO'!$A$7:$P$33,8)))</f>
        <v/>
      </c>
      <c r="G24" s="579" t="str">
        <f>IF($D23="","",VLOOKUP($D23,'1D ELO'!$A$7:$P$33,9))</f>
        <v/>
      </c>
      <c r="H24" s="580"/>
      <c r="I24" s="579" t="str">
        <f>IF($D23="","",VLOOKUP($D23,'1D ELO'!$A$7:$P$33,10))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ELO'!$A$7:$P$23,14))</f>
        <v/>
      </c>
      <c r="C27" s="346" t="str">
        <f>IF($D27="","",VLOOKUP($D27,'1D ELO'!$A$7:$P$33,15))</f>
        <v/>
      </c>
      <c r="D27" s="119"/>
      <c r="E27" s="423" t="str">
        <f>UPPER(IF($D27="","",VLOOKUP($D27,'1D ELO'!$A$7:$P$33,5)))</f>
        <v/>
      </c>
      <c r="F27" s="412" t="str">
        <f>UPPER(IF($D27="","",VLOOKUP($D27,'1D ELO'!$A$7:$P$33,2)))</f>
        <v/>
      </c>
      <c r="G27" s="412" t="str">
        <f>IF($D27="","",VLOOKUP($D27,'1D ELO'!$A$7:$P$33,3))</f>
        <v/>
      </c>
      <c r="H27" s="424"/>
      <c r="I27" s="412" t="str">
        <f>IF($D27="","",VLOOKUP($D27,'1D ELO'!$A$7:$P$33,4))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ELO'!$A$7:$P$33,11)))</f>
        <v/>
      </c>
      <c r="F28" s="412" t="str">
        <f>UPPER(IF($D27="","",VLOOKUP($D27,'1D ELO'!$A$7:$P$33,8)))</f>
        <v/>
      </c>
      <c r="G28" s="412" t="str">
        <f>IF($D27="","",VLOOKUP($D27,'1D ELO'!$A$7:$P$33,9))</f>
        <v/>
      </c>
      <c r="H28" s="424"/>
      <c r="I28" s="412" t="str">
        <f>IF($D27="","",VLOOKUP($D27,'1D ELO'!$A$7:$P$33,10))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ELO'!$A$7:$P$23,14))</f>
        <v/>
      </c>
      <c r="C31" s="346" t="str">
        <f>IF($D31="","",VLOOKUP($D31,'1D ELO'!$A$7:$P$33,15))</f>
        <v/>
      </c>
      <c r="D31" s="119"/>
      <c r="E31" s="423" t="str">
        <f>UPPER(IF($D31="","",VLOOKUP($D31,'1D ELO'!$A$7:$P$33,5)))</f>
        <v/>
      </c>
      <c r="F31" s="412" t="str">
        <f>UPPER(IF($D31="","",VLOOKUP($D31,'1D ELO'!$A$7:$P$33,2)))</f>
        <v/>
      </c>
      <c r="G31" s="412" t="str">
        <f>IF($D31="","",VLOOKUP($D31,'1D ELO'!$A$7:$P$33,3))</f>
        <v/>
      </c>
      <c r="H31" s="424"/>
      <c r="I31" s="412" t="str">
        <f>IF($D31="","",VLOOKUP($D31,'1D ELO'!$A$7:$P$33,4))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ELO'!$A$7:$P$33,11)))</f>
        <v/>
      </c>
      <c r="F32" s="412" t="str">
        <f>UPPER(IF($D31="","",VLOOKUP($D31,'1D ELO'!$A$7:$P$33,8)))</f>
        <v/>
      </c>
      <c r="G32" s="412" t="str">
        <f>IF($D31="","",VLOOKUP($D31,'1D ELO'!$A$7:$P$33,9))</f>
        <v/>
      </c>
      <c r="H32" s="424"/>
      <c r="I32" s="412" t="str">
        <f>IF($D31="","",VLOOKUP($D31,'1D ELO'!$A$7:$P$33,10))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41">
        <v>8</v>
      </c>
      <c r="B35" s="346" t="str">
        <f>IF($D35="","",VLOOKUP($D35,'1D ELO'!$A$7:$P$23,14))</f>
        <v/>
      </c>
      <c r="C35" s="346" t="str">
        <f>IF($D35="","",VLOOKUP($D35,'1D ELO'!$A$7:$P$33,15))</f>
        <v/>
      </c>
      <c r="D35" s="119"/>
      <c r="E35" s="423" t="str">
        <f>UPPER(IF($D35="","",VLOOKUP($D35,'1D ELO'!$A$7:$P$33,5)))</f>
        <v/>
      </c>
      <c r="F35" s="412" t="str">
        <f>UPPER(IF($D35="","",VLOOKUP($D35,'1D ELO'!$A$7:$P$33,2)))</f>
        <v/>
      </c>
      <c r="G35" s="412" t="str">
        <f>IF($D35="","",VLOOKUP($D35,'1D ELO'!$A$7:$P$33,3))</f>
        <v/>
      </c>
      <c r="H35" s="424"/>
      <c r="I35" s="412" t="str">
        <f>IF($D35="","",VLOOKUP($D35,'1D ELO'!$A$7:$P$33,4))</f>
        <v/>
      </c>
      <c r="J35" s="277"/>
      <c r="K35" s="123"/>
      <c r="L35" s="125"/>
      <c r="M35" s="161"/>
      <c r="N35" s="274"/>
      <c r="O35" s="123"/>
      <c r="P35" s="278"/>
      <c r="Q35" s="123"/>
      <c r="R35" s="126"/>
      <c r="S35" s="129"/>
    </row>
    <row r="36" spans="1:19" s="37" customFormat="1" ht="9.6" customHeight="1" x14ac:dyDescent="0.25">
      <c r="A36" s="241"/>
      <c r="B36" s="270"/>
      <c r="C36" s="270"/>
      <c r="D36" s="270"/>
      <c r="E36" s="423" t="str">
        <f>UPPER(IF($D35="","",VLOOKUP($D35,'1D ELO'!$A$7:$P$33,11)))</f>
        <v/>
      </c>
      <c r="F36" s="412" t="str">
        <f>UPPER(IF($D35="","",VLOOKUP($D35,'1D ELO'!$A$7:$P$33,8)))</f>
        <v/>
      </c>
      <c r="G36" s="412" t="str">
        <f>IF($D35="","",VLOOKUP($D35,'1D ELO'!$A$7:$P$33,9))</f>
        <v/>
      </c>
      <c r="H36" s="424"/>
      <c r="I36" s="412" t="str">
        <f>IF($D35="","",VLOOKUP($D35,'1D ELO'!$A$7:$P$33,10))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81">
        <v>9</v>
      </c>
      <c r="B39" s="346" t="str">
        <f>IF($D39="","",VLOOKUP($D39,'1D ELO'!$A$7:$P$23,14))</f>
        <v/>
      </c>
      <c r="C39" s="346" t="str">
        <f>IF($D39="","",VLOOKUP($D39,'1D ELO'!$A$7:$P$33,15))</f>
        <v/>
      </c>
      <c r="D39" s="119"/>
      <c r="E39" s="423" t="str">
        <f>UPPER(IF($D39="","",VLOOKUP($D39,'1D ELO'!$A$7:$P$33,5)))</f>
        <v/>
      </c>
      <c r="F39" s="412" t="str">
        <f>UPPER(IF($D39="","",VLOOKUP($D39,'1D ELO'!$A$7:$P$33,2)))</f>
        <v/>
      </c>
      <c r="G39" s="412" t="str">
        <f>IF($D39="","",VLOOKUP($D39,'1D ELO'!$A$7:$P$33,3))</f>
        <v/>
      </c>
      <c r="H39" s="424"/>
      <c r="I39" s="412" t="str">
        <f>IF($D39="","",VLOOKUP($D39,'1D ELO'!$A$7:$P$33,4))</f>
        <v/>
      </c>
      <c r="J39" s="269"/>
      <c r="K39" s="123"/>
      <c r="L39" s="125"/>
      <c r="M39" s="123"/>
      <c r="N39" s="125"/>
      <c r="O39" s="123"/>
      <c r="P39" s="278"/>
      <c r="Q39" s="161"/>
      <c r="R39" s="126"/>
      <c r="S39" s="129"/>
    </row>
    <row r="40" spans="1:19" s="37" customFormat="1" ht="9.6" customHeight="1" x14ac:dyDescent="0.25">
      <c r="A40" s="241"/>
      <c r="B40" s="270"/>
      <c r="C40" s="270"/>
      <c r="D40" s="270"/>
      <c r="E40" s="423" t="str">
        <f>UPPER(IF($D39="","",VLOOKUP($D39,'1D ELO'!$A$7:$P$33,11)))</f>
        <v/>
      </c>
      <c r="F40" s="412" t="str">
        <f>UPPER(IF($D39="","",VLOOKUP($D39,'1D ELO'!$A$7:$P$33,8)))</f>
        <v/>
      </c>
      <c r="G40" s="412" t="str">
        <f>IF($D39="","",VLOOKUP($D39,'1D ELO'!$A$7:$P$33,9))</f>
        <v/>
      </c>
      <c r="H40" s="424"/>
      <c r="I40" s="412" t="str">
        <f>IF($D39="","",VLOOKUP($D39,'1D ELO'!$A$7:$P$33,10))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ELO'!$A$7:$P$23,14))</f>
        <v/>
      </c>
      <c r="C43" s="346" t="str">
        <f>IF($D43="","",VLOOKUP($D43,'1D ELO'!$A$7:$P$33,15))</f>
        <v/>
      </c>
      <c r="D43" s="119"/>
      <c r="E43" s="423" t="str">
        <f>UPPER(IF($D43="","",VLOOKUP($D43,'1D ELO'!$A$7:$P$33,5)))</f>
        <v/>
      </c>
      <c r="F43" s="412" t="str">
        <f>UPPER(IF($D43="","",VLOOKUP($D43,'1D ELO'!$A$7:$P$33,2)))</f>
        <v/>
      </c>
      <c r="G43" s="412" t="str">
        <f>IF($D43="","",VLOOKUP($D43,'1D ELO'!$A$7:$P$33,3))</f>
        <v/>
      </c>
      <c r="H43" s="424"/>
      <c r="I43" s="412" t="str">
        <f>IF($D43="","",VLOOKUP($D43,'1D ELO'!$A$7:$P$33,4))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ELO'!$A$7:$P$33,11)))</f>
        <v/>
      </c>
      <c r="F44" s="412" t="str">
        <f>UPPER(IF($D43="","",VLOOKUP($D43,'1D ELO'!$A$7:$P$33,8)))</f>
        <v/>
      </c>
      <c r="G44" s="412" t="str">
        <f>IF($D43="","",VLOOKUP($D43,'1D ELO'!$A$7:$P$33,9))</f>
        <v/>
      </c>
      <c r="H44" s="424"/>
      <c r="I44" s="412" t="str">
        <f>IF($D43="","",VLOOKUP($D43,'1D ELO'!$A$7:$P$33,10))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ELO'!$A$7:$P$23,14))</f>
        <v/>
      </c>
      <c r="C47" s="346" t="str">
        <f>IF($D47="","",VLOOKUP($D47,'1D ELO'!$A$7:$P$33,15))</f>
        <v/>
      </c>
      <c r="D47" s="119"/>
      <c r="E47" s="423" t="str">
        <f>UPPER(IF($D47="","",VLOOKUP($D47,'1D ELO'!$A$7:$P$33,5)))</f>
        <v/>
      </c>
      <c r="F47" s="412" t="str">
        <f>UPPER(IF($D47="","",VLOOKUP($D47,'1D ELO'!$A$7:$P$33,2)))</f>
        <v/>
      </c>
      <c r="G47" s="412" t="str">
        <f>IF($D47="","",VLOOKUP($D47,'1D ELO'!$A$7:$P$33,3))</f>
        <v/>
      </c>
      <c r="H47" s="424"/>
      <c r="I47" s="412" t="str">
        <f>IF($D47="","",VLOOKUP($D47,'1D ELO'!$A$7:$P$33,4))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ELO'!$A$7:$P$33,11)))</f>
        <v/>
      </c>
      <c r="F48" s="412" t="str">
        <f>UPPER(IF($D47="","",VLOOKUP($D47,'1D ELO'!$A$7:$P$33,8)))</f>
        <v/>
      </c>
      <c r="G48" s="412" t="str">
        <f>IF($D47="","",VLOOKUP($D47,'1D ELO'!$A$7:$P$33,9))</f>
        <v/>
      </c>
      <c r="H48" s="424"/>
      <c r="I48" s="412" t="str">
        <f>IF($D47="","",VLOOKUP($D47,'1D ELO'!$A$7:$P$33,10))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5">
      <c r="A51" s="287">
        <v>12</v>
      </c>
      <c r="B51" s="346" t="str">
        <f>IF($D51="","",VLOOKUP($D51,'1D ELO'!$A$7:$P$23,14))</f>
        <v/>
      </c>
      <c r="C51" s="346" t="str">
        <f>IF($D51="","",VLOOKUP($D51,'1D ELO'!$A$7:$P$33,15))</f>
        <v/>
      </c>
      <c r="D51" s="119"/>
      <c r="E51" s="428" t="str">
        <f>UPPER(IF($D51="","",VLOOKUP($D51,'1D ELO'!$A$7:$P$33,5)))</f>
        <v/>
      </c>
      <c r="F51" s="120" t="str">
        <f>UPPER(IF($D51="","",VLOOKUP($D51,'1D ELO'!$A$7:$P$33,2)))</f>
        <v/>
      </c>
      <c r="G51" s="120" t="str">
        <f>IF($D51="","",VLOOKUP($D51,'1D ELO'!$A$7:$P$33,3))</f>
        <v/>
      </c>
      <c r="H51" s="268"/>
      <c r="I51" s="120" t="str">
        <f>IF($D51="","",VLOOKUP($D51,'1D ELO'!$A$7:$P$33,4))</f>
        <v/>
      </c>
      <c r="J51" s="277"/>
      <c r="K51" s="123"/>
      <c r="L51" s="125"/>
      <c r="M51" s="161"/>
      <c r="N51" s="282"/>
      <c r="O51" s="123"/>
      <c r="P51" s="278"/>
      <c r="Q51" s="123"/>
      <c r="R51" s="126"/>
      <c r="S51" s="129"/>
    </row>
    <row r="52" spans="1:19" s="37" customFormat="1" ht="9.6" customHeight="1" x14ac:dyDescent="0.25">
      <c r="A52" s="241"/>
      <c r="B52" s="270"/>
      <c r="C52" s="270"/>
      <c r="D52" s="270"/>
      <c r="E52" s="578" t="str">
        <f>UPPER(IF($D51="","",VLOOKUP($D51,'1D ELO'!$A$7:$P$33,11)))</f>
        <v/>
      </c>
      <c r="F52" s="579" t="str">
        <f>UPPER(IF($D51="","",VLOOKUP($D51,'1D ELO'!$A$7:$P$33,8)))</f>
        <v/>
      </c>
      <c r="G52" s="579" t="str">
        <f>IF($D51="","",VLOOKUP($D51,'1D ELO'!$A$7:$P$33,9))</f>
        <v/>
      </c>
      <c r="H52" s="580"/>
      <c r="I52" s="579" t="str">
        <f>IF($D51="","",VLOOKUP($D51,'1D ELO'!$A$7:$P$33,10))</f>
        <v/>
      </c>
      <c r="J52" s="271"/>
      <c r="K52" s="123"/>
      <c r="L52" s="125"/>
      <c r="M52" s="245"/>
      <c r="N52" s="283"/>
      <c r="O52" s="123"/>
      <c r="P52" s="278"/>
      <c r="Q52" s="123"/>
      <c r="R52" s="126"/>
      <c r="S52" s="129"/>
    </row>
    <row r="53" spans="1:19" s="37" customFormat="1" ht="9.6" customHeight="1" x14ac:dyDescent="0.25">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ELO'!$A$7:$P$23,14))</f>
        <v/>
      </c>
      <c r="C55" s="346" t="str">
        <f>IF($D55="","",VLOOKUP($D55,'1D ELO'!$A$7:$P$33,15))</f>
        <v/>
      </c>
      <c r="D55" s="119"/>
      <c r="E55" s="423" t="str">
        <f>UPPER(IF($D55="","",VLOOKUP($D55,'1D ELO'!$A$7:$P$33,5)))</f>
        <v/>
      </c>
      <c r="F55" s="412" t="str">
        <f>UPPER(IF($D55="","",VLOOKUP($D55,'1D ELO'!$A$7:$P$33,2)))</f>
        <v/>
      </c>
      <c r="G55" s="412" t="str">
        <f>IF($D55="","",VLOOKUP($D55,'1D ELO'!$A$7:$P$33,3))</f>
        <v/>
      </c>
      <c r="H55" s="424"/>
      <c r="I55" s="412" t="str">
        <f>IF($D55="","",VLOOKUP($D55,'1D ELO'!$A$7:$P$33,4))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ELO'!$A$7:$P$33,11)))</f>
        <v/>
      </c>
      <c r="F56" s="412" t="str">
        <f>UPPER(IF($D55="","",VLOOKUP($D55,'1D ELO'!$A$7:$P$33,8)))</f>
        <v/>
      </c>
      <c r="G56" s="412" t="str">
        <f>IF($D55="","",VLOOKUP($D55,'1D ELO'!$A$7:$P$33,9))</f>
        <v/>
      </c>
      <c r="H56" s="424"/>
      <c r="I56" s="412" t="str">
        <f>IF($D55="","",VLOOKUP($D55,'1D ELO'!$A$7:$P$33,10))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ELO'!$A$7:$P$23,14))</f>
        <v/>
      </c>
      <c r="C59" s="346" t="str">
        <f>IF($D59="","",VLOOKUP($D59,'1D ELO'!$A$7:$P$33,15))</f>
        <v/>
      </c>
      <c r="D59" s="119"/>
      <c r="E59" s="423" t="str">
        <f>UPPER(IF($D59="","",VLOOKUP($D59,'1D ELO'!$A$7:$P$33,5)))</f>
        <v/>
      </c>
      <c r="F59" s="412" t="str">
        <f>UPPER(IF($D59="","",VLOOKUP($D59,'1D ELO'!$A$7:$P$33,2)))</f>
        <v/>
      </c>
      <c r="G59" s="412" t="str">
        <f>IF($D59="","",VLOOKUP($D59,'1D ELO'!$A$7:$P$33,3))</f>
        <v/>
      </c>
      <c r="H59" s="424"/>
      <c r="I59" s="412" t="str">
        <f>IF($D59="","",VLOOKUP($D59,'1D ELO'!$A$7:$P$33,4))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ELO'!$A$7:$P$33,11)))</f>
        <v/>
      </c>
      <c r="F60" s="412" t="str">
        <f>UPPER(IF($D59="","",VLOOKUP($D59,'1D ELO'!$A$7:$P$33,8)))</f>
        <v/>
      </c>
      <c r="G60" s="412" t="str">
        <f>IF($D59="","",VLOOKUP($D59,'1D ELO'!$A$7:$P$33,9))</f>
        <v/>
      </c>
      <c r="H60" s="424"/>
      <c r="I60" s="412" t="str">
        <f>IF($D59="","",VLOOKUP($D59,'1D ELO'!$A$7:$P$33,10))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ELO'!$A$7:$P$23,14))</f>
        <v/>
      </c>
      <c r="C63" s="346" t="str">
        <f>IF($D63="","",VLOOKUP($D63,'1D ELO'!$A$7:$P$33,15))</f>
        <v/>
      </c>
      <c r="D63" s="119"/>
      <c r="E63" s="423" t="str">
        <f>UPPER(IF($D63="","",VLOOKUP($D63,'1D ELO'!$A$7:$P$33,5)))</f>
        <v/>
      </c>
      <c r="F63" s="412" t="str">
        <f>UPPER(IF($D63="","",VLOOKUP($D63,'1D ELO'!$A$7:$P$33,2)))</f>
        <v/>
      </c>
      <c r="G63" s="412" t="str">
        <f>IF($D63="","",VLOOKUP($D63,'1D ELO'!$A$7:$P$33,3))</f>
        <v/>
      </c>
      <c r="H63" s="424"/>
      <c r="I63" s="412" t="str">
        <f>IF($D63="","",VLOOKUP($D63,'1D ELO'!$A$7:$P$33,4))</f>
        <v/>
      </c>
      <c r="J63" s="269"/>
      <c r="K63" s="123"/>
      <c r="L63" s="278"/>
      <c r="M63" s="123"/>
      <c r="N63" s="125"/>
      <c r="O63" s="161"/>
      <c r="P63" s="125"/>
      <c r="Q63" s="123"/>
      <c r="R63" s="126"/>
      <c r="S63" s="129"/>
    </row>
    <row r="64" spans="1:19" s="37" customFormat="1" ht="9.6" customHeight="1" x14ac:dyDescent="0.25">
      <c r="A64" s="241"/>
      <c r="B64" s="270"/>
      <c r="C64" s="270"/>
      <c r="D64" s="270"/>
      <c r="E64" s="423" t="str">
        <f>UPPER(IF($D63="","",VLOOKUP($D63,'1D ELO'!$A$7:$P$33,11)))</f>
        <v/>
      </c>
      <c r="F64" s="412" t="str">
        <f>UPPER(IF($D63="","",VLOOKUP($D63,'1D ELO'!$A$7:$P$33,8)))</f>
        <v/>
      </c>
      <c r="G64" s="412" t="str">
        <f>IF($D63="","",VLOOKUP($D63,'1D ELO'!$A$7:$P$33,9))</f>
        <v/>
      </c>
      <c r="H64" s="424"/>
      <c r="I64" s="412" t="str">
        <f>IF($D63="","",VLOOKUP($D63,'1D ELO'!$A$7:$P$33,10))</f>
        <v/>
      </c>
      <c r="J64" s="271"/>
      <c r="K64" s="116" t="str">
        <f>IF(J64="a",F63,IF(J64="b",F65,""))</f>
        <v/>
      </c>
      <c r="L64" s="278"/>
      <c r="M64" s="123"/>
      <c r="N64" s="125"/>
      <c r="O64" s="123"/>
      <c r="P64" s="125"/>
      <c r="Q64" s="123"/>
      <c r="R64" s="126"/>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5">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5">
      <c r="A67" s="287">
        <v>16</v>
      </c>
      <c r="B67" s="346" t="str">
        <f>IF($D67="","",VLOOKUP($D67,'1D ELO'!$A$7:$P$23,14))</f>
        <v/>
      </c>
      <c r="C67" s="346" t="str">
        <f>IF($D67="","",VLOOKUP($D67,'1D ELO'!$A$7:$P$33,15))</f>
        <v/>
      </c>
      <c r="D67" s="119"/>
      <c r="E67" s="428" t="str">
        <f>UPPER(IF($D67="","",VLOOKUP($D67,'1D ELO'!$A$7:$P$33,5)))</f>
        <v/>
      </c>
      <c r="F67" s="120" t="str">
        <f>UPPER(IF($D67="","",VLOOKUP($D67,'1D ELO'!$A$7:$P$33,2)))</f>
        <v/>
      </c>
      <c r="G67" s="120" t="str">
        <f>IF($D67="","",VLOOKUP($D67,'1D ELO'!$A$7:$P$33,3))</f>
        <v/>
      </c>
      <c r="H67" s="268"/>
      <c r="I67" s="120" t="str">
        <f>IF($D67="","",VLOOKUP($D67,'1D ELO'!$A$7:$P$33,4))</f>
        <v/>
      </c>
      <c r="J67" s="277"/>
      <c r="K67" s="123"/>
      <c r="L67" s="125"/>
      <c r="M67" s="161"/>
      <c r="N67" s="274"/>
      <c r="O67" s="123"/>
      <c r="P67" s="125"/>
      <c r="Q67" s="123"/>
      <c r="R67" s="126"/>
      <c r="S67" s="129"/>
    </row>
    <row r="68" spans="1:19" s="37" customFormat="1" ht="9.6" customHeight="1" x14ac:dyDescent="0.25">
      <c r="A68" s="241"/>
      <c r="B68" s="270"/>
      <c r="C68" s="270"/>
      <c r="D68" s="270"/>
      <c r="E68" s="578" t="str">
        <f>UPPER(IF($D67="","",VLOOKUP($D67,'1D ELO'!$A$7:$P$33,11)))</f>
        <v/>
      </c>
      <c r="F68" s="579" t="str">
        <f>UPPER(IF($D67="","",VLOOKUP($D67,'1D ELO'!$A$7:$P$33,8)))</f>
        <v/>
      </c>
      <c r="G68" s="579" t="str">
        <f>IF($D67="","",VLOOKUP($D67,'1D ELO'!$A$7:$P$33,9))</f>
        <v/>
      </c>
      <c r="H68" s="580"/>
      <c r="I68" s="579" t="str">
        <f>IF($D67="","",VLOOKUP($D67,'1D ELO'!$A$7:$P$33,10))</f>
        <v/>
      </c>
      <c r="J68" s="271"/>
      <c r="K68" s="123"/>
      <c r="L68" s="125"/>
      <c r="M68" s="245"/>
      <c r="N68" s="279"/>
      <c r="O68" s="123"/>
      <c r="P68" s="125"/>
      <c r="Q68" s="123"/>
      <c r="R68" s="126"/>
      <c r="S68" s="129"/>
    </row>
    <row r="69" spans="1:19" s="37" customFormat="1" ht="9.6" customHeight="1" x14ac:dyDescent="0.25">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184"/>
      <c r="F72" s="55">
        <f>IF(D72&gt;$R$79,,UPPER(VLOOKUP(D72,'1D ELO'!$A$7:$L$23,2)))</f>
        <v>0</v>
      </c>
      <c r="G72" s="53"/>
      <c r="H72" s="53"/>
      <c r="I72" s="292"/>
      <c r="J72" s="293" t="s">
        <v>7</v>
      </c>
      <c r="K72" s="181"/>
      <c r="L72" s="187"/>
      <c r="M72" s="181"/>
      <c r="N72" s="188"/>
      <c r="O72" s="189" t="s">
        <v>152</v>
      </c>
      <c r="P72" s="190"/>
      <c r="Q72" s="190"/>
      <c r="R72" s="191"/>
    </row>
    <row r="73" spans="1:19" s="18" customFormat="1" ht="9" customHeight="1" x14ac:dyDescent="0.25">
      <c r="A73" s="196" t="s">
        <v>121</v>
      </c>
      <c r="B73" s="194"/>
      <c r="C73" s="197"/>
      <c r="D73" s="184"/>
      <c r="E73" s="184"/>
      <c r="F73" s="55">
        <f>IF(D72&gt;$R$79,,UPPER(VLOOKUP(D72,'1D ELO'!$A$7:$L$23,8)))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84"/>
      <c r="F74" s="55">
        <f>IF(D74&gt;$R$79,,UPPER(VLOOKUP(D74,'1D ELO'!$A$7:$L$23,2)))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ELO'!$A$7:$L$23,8)))</f>
        <v>0</v>
      </c>
      <c r="G75" s="53"/>
      <c r="H75" s="53"/>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ELO'!$A$7:$L$23,2)))</f>
        <v>0</v>
      </c>
      <c r="G76" s="53"/>
      <c r="H76" s="53"/>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ELO'!$A$7:$L$23,8)))</f>
        <v>0</v>
      </c>
      <c r="G77" s="53"/>
      <c r="H77" s="53"/>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ELO'!$A$7:$L$23,2)))</f>
        <v>0</v>
      </c>
      <c r="G78" s="53"/>
      <c r="H78" s="53"/>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ELO'!$A$7:$L$23,8)))</f>
        <v>0</v>
      </c>
      <c r="G79" s="294"/>
      <c r="H79" s="294"/>
      <c r="I79" s="295"/>
      <c r="J79" s="296"/>
      <c r="K79" s="194"/>
      <c r="L79" s="193"/>
      <c r="M79" s="194"/>
      <c r="N79" s="195"/>
      <c r="O79" s="194" t="str">
        <f>R4</f>
        <v>Csávás István</v>
      </c>
      <c r="P79" s="193"/>
      <c r="Q79" s="194"/>
      <c r="R79" s="297">
        <f>MIN(4,'1D ELO'!$P$5)</f>
        <v>0</v>
      </c>
    </row>
    <row r="80" spans="1:19" ht="15.75" customHeight="1" x14ac:dyDescent="0.25"/>
    <row r="81" ht="9" customHeight="1" x14ac:dyDescent="0.25"/>
  </sheetData>
  <mergeCells count="1">
    <mergeCell ref="A4:C4"/>
  </mergeCells>
  <phoneticPr fontId="69" type="noConversion"/>
  <conditionalFormatting sqref="D7 D11 D15 D19 D23 D27 D31 D35 D39 D43 D47 D51 D55 D59 D63 D67">
    <cfRule type="cellIs" dxfId="732" priority="11" stopIfTrue="1" operator="lessThan">
      <formula>5</formula>
    </cfRule>
  </conditionalFormatting>
  <conditionalFormatting sqref="E7:F7 E11:F11 E15:F15 E19:F19 E23:F23 E27:F27 E31:F31 E35:F35 E39:F39 E43:F43 E47:F47 E51:F51 E55:F55 E59:F59 E63:F63 E67:F67">
    <cfRule type="cellIs" dxfId="731" priority="10" stopIfTrue="1" operator="equal">
      <formula>"Bye"</formula>
    </cfRule>
  </conditionalFormatting>
  <conditionalFormatting sqref="I10 K14 I18 M22 I26 K30 I34 O38 I42 K46 I50 M54 I58 K62 I66">
    <cfRule type="expression" dxfId="730" priority="2" stopIfTrue="1">
      <formula>AND($O$1="CU",I10="Umpire")</formula>
    </cfRule>
    <cfRule type="expression" dxfId="729" priority="3" stopIfTrue="1">
      <formula>AND($O$1="CU",I10&lt;&gt;"Umpire",J10&lt;&gt;"")</formula>
    </cfRule>
    <cfRule type="expression" dxfId="728" priority="4" stopIfTrue="1">
      <formula>AND($O$1="CU",I10&lt;&gt;"Umpire")</formula>
    </cfRule>
  </conditionalFormatting>
  <conditionalFormatting sqref="J10 L14 J18 N22 J26 L30 J34 P38 J42 L46 J50 N54 J58 L62 J66">
    <cfRule type="expression" dxfId="727" priority="9" stopIfTrue="1">
      <formula>$O$1="CU"</formula>
    </cfRule>
  </conditionalFormatting>
  <conditionalFormatting sqref="K9 M13 K17 O21 K25 M29 K33 Q37 K41 M45 K49 O53 K57 M61 K65">
    <cfRule type="expression" dxfId="726" priority="5" stopIfTrue="1">
      <formula>J10="as"</formula>
    </cfRule>
    <cfRule type="expression" dxfId="725" priority="6" stopIfTrue="1">
      <formula>J10="bs"</formula>
    </cfRule>
  </conditionalFormatting>
  <conditionalFormatting sqref="K10 M14 K18 O22 K26 M30 K34 Q38 K42 M46 K50 O54 K58 M62 K66">
    <cfRule type="expression" dxfId="724" priority="7" stopIfTrue="1">
      <formula>J10="as"</formula>
    </cfRule>
    <cfRule type="expression" dxfId="723" priority="8" stopIfTrue="1">
      <formula>J10="bs"</formula>
    </cfRule>
  </conditionalFormatting>
  <dataValidations count="1">
    <dataValidation type="list" allowBlank="1" showInputMessage="1" sqref="I10 K14 M22 K30 O38 M54 K46 K62 I66 I34 I50 I26 I58 I18 I42" xr:uid="{00000000-0002-0000-13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119809"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119810"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5">
    <tabColor indexed="17"/>
  </sheetPr>
  <dimension ref="A1:U154"/>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E1" s="6"/>
      <c r="I1" s="341"/>
      <c r="J1" s="97"/>
      <c r="K1" s="257" t="s">
        <v>140</v>
      </c>
      <c r="L1" s="257"/>
      <c r="M1" s="258"/>
      <c r="N1" s="97"/>
      <c r="O1" s="97"/>
      <c r="P1" s="97"/>
      <c r="R1" s="97"/>
    </row>
    <row r="2" spans="1:21" s="70" customFormat="1" x14ac:dyDescent="0.25">
      <c r="A2" s="411" t="s">
        <v>119</v>
      </c>
      <c r="B2" s="59"/>
      <c r="C2" s="59"/>
      <c r="D2" s="59"/>
      <c r="E2" s="50"/>
      <c r="F2" s="59">
        <f>Altalanos!$A$8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3" customFormat="1" ht="12"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ELO'!$A$7:$P$39,14))</f>
        <v/>
      </c>
      <c r="C7" s="346" t="str">
        <f>IF($D7="","",VLOOKUP($D7,'1D ELO'!$A$7:$P$39,15))</f>
        <v/>
      </c>
      <c r="D7" s="119"/>
      <c r="E7" s="428" t="str">
        <f>UPPER(IF($D7="","",VLOOKUP($D7,'1D ELO'!$A$7:$P$33,5)))</f>
        <v/>
      </c>
      <c r="F7" s="120" t="str">
        <f>UPPER(IF($D7="","",VLOOKUP($D7,'1D ELO'!$A$7:$P$33,2)))</f>
        <v/>
      </c>
      <c r="G7" s="120" t="str">
        <f>IF($D7="","",VLOOKUP($D7,'1D ELO'!$A$7:$P$33,3))</f>
        <v/>
      </c>
      <c r="H7" s="268"/>
      <c r="I7" s="120" t="str">
        <f>IF($D7="","",VLOOKUP($D7,'1D ELO'!$A$7:$P$33,4))</f>
        <v/>
      </c>
      <c r="J7" s="269"/>
      <c r="K7" s="123"/>
      <c r="L7" s="125"/>
      <c r="M7" s="123"/>
      <c r="N7" s="125"/>
      <c r="O7" s="123"/>
      <c r="P7" s="125"/>
      <c r="Q7" s="123"/>
      <c r="R7" s="240" t="s">
        <v>148</v>
      </c>
      <c r="S7" s="129"/>
      <c r="U7" s="130" t="e">
        <f>#REF!</f>
        <v>#REF!</v>
      </c>
    </row>
    <row r="8" spans="1:21" s="37" customFormat="1" ht="9.6" customHeight="1" x14ac:dyDescent="0.25">
      <c r="A8" s="241"/>
      <c r="B8" s="270"/>
      <c r="C8" s="270"/>
      <c r="D8" s="270"/>
      <c r="E8" s="428" t="str">
        <f>UPPER(IF($D7="","",VLOOKUP($D7,'1D ELO'!$A$7:$P$33,11)))</f>
        <v/>
      </c>
      <c r="F8" s="120" t="str">
        <f>UPPER(IF($D7="","",VLOOKUP($D7,'1D ELO'!$A$7:$P$33,8)))</f>
        <v/>
      </c>
      <c r="G8" s="120" t="str">
        <f>IF($D7="","",VLOOKUP($D7,'1D ELO'!$A$7:$P$33,9))</f>
        <v/>
      </c>
      <c r="H8" s="268"/>
      <c r="I8" s="120" t="str">
        <f>IF($D7="","",VLOOKUP($D7,'1D ELO'!$A$7:$P$33,10))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ELO'!$A$7:$P$39,14))</f>
        <v/>
      </c>
      <c r="C11" s="346" t="str">
        <f>IF($D11="","",VLOOKUP($D11,'1D ELO'!$A$7:$P$39,15))</f>
        <v/>
      </c>
      <c r="D11" s="119"/>
      <c r="E11" s="423" t="str">
        <f>UPPER(IF($D11="","",VLOOKUP($D11,'1D ELO'!$A$7:$P$39,5)))</f>
        <v/>
      </c>
      <c r="F11" s="412" t="str">
        <f>UPPER(IF($D11="","",VLOOKUP($D11,'1D ELO'!$A$7:$P$39,2)))</f>
        <v/>
      </c>
      <c r="G11" s="412" t="str">
        <f>IF($D11="","",VLOOKUP($D11,'1D ELO'!$A$7:$P$39,3))</f>
        <v/>
      </c>
      <c r="H11" s="424"/>
      <c r="I11" s="412" t="str">
        <f>IF($D11="","",VLOOKUP($D11,'1D ELO'!$A$7:$P$39,4))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ELO'!$A$7:$P$33,11)))</f>
        <v/>
      </c>
      <c r="F12" s="412" t="str">
        <f>UPPER(IF($D11="","",VLOOKUP($D11,'1D ELO'!$A$7:$P$33,8)))</f>
        <v/>
      </c>
      <c r="G12" s="412" t="str">
        <f>IF($D11="","",VLOOKUP($D11,'1D ELO'!$A$7:$P$33,9))</f>
        <v/>
      </c>
      <c r="H12" s="424"/>
      <c r="I12" s="412" t="str">
        <f>IF($D11="","",VLOOKUP($D11,'1D ELO'!$A$7:$P$33,10))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ELO'!$A$7:$P$39,14))</f>
        <v/>
      </c>
      <c r="C15" s="346" t="str">
        <f>IF($D15="","",VLOOKUP($D15,'1D ELO'!$A$7:$P$39,15))</f>
        <v/>
      </c>
      <c r="D15" s="119"/>
      <c r="E15" s="423" t="str">
        <f>UPPER(IF($D15="","",VLOOKUP($D15,'1D ELO'!$A$7:$P$39,5)))</f>
        <v/>
      </c>
      <c r="F15" s="412" t="str">
        <f>UPPER(IF($D15="","",VLOOKUP($D15,'1D ELO'!$A$7:$P$39,2)))</f>
        <v/>
      </c>
      <c r="G15" s="412" t="str">
        <f>IF($D15="","",VLOOKUP($D15,'1D ELO'!$A$7:$P$39,3))</f>
        <v/>
      </c>
      <c r="H15" s="424"/>
      <c r="I15" s="412" t="str">
        <f>IF($D15="","",VLOOKUP($D15,'1D ELO'!$A$7:$P$39,4))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ELO'!$A$7:$P$33,11)))</f>
        <v/>
      </c>
      <c r="F16" s="412" t="str">
        <f>UPPER(IF($D15="","",VLOOKUP($D15,'1D ELO'!$A$7:$P$33,8)))</f>
        <v/>
      </c>
      <c r="G16" s="412" t="str">
        <f>IF($D15="","",VLOOKUP($D15,'1D ELO'!$A$7:$P$33,9))</f>
        <v/>
      </c>
      <c r="H16" s="424"/>
      <c r="I16" s="412" t="str">
        <f>IF($D15="","",VLOOKUP($D15,'1D ELO'!$A$7:$P$33,10))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ELO'!$A$7:$P$39,14))</f>
        <v/>
      </c>
      <c r="C19" s="346" t="str">
        <f>IF($D19="","",VLOOKUP($D19,'1D ELO'!$A$7:$P$39,15))</f>
        <v/>
      </c>
      <c r="D19" s="119"/>
      <c r="E19" s="423" t="str">
        <f>UPPER(IF($D19="","",VLOOKUP($D19,'1D ELO'!$A$7:$P$39,5)))</f>
        <v/>
      </c>
      <c r="F19" s="412" t="str">
        <f>UPPER(IF($D19="","",VLOOKUP($D19,'1D ELO'!$A$7:$P$39,2)))</f>
        <v/>
      </c>
      <c r="G19" s="412" t="str">
        <f>IF($D19="","",VLOOKUP($D19,'1D ELO'!$A$7:$P$39,3))</f>
        <v/>
      </c>
      <c r="H19" s="424"/>
      <c r="I19" s="412" t="str">
        <f>IF($D19="","",VLOOKUP($D19,'1D ELO'!$A$7:$P$39,4))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ELO'!$A$7:$P$33,11)))</f>
        <v/>
      </c>
      <c r="F20" s="412" t="str">
        <f>UPPER(IF($D19="","",VLOOKUP($D19,'1D ELO'!$A$7:$P$33,8)))</f>
        <v/>
      </c>
      <c r="G20" s="412" t="str">
        <f>IF($D19="","",VLOOKUP($D19,'1D ELO'!$A$7:$P$33,9))</f>
        <v/>
      </c>
      <c r="H20" s="424"/>
      <c r="I20" s="412" t="str">
        <f>IF($D19="","",VLOOKUP($D19,'1D ELO'!$A$7:$P$33,10))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ELO'!$A$7:$P$39,14))</f>
        <v/>
      </c>
      <c r="C23" s="346" t="str">
        <f>IF($D23="","",VLOOKUP($D23,'1D ELO'!$A$7:$P$39,15))</f>
        <v/>
      </c>
      <c r="D23" s="119"/>
      <c r="E23" s="423" t="str">
        <f>UPPER(IF($D23="","",VLOOKUP($D23,'1D ELO'!$A$7:$P$39,5)))</f>
        <v/>
      </c>
      <c r="F23" s="412" t="str">
        <f>UPPER(IF($D23="","",VLOOKUP($D23,'1D ELO'!$A$7:$P$39,2)))</f>
        <v/>
      </c>
      <c r="G23" s="412" t="str">
        <f>IF($D23="","",VLOOKUP($D23,'1D ELO'!$A$7:$P$39,3))</f>
        <v/>
      </c>
      <c r="H23" s="424"/>
      <c r="I23" s="412" t="str">
        <f>IF($D23="","",VLOOKUP($D23,'1D ELO'!$A$7:$P$39,4))</f>
        <v/>
      </c>
      <c r="J23" s="269"/>
      <c r="K23" s="123"/>
      <c r="L23" s="125"/>
      <c r="M23" s="123"/>
      <c r="N23" s="278"/>
      <c r="O23" s="123"/>
      <c r="P23" s="278"/>
      <c r="Q23" s="123"/>
      <c r="R23" s="126"/>
      <c r="S23" s="129"/>
    </row>
    <row r="24" spans="1:19" s="37" customFormat="1" ht="9.6" customHeight="1" x14ac:dyDescent="0.25">
      <c r="A24" s="241"/>
      <c r="B24" s="270"/>
      <c r="C24" s="270"/>
      <c r="D24" s="270"/>
      <c r="E24" s="423" t="str">
        <f>UPPER(IF($D23="","",VLOOKUP($D23,'1D ELO'!$A$7:$P$33,11)))</f>
        <v/>
      </c>
      <c r="F24" s="412" t="str">
        <f>UPPER(IF($D23="","",VLOOKUP($D23,'1D ELO'!$A$7:$P$33,8)))</f>
        <v/>
      </c>
      <c r="G24" s="412" t="str">
        <f>IF($D23="","",VLOOKUP($D23,'1D ELO'!$A$7:$P$33,9))</f>
        <v/>
      </c>
      <c r="H24" s="424"/>
      <c r="I24" s="412" t="str">
        <f>IF($D23="","",VLOOKUP($D23,'1D ELO'!$A$7:$P$33,10))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ELO'!$A$7:$P$39,14))</f>
        <v/>
      </c>
      <c r="C27" s="346" t="str">
        <f>IF($D27="","",VLOOKUP($D27,'1D ELO'!$A$7:$P$39,15))</f>
        <v/>
      </c>
      <c r="D27" s="119"/>
      <c r="E27" s="423" t="str">
        <f>UPPER(IF($D27="","",VLOOKUP($D27,'1D ELO'!$A$7:$P$39,5)))</f>
        <v/>
      </c>
      <c r="F27" s="412" t="str">
        <f>UPPER(IF($D27="","",VLOOKUP($D27,'1D ELO'!$A$7:$P$39,2)))</f>
        <v/>
      </c>
      <c r="G27" s="412" t="str">
        <f>IF($D27="","",VLOOKUP($D27,'1D ELO'!$A$7:$P$39,3))</f>
        <v/>
      </c>
      <c r="H27" s="424"/>
      <c r="I27" s="412" t="str">
        <f>IF($D27="","",VLOOKUP($D27,'1D ELO'!$A$7:$P$39,4))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ELO'!$A$7:$P$33,11)))</f>
        <v/>
      </c>
      <c r="F28" s="412" t="str">
        <f>UPPER(IF($D27="","",VLOOKUP($D27,'1D ELO'!$A$7:$P$33,8)))</f>
        <v/>
      </c>
      <c r="G28" s="412" t="str">
        <f>IF($D27="","",VLOOKUP($D27,'1D ELO'!$A$7:$P$33,9))</f>
        <v/>
      </c>
      <c r="H28" s="424"/>
      <c r="I28" s="412" t="str">
        <f>IF($D27="","",VLOOKUP($D27,'1D ELO'!$A$7:$P$33,10))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ELO'!$A$7:$P$39,14))</f>
        <v/>
      </c>
      <c r="C31" s="346" t="str">
        <f>IF($D31="","",VLOOKUP($D31,'1D ELO'!$A$7:$P$39,15))</f>
        <v/>
      </c>
      <c r="D31" s="119"/>
      <c r="E31" s="423" t="str">
        <f>UPPER(IF($D31="","",VLOOKUP($D31,'1D ELO'!$A$7:$P$39,5)))</f>
        <v/>
      </c>
      <c r="F31" s="412" t="str">
        <f>UPPER(IF($D31="","",VLOOKUP($D31,'1D ELO'!$A$7:$P$39,2)))</f>
        <v/>
      </c>
      <c r="G31" s="412" t="str">
        <f>IF($D31="","",VLOOKUP($D31,'1D ELO'!$A$7:$P$39,3))</f>
        <v/>
      </c>
      <c r="H31" s="424"/>
      <c r="I31" s="412" t="str">
        <f>IF($D31="","",VLOOKUP($D31,'1D ELO'!$A$7:$P$39,4))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ELO'!$A$7:$P$33,11)))</f>
        <v/>
      </c>
      <c r="F32" s="412" t="str">
        <f>UPPER(IF($D31="","",VLOOKUP($D31,'1D ELO'!$A$7:$P$33,8)))</f>
        <v/>
      </c>
      <c r="G32" s="412" t="str">
        <f>IF($D31="","",VLOOKUP($D31,'1D ELO'!$A$7:$P$33,9))</f>
        <v/>
      </c>
      <c r="H32" s="424"/>
      <c r="I32" s="412" t="str">
        <f>IF($D31="","",VLOOKUP($D31,'1D ELO'!$A$7:$P$33,10))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67">
        <v>8</v>
      </c>
      <c r="B35" s="346" t="str">
        <f>IF($D35="","",VLOOKUP($D35,'1D ELO'!$A$7:$P$39,14))</f>
        <v/>
      </c>
      <c r="C35" s="346" t="str">
        <f>IF($D35="","",VLOOKUP($D35,'1D ELO'!$A$7:$P$39,15))</f>
        <v/>
      </c>
      <c r="D35" s="119"/>
      <c r="E35" s="578" t="str">
        <f>UPPER(IF($D35="","",VLOOKUP($D35,'1D ELO'!$A$7:$P$39,5)))</f>
        <v/>
      </c>
      <c r="F35" s="579" t="str">
        <f>UPPER(IF($D35="","",VLOOKUP($D35,'1D ELO'!$A$7:$P$39,2)))</f>
        <v/>
      </c>
      <c r="G35" s="579" t="str">
        <f>IF($D35="","",VLOOKUP($D35,'1D ELO'!$A$7:$P$39,3))</f>
        <v/>
      </c>
      <c r="H35" s="580"/>
      <c r="I35" s="579" t="str">
        <f>IF($D35="","",VLOOKUP($D35,'1D ELO'!$A$7:$P$39,4))</f>
        <v/>
      </c>
      <c r="J35" s="277"/>
      <c r="K35" s="123"/>
      <c r="L35" s="125"/>
      <c r="M35" s="161"/>
      <c r="N35" s="274"/>
      <c r="O35" s="123"/>
      <c r="P35" s="278"/>
      <c r="Q35" s="123"/>
      <c r="R35" s="126"/>
      <c r="S35" s="129"/>
    </row>
    <row r="36" spans="1:19" s="37" customFormat="1" ht="9.6" customHeight="1" x14ac:dyDescent="0.25">
      <c r="A36" s="241"/>
      <c r="B36" s="270"/>
      <c r="C36" s="270"/>
      <c r="D36" s="270"/>
      <c r="E36" s="578" t="str">
        <f>UPPER(IF($D35="","",VLOOKUP($D35,'1D ELO'!$A$7:$P$33,11)))</f>
        <v/>
      </c>
      <c r="F36" s="579" t="str">
        <f>UPPER(IF($D35="","",VLOOKUP($D35,'1D ELO'!$A$7:$P$33,8)))</f>
        <v/>
      </c>
      <c r="G36" s="579" t="str">
        <f>IF($D35="","",VLOOKUP($D35,'1D ELO'!$A$7:$P$33,9))</f>
        <v/>
      </c>
      <c r="H36" s="580"/>
      <c r="I36" s="579" t="str">
        <f>IF($D35="","",VLOOKUP($D35,'1D ELO'!$A$7:$P$33,10))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67">
        <v>9</v>
      </c>
      <c r="B39" s="346" t="str">
        <f>IF($D39="","",VLOOKUP($D39,'1D ELO'!$A$7:$P$39,14))</f>
        <v/>
      </c>
      <c r="C39" s="346" t="str">
        <f>IF($D39="","",VLOOKUP($D39,'1D ELO'!$A$7:$P$39,15))</f>
        <v/>
      </c>
      <c r="D39" s="119"/>
      <c r="E39" s="428" t="str">
        <f>UPPER(IF($D39="","",VLOOKUP($D39,'1D ELO'!$A$7:$P$39,5)))</f>
        <v/>
      </c>
      <c r="F39" s="579" t="str">
        <f>UPPER(IF($D39="","",VLOOKUP($D39,'1D ELO'!$A$7:$P$39,2)))</f>
        <v/>
      </c>
      <c r="G39" s="579" t="str">
        <f>IF($D39="","",VLOOKUP($D39,'1D ELO'!$A$7:$P$39,3))</f>
        <v/>
      </c>
      <c r="H39" s="580"/>
      <c r="I39" s="579" t="str">
        <f>IF($D39="","",VLOOKUP($D39,'1D ELO'!$A$7:$P$39,4))</f>
        <v/>
      </c>
      <c r="J39" s="269"/>
      <c r="K39" s="123"/>
      <c r="L39" s="125"/>
      <c r="M39" s="123"/>
      <c r="N39" s="125"/>
      <c r="O39" s="123"/>
      <c r="P39" s="278"/>
      <c r="Q39" s="161"/>
      <c r="R39" s="126"/>
      <c r="S39" s="129"/>
    </row>
    <row r="40" spans="1:19" s="37" customFormat="1" ht="9.6" customHeight="1" x14ac:dyDescent="0.25">
      <c r="A40" s="241"/>
      <c r="B40" s="270"/>
      <c r="C40" s="270"/>
      <c r="D40" s="270"/>
      <c r="E40" s="428" t="str">
        <f>UPPER(IF($D39="","",VLOOKUP($D39,'1D ELO'!$A$7:$P$33,11)))</f>
        <v/>
      </c>
      <c r="F40" s="120" t="str">
        <f>UPPER(IF($D39="","",VLOOKUP($D39,'1D ELO'!$A$7:$P$33,8)))</f>
        <v/>
      </c>
      <c r="G40" s="120" t="str">
        <f>IF($D39="","",VLOOKUP($D39,'1D ELO'!$A$7:$P$33,9))</f>
        <v/>
      </c>
      <c r="H40" s="268"/>
      <c r="I40" s="120" t="str">
        <f>IF($D39="","",VLOOKUP($D39,'1D ELO'!$A$7:$P$33,10))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ELO'!$A$7:$P$39,13))</f>
        <v/>
      </c>
      <c r="C43" s="346" t="str">
        <f>IF($D43="","",VLOOKUP($D43,'1D ELO'!$A$7:$P$39,15))</f>
        <v/>
      </c>
      <c r="D43" s="119"/>
      <c r="E43" s="423" t="str">
        <f>UPPER(IF($D43="","",VLOOKUP($D43,'1D ELO'!$A$7:$P$39,5)))</f>
        <v/>
      </c>
      <c r="F43" s="412" t="str">
        <f>UPPER(IF($D43="","",VLOOKUP($D43,'1D ELO'!$A$7:$P$39,2)))</f>
        <v/>
      </c>
      <c r="G43" s="412" t="str">
        <f>IF($D43="","",VLOOKUP($D43,'1D ELO'!$A$7:$P$39,3))</f>
        <v/>
      </c>
      <c r="H43" s="424"/>
      <c r="I43" s="412" t="str">
        <f>IF($D43="","",VLOOKUP($D43,'1D ELO'!$A$7:$P$39,4))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ELO'!$A$7:$P$33,11)))</f>
        <v/>
      </c>
      <c r="F44" s="412" t="str">
        <f>UPPER(IF($D43="","",VLOOKUP($D43,'1D ELO'!$A$7:$P$33,8)))</f>
        <v/>
      </c>
      <c r="G44" s="412" t="str">
        <f>IF($D43="","",VLOOKUP($D43,'1D ELO'!$A$7:$P$33,9))</f>
        <v/>
      </c>
      <c r="H44" s="424"/>
      <c r="I44" s="412" t="str">
        <f>IF($D43="","",VLOOKUP($D43,'1D ELO'!$A$7:$P$33,10))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ELO'!$A$7:$P$39,14))</f>
        <v/>
      </c>
      <c r="C47" s="346" t="str">
        <f>IF($D47="","",VLOOKUP($D47,'1D ELO'!$A$7:$P$39,15))</f>
        <v/>
      </c>
      <c r="D47" s="119"/>
      <c r="E47" s="423" t="str">
        <f>UPPER(IF($D47="","",VLOOKUP($D47,'1D ELO'!$A$7:$P$39,5)))</f>
        <v/>
      </c>
      <c r="F47" s="412" t="str">
        <f>UPPER(IF($D47="","",VLOOKUP($D47,'1D ELO'!$A$7:$P$39,2)))</f>
        <v/>
      </c>
      <c r="G47" s="412" t="str">
        <f>IF($D47="","",VLOOKUP($D47,'1D ELO'!$A$7:$P$39,3))</f>
        <v/>
      </c>
      <c r="H47" s="424"/>
      <c r="I47" s="412" t="str">
        <f>IF($D47="","",VLOOKUP($D47,'1D ELO'!$A$7:$P$39,4))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ELO'!$A$7:$P$33,11)))</f>
        <v/>
      </c>
      <c r="F48" s="412" t="str">
        <f>UPPER(IF($D47="","",VLOOKUP($D47,'1D ELO'!$A$7:$P$33,8)))</f>
        <v/>
      </c>
      <c r="G48" s="412" t="str">
        <f>IF($D47="","",VLOOKUP($D47,'1D ELO'!$A$7:$P$33,9))</f>
        <v/>
      </c>
      <c r="H48" s="424"/>
      <c r="I48" s="412" t="str">
        <f>IF($D47="","",VLOOKUP($D47,'1D ELO'!$A$7:$P$33,10))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5">
      <c r="A51" s="241">
        <v>12</v>
      </c>
      <c r="B51" s="346" t="str">
        <f>IF($D51="","",VLOOKUP($D51,'1D ELO'!$A$7:$P$39,14))</f>
        <v/>
      </c>
      <c r="C51" s="346" t="str">
        <f>IF($D51="","",VLOOKUP($D51,'1D ELO'!$A$7:$P$39,15))</f>
        <v/>
      </c>
      <c r="D51" s="119"/>
      <c r="E51" s="423" t="str">
        <f>UPPER(IF($D51="","",VLOOKUP($D51,'1D ELO'!$A$7:$P$39,5)))</f>
        <v/>
      </c>
      <c r="F51" s="412" t="str">
        <f>UPPER(IF($D51="","",VLOOKUP($D51,'1D ELO'!$A$7:$P$39,2)))</f>
        <v/>
      </c>
      <c r="G51" s="412" t="str">
        <f>IF($D51="","",VLOOKUP($D51,'1D ELO'!$A$7:$P$39,3))</f>
        <v/>
      </c>
      <c r="H51" s="424"/>
      <c r="I51" s="412" t="str">
        <f>IF($D51="","",VLOOKUP($D51,'1D ELO'!$A$7:$P$39,4))</f>
        <v/>
      </c>
      <c r="J51" s="277"/>
      <c r="K51" s="123"/>
      <c r="L51" s="125"/>
      <c r="M51" s="161"/>
      <c r="N51" s="282"/>
      <c r="O51" s="123"/>
      <c r="P51" s="278"/>
      <c r="Q51" s="123"/>
      <c r="R51" s="126"/>
      <c r="S51" s="129"/>
    </row>
    <row r="52" spans="1:19" s="37" customFormat="1" ht="9.6" customHeight="1" x14ac:dyDescent="0.25">
      <c r="A52" s="241"/>
      <c r="B52" s="270"/>
      <c r="C52" s="270"/>
      <c r="D52" s="270"/>
      <c r="E52" s="423" t="str">
        <f>UPPER(IF($D51="","",VLOOKUP($D51,'1D ELO'!$A$7:$P$33,11)))</f>
        <v/>
      </c>
      <c r="F52" s="412" t="str">
        <f>UPPER(IF($D51="","",VLOOKUP($D51,'1D ELO'!$A$7:$P$33,8)))</f>
        <v/>
      </c>
      <c r="G52" s="412" t="str">
        <f>IF($D51="","",VLOOKUP($D51,'1D ELO'!$A$7:$P$33,9))</f>
        <v/>
      </c>
      <c r="H52" s="424"/>
      <c r="I52" s="412" t="str">
        <f>IF($D51="","",VLOOKUP($D51,'1D ELO'!$A$7:$P$33,10))</f>
        <v/>
      </c>
      <c r="J52" s="271"/>
      <c r="K52" s="123"/>
      <c r="L52" s="125"/>
      <c r="M52" s="245"/>
      <c r="N52" s="283"/>
      <c r="O52" s="123"/>
      <c r="P52" s="278"/>
      <c r="Q52" s="123"/>
      <c r="R52" s="126"/>
      <c r="S52" s="129"/>
    </row>
    <row r="53" spans="1:19" s="37" customFormat="1" ht="9.6" customHeight="1" x14ac:dyDescent="0.25">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ELO'!$A$7:$P$39,14))</f>
        <v/>
      </c>
      <c r="C55" s="346" t="str">
        <f>IF($D55="","",VLOOKUP($D55,'1D ELO'!$A$7:$P$39,15))</f>
        <v/>
      </c>
      <c r="D55" s="119"/>
      <c r="E55" s="423" t="str">
        <f>UPPER(IF($D55="","",VLOOKUP($D55,'1D ELO'!$A$7:$P$39,5)))</f>
        <v/>
      </c>
      <c r="F55" s="412" t="str">
        <f>UPPER(IF($D55="","",VLOOKUP($D55,'1D ELO'!$A$7:$P$39,2)))</f>
        <v/>
      </c>
      <c r="G55" s="412" t="str">
        <f>IF($D55="","",VLOOKUP($D55,'1D ELO'!$A$7:$P$39,3))</f>
        <v/>
      </c>
      <c r="H55" s="424"/>
      <c r="I55" s="412" t="str">
        <f>IF($D55="","",VLOOKUP($D55,'1D ELO'!$A$7:$P$39,4))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ELO'!$A$7:$P$33,11)))</f>
        <v/>
      </c>
      <c r="F56" s="412" t="str">
        <f>UPPER(IF($D55="","",VLOOKUP($D55,'1D ELO'!$A$7:$P$33,8)))</f>
        <v/>
      </c>
      <c r="G56" s="412" t="str">
        <f>IF($D55="","",VLOOKUP($D55,'1D ELO'!$A$7:$P$33,9))</f>
        <v/>
      </c>
      <c r="H56" s="424"/>
      <c r="I56" s="412" t="str">
        <f>IF($D55="","",VLOOKUP($D55,'1D ELO'!$A$7:$P$33,10))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ELO'!$A$7:$P$39,14))</f>
        <v/>
      </c>
      <c r="C59" s="346" t="str">
        <f>IF($D59="","",VLOOKUP($D59,'1D ELO'!$A$7:$P$39,15))</f>
        <v/>
      </c>
      <c r="D59" s="119"/>
      <c r="E59" s="423" t="str">
        <f>UPPER(IF($D59="","",VLOOKUP($D59,'1D ELO'!$A$7:$P$39,5)))</f>
        <v/>
      </c>
      <c r="F59" s="412" t="str">
        <f>UPPER(IF($D59="","",VLOOKUP($D59,'1D ELO'!$A$7:$P$39,2)))</f>
        <v/>
      </c>
      <c r="G59" s="412" t="str">
        <f>IF($D59="","",VLOOKUP($D59,'1D ELO'!$A$7:$P$39,3))</f>
        <v/>
      </c>
      <c r="H59" s="424"/>
      <c r="I59" s="412" t="str">
        <f>IF($D59="","",VLOOKUP($D59,'1D ELO'!$A$7:$P$39,4))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ELO'!$A$7:$P$33,11)))</f>
        <v/>
      </c>
      <c r="F60" s="412" t="str">
        <f>UPPER(IF($D59="","",VLOOKUP($D59,'1D ELO'!$A$7:$P$33,8)))</f>
        <v/>
      </c>
      <c r="G60" s="412" t="str">
        <f>IF($D59="","",VLOOKUP($D59,'1D ELO'!$A$7:$P$33,9))</f>
        <v/>
      </c>
      <c r="H60" s="424"/>
      <c r="I60" s="412" t="str">
        <f>IF($D59="","",VLOOKUP($D59,'1D ELO'!$A$7:$P$33,10))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ELO'!$A$7:$P$39,14))</f>
        <v/>
      </c>
      <c r="C63" s="346" t="str">
        <f>IF($D63="","",VLOOKUP($D63,'1D ELO'!$A$7:$P$39,15))</f>
        <v/>
      </c>
      <c r="D63" s="119"/>
      <c r="E63" s="423" t="str">
        <f>UPPER(IF($D63="","",VLOOKUP($D63,'1D ELO'!$A$7:$P$39,5)))</f>
        <v/>
      </c>
      <c r="F63" s="412" t="str">
        <f>UPPER(IF($D63="","",VLOOKUP($D63,'1D ELO'!$A$7:$P$39,2)))</f>
        <v/>
      </c>
      <c r="G63" s="412" t="str">
        <f>IF($D63="","",VLOOKUP($D63,'1D ELO'!$A$7:$P$39,3))</f>
        <v/>
      </c>
      <c r="H63" s="424"/>
      <c r="I63" s="412" t="str">
        <f>IF($D63="","",VLOOKUP($D63,'1D ELO'!$A$7:$P$39,4))</f>
        <v/>
      </c>
      <c r="J63" s="269"/>
      <c r="K63" s="123"/>
      <c r="L63" s="278"/>
      <c r="M63" s="123"/>
      <c r="N63" s="125"/>
      <c r="O63" s="298" t="s">
        <v>126</v>
      </c>
      <c r="P63" s="299"/>
      <c r="Q63" s="298" t="s">
        <v>144</v>
      </c>
      <c r="R63" s="299"/>
      <c r="S63" s="129"/>
    </row>
    <row r="64" spans="1:19" s="37" customFormat="1" ht="9.6" customHeight="1" x14ac:dyDescent="0.25">
      <c r="A64" s="241"/>
      <c r="B64" s="270"/>
      <c r="C64" s="270"/>
      <c r="D64" s="270"/>
      <c r="E64" s="423" t="str">
        <f>UPPER(IF($D63="","",VLOOKUP($D63,'1D ELO'!$A$7:$P$33,11)))</f>
        <v/>
      </c>
      <c r="F64" s="412" t="str">
        <f>UPPER(IF($D63="","",VLOOKUP($D63,'1D ELO'!$A$7:$P$33,8)))</f>
        <v/>
      </c>
      <c r="G64" s="412" t="str">
        <f>IF($D63="","",VLOOKUP($D63,'1D ELO'!$A$7:$P$33,9))</f>
        <v/>
      </c>
      <c r="H64" s="424"/>
      <c r="I64" s="412" t="str">
        <f>IF($D63="","",VLOOKUP($D63,'1D ELO'!$A$7:$P$33,10))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5">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5">
      <c r="A67" s="287">
        <v>16</v>
      </c>
      <c r="B67" s="346" t="str">
        <f>IF($D67="","",VLOOKUP($D67,'1D ELO'!$A$7:$P$39,14))</f>
        <v/>
      </c>
      <c r="C67" s="346" t="str">
        <f>IF($D67="","",VLOOKUP($D67,'1D ELO'!$A$7:$P$39,15))</f>
        <v/>
      </c>
      <c r="D67" s="119"/>
      <c r="E67" s="428" t="str">
        <f>UPPER(IF($D67="","",VLOOKUP($D67,'1D ELO'!$A$7:$P$39,5)))</f>
        <v/>
      </c>
      <c r="F67" s="579" t="str">
        <f>UPPER(IF($D67="","",VLOOKUP($D67,'1D ELO'!$A$7:$P$39,2)))</f>
        <v/>
      </c>
      <c r="G67" s="579" t="str">
        <f>IF($D67="","",VLOOKUP($D67,'1D ELO'!$A$7:$P$39,3))</f>
        <v/>
      </c>
      <c r="H67" s="580"/>
      <c r="I67" s="579" t="str">
        <f>IF($D67="","",VLOOKUP($D67,'1D ELO'!$A$7:$P$39,4))</f>
        <v/>
      </c>
      <c r="J67" s="277"/>
      <c r="K67" s="123"/>
      <c r="L67" s="125"/>
      <c r="M67" s="161"/>
      <c r="N67" s="274"/>
      <c r="O67" s="227" t="s">
        <v>0</v>
      </c>
      <c r="P67" s="307"/>
      <c r="Q67" s="303" t="str">
        <f>UPPER(IF(OR(P67="a",P67="as"),O65,IF(OR(P67="b",P67="bs"),O69,)))</f>
        <v/>
      </c>
      <c r="R67" s="308"/>
      <c r="S67" s="129"/>
    </row>
    <row r="68" spans="1:19" s="37" customFormat="1" ht="9.6" customHeight="1" x14ac:dyDescent="0.25">
      <c r="A68" s="241"/>
      <c r="B68" s="270"/>
      <c r="C68" s="270"/>
      <c r="D68" s="270"/>
      <c r="E68" s="428" t="str">
        <f>UPPER(IF($D67="","",VLOOKUP($D67,'1D ELO'!$A$7:$P$33,11)))</f>
        <v/>
      </c>
      <c r="F68" s="120" t="str">
        <f>UPPER(IF($D67="","",VLOOKUP($D67,'1D ELO'!$A$7:$P$33,8)))</f>
        <v/>
      </c>
      <c r="G68" s="120" t="str">
        <f>IF($D67="","",VLOOKUP($D67,'1D ELO'!$A$7:$P$33,9))</f>
        <v/>
      </c>
      <c r="H68" s="268"/>
      <c r="I68" s="120" t="str">
        <f>IF($D67="","",VLOOKUP($D67,'1D ELO'!$A$7:$P$33,10))</f>
        <v/>
      </c>
      <c r="J68" s="271"/>
      <c r="K68" s="123"/>
      <c r="L68" s="125"/>
      <c r="M68" s="245"/>
      <c r="N68" s="279"/>
      <c r="O68" s="300" t="str">
        <f>UPPER(IF(OR(P113="a",P113="as"),O96,IF(OR(P113="b",P113="bs"),O128,)))</f>
        <v/>
      </c>
      <c r="P68" s="309"/>
      <c r="Q68" s="302"/>
      <c r="R68" s="299"/>
      <c r="S68" s="129"/>
    </row>
    <row r="69" spans="1:19" s="37" customFormat="1" ht="9.6" customHeight="1" x14ac:dyDescent="0.25">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5">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5">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5">
      <c r="A72" s="182" t="s">
        <v>155</v>
      </c>
      <c r="B72" s="181"/>
      <c r="C72" s="183"/>
      <c r="D72" s="184">
        <v>1</v>
      </c>
      <c r="E72" s="184"/>
      <c r="F72" s="55">
        <f>IF(D72&gt;$R$79,,UPPER(VLOOKUP(D72,'1D ELO'!$A$7:$L$23,2)))</f>
        <v>0</v>
      </c>
      <c r="G72" s="314">
        <v>5</v>
      </c>
      <c r="H72" s="55">
        <f>IF(G72&gt;$R$79,,UPPER(VLOOKUP(G72,'1D ELO'!$A$7:$L$23,2)))</f>
        <v>0</v>
      </c>
      <c r="I72" s="292"/>
      <c r="J72" s="293" t="s">
        <v>7</v>
      </c>
      <c r="K72" s="181"/>
      <c r="L72" s="187"/>
      <c r="M72" s="181"/>
      <c r="N72" s="188"/>
      <c r="O72" s="189" t="s">
        <v>156</v>
      </c>
      <c r="P72" s="190"/>
      <c r="Q72" s="190"/>
      <c r="R72" s="191"/>
    </row>
    <row r="73" spans="1:19" s="18" customFormat="1" ht="9" customHeight="1" x14ac:dyDescent="0.25">
      <c r="A73" s="196" t="s">
        <v>121</v>
      </c>
      <c r="B73" s="194"/>
      <c r="C73" s="197"/>
      <c r="D73" s="184"/>
      <c r="E73" s="184"/>
      <c r="F73" s="55">
        <f>IF(D72&gt;$R$79,,UPPER(VLOOKUP(D72,'1D ELO'!$A$7:$L$23,8)))</f>
        <v>0</v>
      </c>
      <c r="G73" s="314"/>
      <c r="H73" s="55">
        <f>IF(G72&gt;$R$79,,UPPER(VLOOKUP(G72,'1D ELO'!$A$7:$L$23,8)))</f>
        <v>0</v>
      </c>
      <c r="I73" s="292"/>
      <c r="J73" s="293"/>
      <c r="K73" s="55">
        <f>IF(J72&gt;$R$79,,UPPER(VLOOKUP(J72,'1D ELO'!$A$7:$L$23,8)))</f>
        <v>0</v>
      </c>
      <c r="L73" s="187"/>
      <c r="M73" s="181"/>
      <c r="N73" s="188"/>
      <c r="O73" s="194"/>
      <c r="P73" s="193"/>
      <c r="Q73" s="194"/>
      <c r="R73" s="195"/>
    </row>
    <row r="74" spans="1:19" s="18" customFormat="1" ht="9" customHeight="1" x14ac:dyDescent="0.25">
      <c r="A74" s="336"/>
      <c r="B74" s="337"/>
      <c r="C74" s="338"/>
      <c r="D74" s="184">
        <v>2</v>
      </c>
      <c r="E74" s="184"/>
      <c r="F74" s="55">
        <f>IF(D74&gt;$R$79,,UPPER(VLOOKUP(D74,'1D ELO'!$A$7:$L$23,2)))</f>
        <v>0</v>
      </c>
      <c r="G74" s="314">
        <v>6</v>
      </c>
      <c r="H74" s="55">
        <f>IF(G74&gt;$R$79,,UPPER(VLOOKUP(G74,'1D ELO'!$A$7:$L$23,2)))</f>
        <v>0</v>
      </c>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ELO'!$A$7:$L$23,8)))</f>
        <v>0</v>
      </c>
      <c r="G75" s="314"/>
      <c r="H75" s="55">
        <f>IF(G74&gt;$R$79,,UPPER(VLOOKUP(G74,'1D ELO'!$A$7:$L$23,8)))</f>
        <v>0</v>
      </c>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ELO'!$A$7:$L$23,2)))</f>
        <v>0</v>
      </c>
      <c r="G76" s="314">
        <v>7</v>
      </c>
      <c r="H76" s="55">
        <f>IF(G76&gt;$R$79,,UPPER(VLOOKUP(G76,'1D ELO'!$A$7:$L$23,2)))</f>
        <v>0</v>
      </c>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ELO'!$A$7:$L$23,8)))</f>
        <v>0</v>
      </c>
      <c r="G77" s="314"/>
      <c r="H77" s="55">
        <f>IF(G76&gt;$R$79,,UPPER(VLOOKUP(G76,'1D ELO'!$A$7:$L$23,8)))</f>
        <v>0</v>
      </c>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ELO'!$A$7:$L$23,2)))</f>
        <v>0</v>
      </c>
      <c r="G78" s="314">
        <v>8</v>
      </c>
      <c r="H78" s="55">
        <f>IF(G78&gt;$R$79,,UPPER(VLOOKUP(G78,'1D ELO'!$A$7:$L$23,2)))</f>
        <v>0</v>
      </c>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ELO'!$A$7:$L$23,8)))</f>
        <v>0</v>
      </c>
      <c r="G79" s="315"/>
      <c r="H79" s="201">
        <f>IF(G78&gt;$R$79,,UPPER(VLOOKUP(G78,'1D ELO'!$A$7:$L$23,8)))</f>
        <v>0</v>
      </c>
      <c r="I79" s="295"/>
      <c r="J79" s="296"/>
      <c r="K79" s="194"/>
      <c r="L79" s="193"/>
      <c r="M79" s="194"/>
      <c r="N79" s="195"/>
      <c r="O79" s="194" t="str">
        <f>R4</f>
        <v>Csávás István</v>
      </c>
      <c r="P79" s="193"/>
      <c r="Q79" s="194"/>
      <c r="R79" s="316">
        <f>'1D ELO'!$P$5</f>
        <v>0</v>
      </c>
    </row>
    <row r="80" spans="1:19" s="19" customFormat="1" ht="9.6" x14ac:dyDescent="0.25">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3">
      <c r="A81" s="266"/>
      <c r="B81" s="62"/>
      <c r="C81" s="62"/>
      <c r="D81" s="62"/>
      <c r="E81" s="62"/>
      <c r="F81" s="22"/>
      <c r="G81" s="22"/>
      <c r="H81" s="2"/>
      <c r="I81" s="22"/>
      <c r="J81" s="83"/>
      <c r="K81" s="62"/>
      <c r="L81" s="83"/>
      <c r="M81" s="62"/>
      <c r="N81" s="83"/>
      <c r="O81" s="62"/>
      <c r="P81" s="83"/>
      <c r="Q81" s="62"/>
      <c r="R81" s="103"/>
    </row>
    <row r="82" spans="1:21" s="37" customFormat="1" ht="10.5" customHeight="1" x14ac:dyDescent="0.25">
      <c r="A82" s="267">
        <v>17</v>
      </c>
      <c r="B82" s="346" t="str">
        <f>IF($D82="","",VLOOKUP($D82,'1D ELO'!$A$7:$P$39,14))</f>
        <v/>
      </c>
      <c r="C82" s="346" t="str">
        <f>IF($D82="","",VLOOKUP($D82,'1D ELO'!$A$7:$P$39,15))</f>
        <v/>
      </c>
      <c r="D82" s="119"/>
      <c r="E82" s="578" t="str">
        <f>UPPER(IF($D82="","",VLOOKUP($D82,'1D ELO'!$A$7:$P$39,5)))</f>
        <v/>
      </c>
      <c r="F82" s="579" t="str">
        <f>UPPER(IF($D82="","",VLOOKUP($D82,'1D ELO'!$A$7:$P$39,2)))</f>
        <v/>
      </c>
      <c r="G82" s="579" t="str">
        <f>IF($D82="","",VLOOKUP($D82,'1D ELO'!$A$7:$P$39,3))</f>
        <v/>
      </c>
      <c r="H82" s="580"/>
      <c r="I82" s="579" t="str">
        <f>IF($D82="","",VLOOKUP($D82,'1D ELO'!$A$7:$P$39,4))</f>
        <v/>
      </c>
      <c r="J82" s="269"/>
      <c r="K82" s="123"/>
      <c r="L82" s="125"/>
      <c r="M82" s="123"/>
      <c r="N82" s="125"/>
      <c r="O82" s="123"/>
      <c r="P82" s="125"/>
      <c r="Q82" s="123"/>
      <c r="R82" s="240" t="s">
        <v>149</v>
      </c>
      <c r="S82" s="129"/>
      <c r="U82" s="130" t="e">
        <f>#REF!</f>
        <v>#REF!</v>
      </c>
    </row>
    <row r="83" spans="1:21" s="37" customFormat="1" ht="9.6" customHeight="1" x14ac:dyDescent="0.25">
      <c r="A83" s="241"/>
      <c r="B83" s="270"/>
      <c r="C83" s="270"/>
      <c r="D83" s="270"/>
      <c r="E83" s="578" t="str">
        <f>UPPER(IF($D82="","",VLOOKUP($D82,'1D ELO'!$A$7:$P$33,11)))</f>
        <v/>
      </c>
      <c r="F83" s="579" t="str">
        <f>UPPER(IF($D82="","",VLOOKUP($D82,'1D ELO'!$A$7:$P$33,8)))</f>
        <v/>
      </c>
      <c r="G83" s="579" t="str">
        <f>IF($D82="","",VLOOKUP($D82,'1D ELO'!$A$7:$P$33,9))</f>
        <v/>
      </c>
      <c r="H83" s="580"/>
      <c r="I83" s="579" t="str">
        <f>IF($D82="","",VLOOKUP($D82,'1D ELO'!$A$7:$P$33,10))</f>
        <v/>
      </c>
      <c r="J83" s="271"/>
      <c r="K83" s="116" t="str">
        <f>IF(J83="a",F82,IF(J83="b",F84,""))</f>
        <v/>
      </c>
      <c r="L83" s="125"/>
      <c r="M83" s="123"/>
      <c r="N83" s="125"/>
      <c r="O83" s="123"/>
      <c r="P83" s="125"/>
      <c r="Q83" s="123"/>
      <c r="R83" s="126"/>
      <c r="S83" s="129"/>
      <c r="U83" s="138" t="e">
        <f>#REF!</f>
        <v>#REF!</v>
      </c>
    </row>
    <row r="84" spans="1:21" s="37" customFormat="1" ht="9.6" customHeight="1" x14ac:dyDescent="0.25">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5">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5">
      <c r="A86" s="241">
        <v>18</v>
      </c>
      <c r="B86" s="346" t="str">
        <f>IF($D86="","",VLOOKUP($D86,'1D ELO'!$A$7:$P$39,14))</f>
        <v/>
      </c>
      <c r="C86" s="346" t="str">
        <f>IF($D86="","",VLOOKUP($D86,'1D ELO'!$A$7:$P$39,15))</f>
        <v/>
      </c>
      <c r="D86" s="119"/>
      <c r="E86" s="423" t="str">
        <f>UPPER(IF($D86="","",VLOOKUP($D86,'1D ELO'!$A$7:$P$39,5)))</f>
        <v/>
      </c>
      <c r="F86" s="412" t="str">
        <f>UPPER(IF($D86="","",VLOOKUP($D86,'1D ELO'!$A$7:$P$39,2)))</f>
        <v/>
      </c>
      <c r="G86" s="412" t="str">
        <f>IF($D86="","",VLOOKUP($D86,'1D ELO'!$A$7:$P$39,3))</f>
        <v/>
      </c>
      <c r="H86" s="424"/>
      <c r="I86" s="412" t="str">
        <f>IF($D86="","",VLOOKUP($D86,'1D ELO'!$A$7:$P$39,4))</f>
        <v/>
      </c>
      <c r="J86" s="277"/>
      <c r="K86" s="123"/>
      <c r="L86" s="278"/>
      <c r="M86" s="161"/>
      <c r="N86" s="274"/>
      <c r="O86" s="123"/>
      <c r="P86" s="125"/>
      <c r="Q86" s="123"/>
      <c r="R86" s="126"/>
      <c r="S86" s="129"/>
      <c r="U86" s="138" t="e">
        <f>#REF!</f>
        <v>#REF!</v>
      </c>
    </row>
    <row r="87" spans="1:21" s="37" customFormat="1" ht="9.6" customHeight="1" x14ac:dyDescent="0.25">
      <c r="A87" s="241"/>
      <c r="B87" s="270"/>
      <c r="C87" s="270"/>
      <c r="D87" s="270"/>
      <c r="E87" s="423" t="str">
        <f>UPPER(IF($D86="","",VLOOKUP($D86,'1D ELO'!$A$7:$P$33,11)))</f>
        <v/>
      </c>
      <c r="F87" s="412" t="str">
        <f>UPPER(IF($D86="","",VLOOKUP($D86,'1D ELO'!$A$7:$P$33,8)))</f>
        <v/>
      </c>
      <c r="G87" s="412" t="str">
        <f>IF($D86="","",VLOOKUP($D86,'1D ELO'!$A$7:$P$33,9))</f>
        <v/>
      </c>
      <c r="H87" s="424"/>
      <c r="I87" s="412" t="str">
        <f>IF($D86="","",VLOOKUP($D86,'1D ELO'!$A$7:$P$33,10))</f>
        <v/>
      </c>
      <c r="J87" s="271"/>
      <c r="K87" s="123"/>
      <c r="L87" s="278"/>
      <c r="M87" s="245"/>
      <c r="N87" s="279"/>
      <c r="O87" s="123"/>
      <c r="P87" s="125"/>
      <c r="Q87" s="123"/>
      <c r="R87" s="126"/>
      <c r="S87" s="129"/>
      <c r="U87" s="138" t="e">
        <f>#REF!</f>
        <v>#REF!</v>
      </c>
    </row>
    <row r="88" spans="1:21" s="37" customFormat="1" ht="9.6" customHeight="1" x14ac:dyDescent="0.25">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5">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5">
      <c r="A90" s="281">
        <v>19</v>
      </c>
      <c r="B90" s="346" t="str">
        <f>IF($D90="","",VLOOKUP($D90,'1D ELO'!$A$7:$P$39,14))</f>
        <v/>
      </c>
      <c r="C90" s="346" t="str">
        <f>IF($D90="","",VLOOKUP($D90,'1D ELO'!$A$7:$P$39,15))</f>
        <v/>
      </c>
      <c r="D90" s="119"/>
      <c r="E90" s="423" t="str">
        <f>UPPER(IF($D90="","",VLOOKUP($D90,'1D ELO'!$A$7:$P$39,5)))</f>
        <v/>
      </c>
      <c r="F90" s="412" t="str">
        <f>UPPER(IF($D90="","",VLOOKUP($D90,'1D ELO'!$A$7:$P$39,2)))</f>
        <v/>
      </c>
      <c r="G90" s="412" t="str">
        <f>IF($D90="","",VLOOKUP($D90,'1D ELO'!$A$7:$P$39,3))</f>
        <v/>
      </c>
      <c r="H90" s="424"/>
      <c r="I90" s="412" t="str">
        <f>IF($D90="","",VLOOKUP($D90,'1D ELO'!$A$7:$P$39,4))</f>
        <v/>
      </c>
      <c r="J90" s="269"/>
      <c r="K90" s="123"/>
      <c r="L90" s="278"/>
      <c r="M90" s="123"/>
      <c r="N90" s="278"/>
      <c r="O90" s="161"/>
      <c r="P90" s="125"/>
      <c r="Q90" s="123"/>
      <c r="R90" s="126"/>
      <c r="S90" s="129"/>
      <c r="U90" s="138" t="e">
        <f>#REF!</f>
        <v>#REF!</v>
      </c>
    </row>
    <row r="91" spans="1:21" s="37" customFormat="1" ht="9.6" customHeight="1" thickBot="1" x14ac:dyDescent="0.3">
      <c r="A91" s="241"/>
      <c r="B91" s="270"/>
      <c r="C91" s="270"/>
      <c r="D91" s="270"/>
      <c r="E91" s="423" t="str">
        <f>UPPER(IF($D90="","",VLOOKUP($D90,'1D ELO'!$A$7:$P$33,11)))</f>
        <v/>
      </c>
      <c r="F91" s="412" t="str">
        <f>UPPER(IF($D90="","",VLOOKUP($D90,'1D ELO'!$A$7:$P$33,8)))</f>
        <v/>
      </c>
      <c r="G91" s="412" t="str">
        <f>IF($D90="","",VLOOKUP($D90,'1D ELO'!$A$7:$P$33,9))</f>
        <v/>
      </c>
      <c r="H91" s="424"/>
      <c r="I91" s="412" t="str">
        <f>IF($D90="","",VLOOKUP($D90,'1D ELO'!$A$7:$P$33,10))</f>
        <v/>
      </c>
      <c r="J91" s="271"/>
      <c r="K91" s="116" t="str">
        <f>IF(J91="a",F90,IF(J91="b",F92,""))</f>
        <v/>
      </c>
      <c r="L91" s="278"/>
      <c r="M91" s="123"/>
      <c r="N91" s="278"/>
      <c r="O91" s="123"/>
      <c r="P91" s="125"/>
      <c r="Q91" s="123"/>
      <c r="R91" s="126"/>
      <c r="S91" s="129"/>
      <c r="U91" s="153" t="e">
        <f>#REF!</f>
        <v>#REF!</v>
      </c>
    </row>
    <row r="92" spans="1:21" s="37" customFormat="1" ht="9.6" customHeight="1" x14ac:dyDescent="0.25">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5">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5">
      <c r="A94" s="241">
        <v>20</v>
      </c>
      <c r="B94" s="346" t="str">
        <f>IF($D94="","",VLOOKUP($D94,'1D ELO'!$A$7:$P$39,14))</f>
        <v/>
      </c>
      <c r="C94" s="346" t="str">
        <f>IF($D94="","",VLOOKUP($D94,'1D ELO'!$A$7:$P$39,15))</f>
        <v/>
      </c>
      <c r="D94" s="119"/>
      <c r="E94" s="423" t="str">
        <f>UPPER(IF($D94="","",VLOOKUP($D94,'1D ELO'!$A$7:$P$39,5)))</f>
        <v/>
      </c>
      <c r="F94" s="412" t="str">
        <f>UPPER(IF($D94="","",VLOOKUP($D94,'1D ELO'!$A$7:$P$39,2)))</f>
        <v/>
      </c>
      <c r="G94" s="412" t="str">
        <f>IF($D94="","",VLOOKUP($D94,'1D ELO'!$A$7:$P$39,3))</f>
        <v/>
      </c>
      <c r="H94" s="424"/>
      <c r="I94" s="412" t="str">
        <f>IF($D94="","",VLOOKUP($D94,'1D ELO'!$A$7:$P$39,4))</f>
        <v/>
      </c>
      <c r="J94" s="277"/>
      <c r="K94" s="123"/>
      <c r="L94" s="125"/>
      <c r="M94" s="161"/>
      <c r="N94" s="282"/>
      <c r="O94" s="123"/>
      <c r="P94" s="125"/>
      <c r="Q94" s="123"/>
      <c r="R94" s="126"/>
      <c r="S94" s="129"/>
    </row>
    <row r="95" spans="1:21" s="37" customFormat="1" ht="9.6" customHeight="1" x14ac:dyDescent="0.25">
      <c r="A95" s="241"/>
      <c r="B95" s="270"/>
      <c r="C95" s="270"/>
      <c r="D95" s="270"/>
      <c r="E95" s="423" t="str">
        <f>UPPER(IF($D94="","",VLOOKUP($D94,'1D ELO'!$A$7:$P$33,11)))</f>
        <v/>
      </c>
      <c r="F95" s="412" t="str">
        <f>UPPER(IF($D94="","",VLOOKUP($D94,'1D ELO'!$A$7:$P$33,8)))</f>
        <v/>
      </c>
      <c r="G95" s="412" t="str">
        <f>IF($D94="","",VLOOKUP($D94,'1D ELO'!$A$7:$P$33,9))</f>
        <v/>
      </c>
      <c r="H95" s="424"/>
      <c r="I95" s="412" t="str">
        <f>IF($D94="","",VLOOKUP($D94,'1D ELO'!$A$7:$P$33,10))</f>
        <v/>
      </c>
      <c r="J95" s="271"/>
      <c r="K95" s="123"/>
      <c r="L95" s="125"/>
      <c r="M95" s="245"/>
      <c r="N95" s="283"/>
      <c r="O95" s="123"/>
      <c r="P95" s="125"/>
      <c r="Q95" s="123"/>
      <c r="R95" s="126"/>
      <c r="S95" s="129"/>
    </row>
    <row r="96" spans="1:21" s="37" customFormat="1" ht="9.6" customHeight="1" x14ac:dyDescent="0.25">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5">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5">
      <c r="A98" s="241">
        <v>21</v>
      </c>
      <c r="B98" s="346" t="str">
        <f>IF($D98="","",VLOOKUP($D98,'1D ELO'!$A$7:$P$39,14))</f>
        <v/>
      </c>
      <c r="C98" s="346" t="str">
        <f>IF($D98="","",VLOOKUP($D98,'1D ELO'!$A$7:$P$39,15))</f>
        <v/>
      </c>
      <c r="D98" s="119"/>
      <c r="E98" s="423" t="str">
        <f>UPPER(IF($D98="","",VLOOKUP($D98,'1D ELO'!$A$7:$P$39,5)))</f>
        <v/>
      </c>
      <c r="F98" s="412" t="str">
        <f>UPPER(IF($D98="","",VLOOKUP($D98,'1D ELO'!$A$7:$P$39,2)))</f>
        <v/>
      </c>
      <c r="G98" s="412" t="str">
        <f>IF($D98="","",VLOOKUP($D98,'1D ELO'!$A$7:$P$39,3))</f>
        <v/>
      </c>
      <c r="H98" s="424"/>
      <c r="I98" s="412" t="str">
        <f>IF($D98="","",VLOOKUP($D98,'1D ELO'!$A$7:$P$39,4))</f>
        <v/>
      </c>
      <c r="J98" s="269"/>
      <c r="K98" s="123"/>
      <c r="L98" s="125"/>
      <c r="M98" s="123"/>
      <c r="N98" s="278"/>
      <c r="O98" s="123"/>
      <c r="P98" s="278"/>
      <c r="Q98" s="123"/>
      <c r="R98" s="126"/>
      <c r="S98" s="129"/>
    </row>
    <row r="99" spans="1:19" s="37" customFormat="1" ht="9.6" customHeight="1" x14ac:dyDescent="0.25">
      <c r="A99" s="241"/>
      <c r="B99" s="270"/>
      <c r="C99" s="270"/>
      <c r="D99" s="270"/>
      <c r="E99" s="423" t="str">
        <f>UPPER(IF($D98="","",VLOOKUP($D98,'1D ELO'!$A$7:$P$33,11)))</f>
        <v/>
      </c>
      <c r="F99" s="412" t="str">
        <f>UPPER(IF($D98="","",VLOOKUP($D98,'1D ELO'!$A$7:$P$33,8)))</f>
        <v/>
      </c>
      <c r="G99" s="412" t="str">
        <f>IF($D98="","",VLOOKUP($D98,'1D ELO'!$A$7:$P$33,9))</f>
        <v/>
      </c>
      <c r="H99" s="424"/>
      <c r="I99" s="412" t="str">
        <f>IF($D98="","",VLOOKUP($D98,'1D ELO'!$A$7:$P$33,10))</f>
        <v/>
      </c>
      <c r="J99" s="271"/>
      <c r="K99" s="116" t="str">
        <f>IF(J99="a",F98,IF(J99="b",F100,""))</f>
        <v/>
      </c>
      <c r="L99" s="125"/>
      <c r="M99" s="123"/>
      <c r="N99" s="278"/>
      <c r="O99" s="123"/>
      <c r="P99" s="278"/>
      <c r="Q99" s="123"/>
      <c r="R99" s="126"/>
      <c r="S99" s="129"/>
    </row>
    <row r="100" spans="1:19" s="37" customFormat="1" ht="9.6" customHeight="1" x14ac:dyDescent="0.25">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5">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5">
      <c r="A102" s="241">
        <v>22</v>
      </c>
      <c r="B102" s="346" t="str">
        <f>IF($D102="","",VLOOKUP($D102,'1D ELO'!$A$7:$P$39,14))</f>
        <v/>
      </c>
      <c r="C102" s="346" t="str">
        <f>IF($D102="","",VLOOKUP($D102,'1D ELO'!$A$7:$P$39,15))</f>
        <v/>
      </c>
      <c r="D102" s="119"/>
      <c r="E102" s="423" t="str">
        <f>UPPER(IF($D102="","",VLOOKUP($D102,'1D ELO'!$A$7:$P$39,5)))</f>
        <v/>
      </c>
      <c r="F102" s="412" t="str">
        <f>UPPER(IF($D102="","",VLOOKUP($D102,'1D ELO'!$A$7:$P$39,2)))</f>
        <v/>
      </c>
      <c r="G102" s="412" t="str">
        <f>IF($D102="","",VLOOKUP($D102,'1D ELO'!$A$7:$P$39,3))</f>
        <v/>
      </c>
      <c r="H102" s="424"/>
      <c r="I102" s="412" t="str">
        <f>IF($D102="","",VLOOKUP($D102,'1D ELO'!$A$7:$P$39,4))</f>
        <v/>
      </c>
      <c r="J102" s="277"/>
      <c r="K102" s="123"/>
      <c r="L102" s="278"/>
      <c r="M102" s="161"/>
      <c r="N102" s="282"/>
      <c r="O102" s="123"/>
      <c r="P102" s="278"/>
      <c r="Q102" s="123"/>
      <c r="R102" s="126"/>
      <c r="S102" s="129"/>
    </row>
    <row r="103" spans="1:19" s="37" customFormat="1" ht="9.6" customHeight="1" x14ac:dyDescent="0.25">
      <c r="A103" s="241"/>
      <c r="B103" s="270"/>
      <c r="C103" s="270"/>
      <c r="D103" s="270"/>
      <c r="E103" s="423" t="str">
        <f>UPPER(IF($D102="","",VLOOKUP($D102,'1D ELO'!$A$7:$P$33,11)))</f>
        <v/>
      </c>
      <c r="F103" s="412" t="str">
        <f>UPPER(IF($D102="","",VLOOKUP($D102,'1D ELO'!$A$7:$P$33,8)))</f>
        <v/>
      </c>
      <c r="G103" s="412" t="str">
        <f>IF($D102="","",VLOOKUP($D102,'1D ELO'!$A$7:$P$33,9))</f>
        <v/>
      </c>
      <c r="H103" s="424"/>
      <c r="I103" s="412" t="str">
        <f>IF($D102="","",VLOOKUP($D102,'1D ELO'!$A$7:$P$33,10))</f>
        <v/>
      </c>
      <c r="J103" s="271"/>
      <c r="K103" s="123"/>
      <c r="L103" s="278"/>
      <c r="M103" s="245"/>
      <c r="N103" s="283"/>
      <c r="O103" s="123"/>
      <c r="P103" s="278"/>
      <c r="Q103" s="123"/>
      <c r="R103" s="126"/>
      <c r="S103" s="129"/>
    </row>
    <row r="104" spans="1:19" s="37" customFormat="1" ht="9.6" customHeight="1" x14ac:dyDescent="0.25">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5">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5">
      <c r="A106" s="281">
        <v>23</v>
      </c>
      <c r="B106" s="346" t="str">
        <f>IF($D106="","",VLOOKUP($D106,'1D ELO'!$A$7:$P$39,14))</f>
        <v/>
      </c>
      <c r="C106" s="346" t="str">
        <f>IF($D106="","",VLOOKUP($D106,'1D ELO'!$A$7:$P$39,15))</f>
        <v/>
      </c>
      <c r="D106" s="119"/>
      <c r="E106" s="423" t="str">
        <f>UPPER(IF($D106="","",VLOOKUP($D106,'1D ELO'!$A$7:$P$39,5)))</f>
        <v/>
      </c>
      <c r="F106" s="412" t="str">
        <f>UPPER(IF($D106="","",VLOOKUP($D106,'1D ELO'!$A$7:$P$39,2)))</f>
        <v/>
      </c>
      <c r="G106" s="412" t="str">
        <f>IF($D106="","",VLOOKUP($D106,'1D ELO'!$A$7:$P$39,3))</f>
        <v/>
      </c>
      <c r="H106" s="424"/>
      <c r="I106" s="412" t="str">
        <f>IF($D106="","",VLOOKUP($D106,'1D ELO'!$A$7:$P$39,4))</f>
        <v/>
      </c>
      <c r="J106" s="269"/>
      <c r="K106" s="123"/>
      <c r="L106" s="278"/>
      <c r="M106" s="123"/>
      <c r="N106" s="125"/>
      <c r="O106" s="161"/>
      <c r="P106" s="278"/>
      <c r="Q106" s="123"/>
      <c r="R106" s="126"/>
      <c r="S106" s="129"/>
    </row>
    <row r="107" spans="1:19" s="37" customFormat="1" ht="9.6" customHeight="1" x14ac:dyDescent="0.25">
      <c r="A107" s="241"/>
      <c r="B107" s="270"/>
      <c r="C107" s="270"/>
      <c r="D107" s="270"/>
      <c r="E107" s="423" t="str">
        <f>UPPER(IF($D106="","",VLOOKUP($D106,'1D ELO'!$A$7:$P$33,11)))</f>
        <v/>
      </c>
      <c r="F107" s="412" t="str">
        <f>UPPER(IF($D106="","",VLOOKUP($D106,'1D ELO'!$A$7:$P$33,8)))</f>
        <v/>
      </c>
      <c r="G107" s="412" t="str">
        <f>IF($D106="","",VLOOKUP($D106,'1D ELO'!$A$7:$P$33,9))</f>
        <v/>
      </c>
      <c r="H107" s="424"/>
      <c r="I107" s="412" t="str">
        <f>IF($D106="","",VLOOKUP($D106,'1D ELO'!$A$7:$P$33,10))</f>
        <v/>
      </c>
      <c r="J107" s="271"/>
      <c r="K107" s="116" t="str">
        <f>IF(J107="a",F106,IF(J107="b",F108,""))</f>
        <v/>
      </c>
      <c r="L107" s="278"/>
      <c r="M107" s="123"/>
      <c r="N107" s="125"/>
      <c r="O107" s="123"/>
      <c r="P107" s="278"/>
      <c r="Q107" s="123"/>
      <c r="R107" s="126"/>
      <c r="S107" s="129"/>
    </row>
    <row r="108" spans="1:19" s="37" customFormat="1" ht="9.6" customHeight="1" x14ac:dyDescent="0.25">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5">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5">
      <c r="A110" s="267">
        <v>24</v>
      </c>
      <c r="B110" s="346" t="str">
        <f>IF($D110="","",VLOOKUP($D110,'1D ELO'!$A$7:$P$39,14))</f>
        <v/>
      </c>
      <c r="C110" s="346" t="str">
        <f>IF($D110="","",VLOOKUP($D110,'1D ELO'!$A$7:$P$39,15))</f>
        <v/>
      </c>
      <c r="D110" s="119"/>
      <c r="E110" s="578" t="str">
        <f>UPPER(IF($D110="","",VLOOKUP($D110,'1D ELO'!$A$7:$P$39,5)))</f>
        <v/>
      </c>
      <c r="F110" s="579" t="str">
        <f>UPPER(IF($D110="","",VLOOKUP($D110,'1D ELO'!$A$7:$P$39,2)))</f>
        <v/>
      </c>
      <c r="G110" s="579" t="str">
        <f>IF($D110="","",VLOOKUP($D110,'1D ELO'!$A$7:$P$39,3))</f>
        <v/>
      </c>
      <c r="H110" s="580"/>
      <c r="I110" s="579" t="str">
        <f>IF($D110="","",VLOOKUP($D110,'1D ELO'!$A$7:$P$39,4))</f>
        <v/>
      </c>
      <c r="J110" s="277"/>
      <c r="K110" s="123"/>
      <c r="L110" s="125"/>
      <c r="M110" s="161"/>
      <c r="N110" s="274"/>
      <c r="O110" s="123"/>
      <c r="P110" s="278"/>
      <c r="Q110" s="123"/>
      <c r="R110" s="126"/>
      <c r="S110" s="129"/>
    </row>
    <row r="111" spans="1:19" s="37" customFormat="1" ht="9.6" customHeight="1" x14ac:dyDescent="0.25">
      <c r="A111" s="241"/>
      <c r="B111" s="270"/>
      <c r="C111" s="270"/>
      <c r="D111" s="270"/>
      <c r="E111" s="578" t="str">
        <f>UPPER(IF($D110="","",VLOOKUP($D110,'1D ELO'!$A$7:$P$33,11)))</f>
        <v/>
      </c>
      <c r="F111" s="579" t="str">
        <f>UPPER(IF($D110="","",VLOOKUP($D110,'1D ELO'!$A$7:$P$33,8)))</f>
        <v/>
      </c>
      <c r="G111" s="579" t="str">
        <f>IF($D110="","",VLOOKUP($D110,'1D ELO'!$A$7:$P$33,9))</f>
        <v/>
      </c>
      <c r="H111" s="580"/>
      <c r="I111" s="579" t="str">
        <f>IF($D110="","",VLOOKUP($D110,'1D ELO'!$A$7:$P$33,10))</f>
        <v/>
      </c>
      <c r="J111" s="271"/>
      <c r="K111" s="123"/>
      <c r="L111" s="125"/>
      <c r="M111" s="245"/>
      <c r="N111" s="279"/>
      <c r="O111" s="123"/>
      <c r="P111" s="278"/>
      <c r="Q111" s="123"/>
      <c r="R111" s="126"/>
      <c r="S111" s="129"/>
    </row>
    <row r="112" spans="1:19" s="37" customFormat="1" ht="9.6" customHeight="1" x14ac:dyDescent="0.25">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5">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5">
      <c r="A114" s="267">
        <v>25</v>
      </c>
      <c r="B114" s="346" t="str">
        <f>IF($D114="","",VLOOKUP($D114,'1D ELO'!$A$7:$P$39,14))</f>
        <v/>
      </c>
      <c r="C114" s="346" t="str">
        <f>IF($D114="","",VLOOKUP($D114,'1D ELO'!$A$7:$P$39,15))</f>
        <v/>
      </c>
      <c r="D114" s="119"/>
      <c r="E114" s="578" t="str">
        <f>UPPER(IF($D114="","",VLOOKUP($D114,'1D ELO'!$A$7:$P$39,5)))</f>
        <v/>
      </c>
      <c r="F114" s="579" t="str">
        <f>UPPER(IF($D114="","",VLOOKUP($D114,'1D ELO'!$A$7:$P$39,2)))</f>
        <v/>
      </c>
      <c r="G114" s="579" t="str">
        <f>IF($D114="","",VLOOKUP($D114,'1D ELO'!$A$7:$P$39,3))</f>
        <v/>
      </c>
      <c r="H114" s="580"/>
      <c r="I114" s="579" t="str">
        <f>IF($D114="","",VLOOKUP($D114,'1D ELO'!$A$7:$P$39,4))</f>
        <v/>
      </c>
      <c r="J114" s="269"/>
      <c r="K114" s="123"/>
      <c r="L114" s="125"/>
      <c r="M114" s="123"/>
      <c r="N114" s="125"/>
      <c r="O114" s="123"/>
      <c r="P114" s="278"/>
      <c r="Q114" s="161"/>
      <c r="R114" s="126"/>
      <c r="S114" s="129"/>
    </row>
    <row r="115" spans="1:19" s="37" customFormat="1" ht="9.6" customHeight="1" x14ac:dyDescent="0.25">
      <c r="A115" s="241"/>
      <c r="B115" s="270"/>
      <c r="C115" s="270"/>
      <c r="D115" s="270"/>
      <c r="E115" s="578" t="str">
        <f>UPPER(IF($D114="","",VLOOKUP($D114,'1D ELO'!$A$7:$P$33,11)))</f>
        <v/>
      </c>
      <c r="F115" s="579" t="str">
        <f>UPPER(IF($D114="","",VLOOKUP($D114,'1D ELO'!$A$7:$P$33,8)))</f>
        <v/>
      </c>
      <c r="G115" s="579" t="str">
        <f>IF($D114="","",VLOOKUP($D114,'1D ELO'!$A$7:$P$33,9))</f>
        <v/>
      </c>
      <c r="H115" s="580"/>
      <c r="I115" s="579" t="str">
        <f>IF($D114="","",VLOOKUP($D114,'1D ELO'!$A$7:$P$33,10))</f>
        <v/>
      </c>
      <c r="J115" s="271"/>
      <c r="K115" s="116" t="str">
        <f>IF(J115="a",F114,IF(J115="b",F116,""))</f>
        <v/>
      </c>
      <c r="L115" s="125"/>
      <c r="M115" s="123"/>
      <c r="N115" s="125"/>
      <c r="O115" s="123"/>
      <c r="P115" s="278"/>
      <c r="Q115" s="245"/>
      <c r="R115" s="286"/>
      <c r="S115" s="129"/>
    </row>
    <row r="116" spans="1:19" s="37" customFormat="1" ht="9.6" customHeight="1" x14ac:dyDescent="0.25">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5">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5">
      <c r="A118" s="241">
        <v>26</v>
      </c>
      <c r="B118" s="346" t="str">
        <f>IF($D118="","",VLOOKUP($D118,'1D ELO'!$A$7:$P$39,14))</f>
        <v/>
      </c>
      <c r="C118" s="346" t="str">
        <f>IF($D118="","",VLOOKUP($D118,'1D ELO'!$A$7:$P$39,15))</f>
        <v/>
      </c>
      <c r="D118" s="119"/>
      <c r="E118" s="423" t="str">
        <f>UPPER(IF($D118="","",VLOOKUP($D118,'1D ELO'!$A$7:$P$39,5)))</f>
        <v/>
      </c>
      <c r="F118" s="412" t="str">
        <f>UPPER(IF($D118="","",VLOOKUP($D118,'1D ELO'!$A$7:$P$39,2)))</f>
        <v/>
      </c>
      <c r="G118" s="412" t="str">
        <f>IF($D118="","",VLOOKUP($D118,'1D ELO'!$A$7:$P$39,3))</f>
        <v/>
      </c>
      <c r="H118" s="424"/>
      <c r="I118" s="412" t="str">
        <f>IF($D118="","",VLOOKUP($D118,'1D ELO'!$A$7:$P$39,4))</f>
        <v/>
      </c>
      <c r="J118" s="277"/>
      <c r="K118" s="123"/>
      <c r="L118" s="278"/>
      <c r="M118" s="161"/>
      <c r="N118" s="274"/>
      <c r="O118" s="123"/>
      <c r="P118" s="278"/>
      <c r="Q118" s="123"/>
      <c r="R118" s="126"/>
      <c r="S118" s="129"/>
    </row>
    <row r="119" spans="1:19" s="37" customFormat="1" ht="9.6" customHeight="1" x14ac:dyDescent="0.25">
      <c r="A119" s="241"/>
      <c r="B119" s="270"/>
      <c r="C119" s="270"/>
      <c r="D119" s="270"/>
      <c r="E119" s="423" t="str">
        <f>UPPER(IF($D118="","",VLOOKUP($D118,'1D ELO'!$A$7:$P$33,11)))</f>
        <v/>
      </c>
      <c r="F119" s="412" t="str">
        <f>UPPER(IF($D118="","",VLOOKUP($D118,'1D ELO'!$A$7:$P$33,8)))</f>
        <v/>
      </c>
      <c r="G119" s="412" t="str">
        <f>IF($D118="","",VLOOKUP($D118,'1D ELO'!$A$7:$P$33,9))</f>
        <v/>
      </c>
      <c r="H119" s="424"/>
      <c r="I119" s="412" t="str">
        <f>IF($D118="","",VLOOKUP($D118,'1D ELO'!$A$7:$P$33,10))</f>
        <v/>
      </c>
      <c r="J119" s="271"/>
      <c r="K119" s="123"/>
      <c r="L119" s="278"/>
      <c r="M119" s="245"/>
      <c r="N119" s="279"/>
      <c r="O119" s="123"/>
      <c r="P119" s="278"/>
      <c r="Q119" s="123"/>
      <c r="R119" s="126"/>
      <c r="S119" s="129"/>
    </row>
    <row r="120" spans="1:19" s="37" customFormat="1" ht="9.6" customHeight="1" x14ac:dyDescent="0.25">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5">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5">
      <c r="A122" s="281">
        <v>27</v>
      </c>
      <c r="B122" s="346" t="str">
        <f>IF($D122="","",VLOOKUP($D122,'1D ELO'!$A$7:$P$39,14))</f>
        <v/>
      </c>
      <c r="C122" s="346" t="str">
        <f>IF($D122="","",VLOOKUP($D122,'1D ELO'!$A$7:$P$39,15))</f>
        <v/>
      </c>
      <c r="D122" s="119"/>
      <c r="E122" s="423" t="str">
        <f>UPPER(IF($D122="","",VLOOKUP($D122,'1D ELO'!$A$7:$P$39,5)))</f>
        <v/>
      </c>
      <c r="F122" s="412" t="str">
        <f>UPPER(IF($D122="","",VLOOKUP($D122,'1D ELO'!$A$7:$P$39,2)))</f>
        <v/>
      </c>
      <c r="G122" s="412" t="str">
        <f>IF($D122="","",VLOOKUP($D122,'1D ELO'!$A$7:$P$39,3))</f>
        <v/>
      </c>
      <c r="H122" s="424"/>
      <c r="I122" s="412" t="str">
        <f>IF($D122="","",VLOOKUP($D122,'1D ELO'!$A$7:$P$39,4))</f>
        <v/>
      </c>
      <c r="J122" s="269"/>
      <c r="K122" s="123"/>
      <c r="L122" s="278"/>
      <c r="M122" s="123"/>
      <c r="N122" s="278"/>
      <c r="O122" s="161"/>
      <c r="P122" s="278"/>
      <c r="Q122" s="123"/>
      <c r="R122" s="126"/>
      <c r="S122" s="129"/>
    </row>
    <row r="123" spans="1:19" s="37" customFormat="1" ht="9.6" customHeight="1" x14ac:dyDescent="0.25">
      <c r="A123" s="241"/>
      <c r="B123" s="270"/>
      <c r="C123" s="270"/>
      <c r="D123" s="270"/>
      <c r="E123" s="423" t="str">
        <f>UPPER(IF($D122="","",VLOOKUP($D122,'1D ELO'!$A$7:$P$33,11)))</f>
        <v/>
      </c>
      <c r="F123" s="412" t="str">
        <f>UPPER(IF($D122="","",VLOOKUP($D122,'1D ELO'!$A$7:$P$33,8)))</f>
        <v/>
      </c>
      <c r="G123" s="412" t="str">
        <f>IF($D122="","",VLOOKUP($D122,'1D ELO'!$A$7:$P$33,9))</f>
        <v/>
      </c>
      <c r="H123" s="424"/>
      <c r="I123" s="412" t="str">
        <f>IF($D122="","",VLOOKUP($D122,'1D ELO'!$A$7:$P$33,10))</f>
        <v/>
      </c>
      <c r="J123" s="271"/>
      <c r="K123" s="116" t="str">
        <f>IF(J123="a",F122,IF(J123="b",F124,""))</f>
        <v/>
      </c>
      <c r="L123" s="278"/>
      <c r="M123" s="123"/>
      <c r="N123" s="278"/>
      <c r="O123" s="123"/>
      <c r="P123" s="278"/>
      <c r="Q123" s="123"/>
      <c r="R123" s="126"/>
      <c r="S123" s="129"/>
    </row>
    <row r="124" spans="1:19" s="37" customFormat="1" ht="9.6" customHeight="1" x14ac:dyDescent="0.25">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5">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5">
      <c r="A126" s="241">
        <v>28</v>
      </c>
      <c r="B126" s="346" t="str">
        <f>IF($D126="","",VLOOKUP($D126,'1D ELO'!$A$7:$P$39,14))</f>
        <v/>
      </c>
      <c r="C126" s="346" t="str">
        <f>IF($D126="","",VLOOKUP($D126,'1D ELO'!$A$7:$P$39,15))</f>
        <v/>
      </c>
      <c r="D126" s="119"/>
      <c r="E126" s="423" t="str">
        <f>UPPER(IF($D126="","",VLOOKUP($D126,'1D ELO'!$A$7:$P$39,5)))</f>
        <v/>
      </c>
      <c r="F126" s="412" t="str">
        <f>UPPER(IF($D126="","",VLOOKUP($D126,'1D ELO'!$A$7:$P$39,2)))</f>
        <v/>
      </c>
      <c r="G126" s="412" t="str">
        <f>IF($D126="","",VLOOKUP($D126,'1D ELO'!$A$7:$P$39,3))</f>
        <v/>
      </c>
      <c r="H126" s="424"/>
      <c r="I126" s="412" t="str">
        <f>IF($D126="","",VLOOKUP($D126,'1D ELO'!$A$7:$P$39,4))</f>
        <v/>
      </c>
      <c r="J126" s="277"/>
      <c r="K126" s="123"/>
      <c r="L126" s="125"/>
      <c r="M126" s="161"/>
      <c r="N126" s="282"/>
      <c r="O126" s="123"/>
      <c r="P126" s="278"/>
      <c r="Q126" s="123"/>
      <c r="R126" s="126"/>
      <c r="S126" s="129"/>
    </row>
    <row r="127" spans="1:19" s="37" customFormat="1" ht="9.6" customHeight="1" x14ac:dyDescent="0.25">
      <c r="A127" s="241"/>
      <c r="B127" s="270"/>
      <c r="C127" s="270"/>
      <c r="D127" s="270"/>
      <c r="E127" s="423" t="str">
        <f>UPPER(IF($D126="","",VLOOKUP($D126,'1D ELO'!$A$7:$P$33,11)))</f>
        <v/>
      </c>
      <c r="F127" s="412" t="str">
        <f>UPPER(IF($D126="","",VLOOKUP($D126,'1D ELO'!$A$7:$P$33,8)))</f>
        <v/>
      </c>
      <c r="G127" s="412" t="str">
        <f>IF($D126="","",VLOOKUP($D126,'1D ELO'!$A$7:$P$33,9))</f>
        <v/>
      </c>
      <c r="H127" s="424"/>
      <c r="I127" s="412" t="str">
        <f>IF($D126="","",VLOOKUP($D126,'1D ELO'!$A$7:$P$33,10))</f>
        <v/>
      </c>
      <c r="J127" s="271"/>
      <c r="K127" s="123"/>
      <c r="L127" s="125"/>
      <c r="M127" s="245"/>
      <c r="N127" s="283"/>
      <c r="O127" s="123"/>
      <c r="P127" s="278"/>
      <c r="Q127" s="123"/>
      <c r="R127" s="126"/>
      <c r="S127" s="129"/>
    </row>
    <row r="128" spans="1:19" s="37" customFormat="1" ht="9.6" customHeight="1" x14ac:dyDescent="0.25">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5">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5">
      <c r="A130" s="281">
        <v>29</v>
      </c>
      <c r="B130" s="346" t="str">
        <f>IF($D130="","",VLOOKUP($D130,'1D ELO'!$A$7:$P$39,14))</f>
        <v/>
      </c>
      <c r="C130" s="346" t="str">
        <f>IF($D130="","",VLOOKUP($D130,'1D ELO'!$A$7:$P$39,15))</f>
        <v/>
      </c>
      <c r="D130" s="119"/>
      <c r="E130" s="423" t="str">
        <f>UPPER(IF($D130="","",VLOOKUP($D130,'1D ELO'!$A$7:$P$39,5)))</f>
        <v/>
      </c>
      <c r="F130" s="412" t="str">
        <f>UPPER(IF($D130="","",VLOOKUP($D130,'1D ELO'!$A$7:$P$39,2)))</f>
        <v/>
      </c>
      <c r="G130" s="412" t="str">
        <f>IF($D130="","",VLOOKUP($D130,'1D ELO'!$A$7:$P$39,3))</f>
        <v/>
      </c>
      <c r="H130" s="424"/>
      <c r="I130" s="412" t="str">
        <f>IF($D130="","",VLOOKUP($D130,'1D ELO'!$A$7:$P$39,4))</f>
        <v/>
      </c>
      <c r="J130" s="269"/>
      <c r="K130" s="123"/>
      <c r="L130" s="125"/>
      <c r="M130" s="123"/>
      <c r="N130" s="278"/>
      <c r="O130" s="123"/>
      <c r="P130" s="125"/>
      <c r="Q130" s="123"/>
      <c r="R130" s="126"/>
      <c r="S130" s="129"/>
    </row>
    <row r="131" spans="1:19" s="37" customFormat="1" ht="9.6" customHeight="1" x14ac:dyDescent="0.25">
      <c r="A131" s="241"/>
      <c r="B131" s="270"/>
      <c r="C131" s="270"/>
      <c r="D131" s="270"/>
      <c r="E131" s="423" t="str">
        <f>UPPER(IF($D130="","",VLOOKUP($D130,'1D ELO'!$A$7:$P$33,11)))</f>
        <v/>
      </c>
      <c r="F131" s="412" t="str">
        <f>UPPER(IF($D130="","",VLOOKUP($D130,'1D ELO'!$A$7:$P$33,8)))</f>
        <v/>
      </c>
      <c r="G131" s="412" t="str">
        <f>IF($D130="","",VLOOKUP($D130,'1D ELO'!$A$7:$P$33,9))</f>
        <v/>
      </c>
      <c r="H131" s="424"/>
      <c r="I131" s="412" t="str">
        <f>IF($D130="","",VLOOKUP($D130,'1D ELO'!$A$7:$P$33,10))</f>
        <v/>
      </c>
      <c r="J131" s="271"/>
      <c r="K131" s="116" t="str">
        <f>IF(J131="a",F130,IF(J131="b",F132,""))</f>
        <v/>
      </c>
      <c r="L131" s="125"/>
      <c r="M131" s="123"/>
      <c r="N131" s="278"/>
      <c r="O131" s="123"/>
      <c r="P131" s="125"/>
      <c r="Q131" s="123"/>
      <c r="R131" s="126"/>
      <c r="S131" s="129"/>
    </row>
    <row r="132" spans="1:19" s="37" customFormat="1" ht="9.6" customHeight="1" x14ac:dyDescent="0.25">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5">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5">
      <c r="A134" s="241">
        <v>30</v>
      </c>
      <c r="B134" s="346" t="str">
        <f>IF($D134="","",VLOOKUP($D134,'1D ELO'!$A$7:$P$39,14))</f>
        <v/>
      </c>
      <c r="C134" s="346" t="str">
        <f>IF($D134="","",VLOOKUP($D134,'1D ELO'!$A$7:$P$39,15))</f>
        <v/>
      </c>
      <c r="D134" s="119"/>
      <c r="E134" s="423" t="str">
        <f>UPPER(IF($D134="","",VLOOKUP($D134,'1D ELO'!$A$7:$P$39,5)))</f>
        <v/>
      </c>
      <c r="F134" s="412" t="str">
        <f>UPPER(IF($D134="","",VLOOKUP($D134,'1D ELO'!$A$7:$P$39,2)))</f>
        <v/>
      </c>
      <c r="G134" s="412" t="str">
        <f>IF($D134="","",VLOOKUP($D134,'1D ELO'!$A$7:$P$39,3))</f>
        <v/>
      </c>
      <c r="H134" s="424"/>
      <c r="I134" s="412" t="str">
        <f>IF($D134="","",VLOOKUP($D134,'1D ELO'!$A$7:$P$39,4))</f>
        <v/>
      </c>
      <c r="J134" s="277"/>
      <c r="K134" s="123"/>
      <c r="L134" s="278"/>
      <c r="M134" s="161"/>
      <c r="N134" s="282"/>
      <c r="O134" s="123"/>
      <c r="P134" s="125"/>
      <c r="Q134" s="123"/>
      <c r="R134" s="126"/>
      <c r="S134" s="129"/>
    </row>
    <row r="135" spans="1:19" s="37" customFormat="1" ht="9.6" customHeight="1" x14ac:dyDescent="0.25">
      <c r="A135" s="241"/>
      <c r="B135" s="270"/>
      <c r="C135" s="270"/>
      <c r="D135" s="270"/>
      <c r="E135" s="423" t="str">
        <f>UPPER(IF($D134="","",VLOOKUP($D134,'1D ELO'!$A$7:$P$33,11)))</f>
        <v/>
      </c>
      <c r="F135" s="412" t="str">
        <f>UPPER(IF($D134="","",VLOOKUP($D134,'1D ELO'!$A$7:$P$33,8)))</f>
        <v/>
      </c>
      <c r="G135" s="412" t="str">
        <f>IF($D134="","",VLOOKUP($D134,'1D ELO'!$A$7:$P$33,9))</f>
        <v/>
      </c>
      <c r="H135" s="424"/>
      <c r="I135" s="412" t="str">
        <f>IF($D134="","",VLOOKUP($D134,'1D ELO'!$A$7:$P$33,10))</f>
        <v/>
      </c>
      <c r="J135" s="271"/>
      <c r="K135" s="123"/>
      <c r="L135" s="278"/>
      <c r="M135" s="245"/>
      <c r="N135" s="283"/>
      <c r="O135" s="123"/>
      <c r="P135" s="125"/>
      <c r="Q135" s="123"/>
      <c r="R135" s="126"/>
      <c r="S135" s="129"/>
    </row>
    <row r="136" spans="1:19" s="37" customFormat="1" ht="9.6" customHeight="1" x14ac:dyDescent="0.25">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5">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5">
      <c r="A138" s="281">
        <v>31</v>
      </c>
      <c r="B138" s="346" t="str">
        <f>IF($D138="","",VLOOKUP($D138,'1D ELO'!$A$7:$P$39,14))</f>
        <v/>
      </c>
      <c r="C138" s="346" t="str">
        <f>IF($D138="","",VLOOKUP($D138,'1D ELO'!$A$7:$P$39,15))</f>
        <v/>
      </c>
      <c r="D138" s="119"/>
      <c r="E138" s="423" t="str">
        <f>UPPER(IF($D138="","",VLOOKUP($D138,'1D ELO'!$A$7:$P$39,5)))</f>
        <v/>
      </c>
      <c r="F138" s="412" t="str">
        <f>UPPER(IF($D138="","",VLOOKUP($D138,'1D ELO'!$A$7:$P$39,2)))</f>
        <v/>
      </c>
      <c r="G138" s="412" t="str">
        <f>IF($D138="","",VLOOKUP($D138,'1D ELO'!$A$7:$P$39,3))</f>
        <v/>
      </c>
      <c r="H138" s="424"/>
      <c r="I138" s="412" t="str">
        <f>IF($D138="","",VLOOKUP($D138,'1D ELO'!$A$7:$P$39,4))</f>
        <v/>
      </c>
      <c r="J138" s="269"/>
      <c r="K138" s="123"/>
      <c r="L138" s="278"/>
      <c r="M138" s="123"/>
      <c r="N138" s="125"/>
      <c r="O138" s="298" t="str">
        <f>O63</f>
        <v>Döntő</v>
      </c>
      <c r="P138" s="299"/>
      <c r="Q138" s="298" t="str">
        <f>Q63</f>
        <v>Nyertes</v>
      </c>
      <c r="R138" s="299"/>
      <c r="S138" s="129"/>
    </row>
    <row r="139" spans="1:19" s="37" customFormat="1" ht="9.6" customHeight="1" x14ac:dyDescent="0.25">
      <c r="A139" s="241"/>
      <c r="B139" s="270"/>
      <c r="C139" s="270"/>
      <c r="D139" s="270"/>
      <c r="E139" s="423" t="str">
        <f>UPPER(IF($D138="","",VLOOKUP($D138,'1D ELO'!$A$7:$P$33,11)))</f>
        <v/>
      </c>
      <c r="F139" s="412" t="str">
        <f>UPPER(IF($D138="","",VLOOKUP($D138,'1D ELO'!$A$7:$P$33,8)))</f>
        <v/>
      </c>
      <c r="G139" s="412" t="str">
        <f>IF($D138="","",VLOOKUP($D138,'1D ELO'!$A$7:$P$33,9))</f>
        <v/>
      </c>
      <c r="H139" s="424"/>
      <c r="I139" s="412" t="str">
        <f>IF($D138="","",VLOOKUP($D138,'1D ELO'!$A$7:$P$33,10))</f>
        <v/>
      </c>
      <c r="J139" s="271"/>
      <c r="K139" s="116" t="str">
        <f>IF(J139="a",F138,IF(J139="b",F140,""))</f>
        <v/>
      </c>
      <c r="L139" s="278"/>
      <c r="M139" s="123"/>
      <c r="N139" s="125"/>
      <c r="O139" s="300" t="str">
        <f>O64</f>
        <v/>
      </c>
      <c r="P139" s="299"/>
      <c r="Q139" s="302"/>
      <c r="R139" s="299"/>
      <c r="S139" s="129"/>
    </row>
    <row r="140" spans="1:19" s="37" customFormat="1" ht="9.6" customHeight="1" x14ac:dyDescent="0.25">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5">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5">
      <c r="A142" s="287">
        <v>32</v>
      </c>
      <c r="B142" s="346" t="str">
        <f>IF($D142="","",VLOOKUP($D142,'1D ELO'!$A$7:$P$39,14))</f>
        <v/>
      </c>
      <c r="C142" s="346" t="str">
        <f>IF($D142="","",VLOOKUP($D142,'1D ELO'!$A$7:$P$39,15))</f>
        <v/>
      </c>
      <c r="D142" s="119"/>
      <c r="E142" s="578" t="str">
        <f>UPPER(IF($D142="","",VLOOKUP($D142,'1D ELO'!$A$7:$P$39,5)))</f>
        <v/>
      </c>
      <c r="F142" s="579" t="str">
        <f>UPPER(IF($D142="","",VLOOKUP($D142,'1D ELO'!$A$7:$P$39,2)))</f>
        <v/>
      </c>
      <c r="G142" s="579" t="str">
        <f>IF($D142="","",VLOOKUP($D142,'1D ELO'!$A$7:$P$39,3))</f>
        <v/>
      </c>
      <c r="H142" s="580"/>
      <c r="I142" s="579" t="str">
        <f>IF($D142="","",VLOOKUP($D142,'1D ELO'!$A$7:$P$39,4))</f>
        <v/>
      </c>
      <c r="J142" s="277"/>
      <c r="K142" s="123"/>
      <c r="L142" s="125"/>
      <c r="M142" s="161"/>
      <c r="N142" s="274"/>
      <c r="O142" s="302"/>
      <c r="P142" s="318"/>
      <c r="Q142" s="303" t="str">
        <f>Q67</f>
        <v/>
      </c>
      <c r="R142" s="317"/>
      <c r="S142" s="129"/>
    </row>
    <row r="143" spans="1:19" s="37" customFormat="1" ht="9.6" customHeight="1" x14ac:dyDescent="0.25">
      <c r="A143" s="241"/>
      <c r="B143" s="270"/>
      <c r="C143" s="270"/>
      <c r="D143" s="270"/>
      <c r="E143" s="578" t="str">
        <f>UPPER(IF($D142="","",VLOOKUP($D142,'1D ELO'!$A$7:$P$33,11)))</f>
        <v/>
      </c>
      <c r="F143" s="579" t="str">
        <f>UPPER(IF($D142="","",VLOOKUP($D142,'1D ELO'!$A$7:$P$33,8)))</f>
        <v/>
      </c>
      <c r="G143" s="579" t="str">
        <f>IF($D142="","",VLOOKUP($D142,'1D ELO'!$A$7:$P$33,9))</f>
        <v/>
      </c>
      <c r="H143" s="580"/>
      <c r="I143" s="579" t="str">
        <f>IF($D142="","",VLOOKUP($D142,'1D ELO'!$A$7:$P$33,10))</f>
        <v/>
      </c>
      <c r="J143" s="271"/>
      <c r="K143" s="123"/>
      <c r="L143" s="125"/>
      <c r="M143" s="245"/>
      <c r="N143" s="279"/>
      <c r="O143" s="300" t="str">
        <f>O68</f>
        <v/>
      </c>
      <c r="P143" s="318"/>
      <c r="Q143" s="302">
        <f>Q68</f>
        <v>0</v>
      </c>
      <c r="R143" s="299"/>
      <c r="S143" s="129"/>
    </row>
    <row r="144" spans="1:19" s="37" customFormat="1" ht="9.6" customHeight="1" x14ac:dyDescent="0.25">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5">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5">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5">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5">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5">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5">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5">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5">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5">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5">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t="str">
        <f>O79</f>
        <v>Csávás István</v>
      </c>
      <c r="P154" s="193"/>
      <c r="Q154" s="194"/>
      <c r="R154" s="195"/>
    </row>
  </sheetData>
  <mergeCells count="1">
    <mergeCell ref="A4:C4"/>
  </mergeCells>
  <phoneticPr fontId="69" type="noConversion"/>
  <conditionalFormatting sqref="D7 D11 D15 D19 D23 D27 D31 D35 D39 D43 D47 D51 D55 D59 D63 D67 D82 D86 D90 D94 D98 D102 D106 D110 D114 D118 D122 D126 D130 D134 D138 D142">
    <cfRule type="cellIs" dxfId="722" priority="1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721" priority="10" stopIfTrue="1" operator="equal">
      <formula>"Bye"</formula>
    </cfRule>
  </conditionalFormatting>
  <conditionalFormatting sqref="I10 K14 I18 M22 I26 K30 I34 O38 I42 K46 I50 M54 I58 K62 I66 O67 I85 K89 I93 M97 I101 K105 I109 O113 I117 K121 I125 M129 I133 K137 I141">
    <cfRule type="expression" dxfId="720" priority="2" stopIfTrue="1">
      <formula>AND($O$1="CU",I10="Umpire")</formula>
    </cfRule>
    <cfRule type="expression" dxfId="719" priority="3" stopIfTrue="1">
      <formula>AND($O$1="CU",I10&lt;&gt;"Umpire",J10&lt;&gt;"")</formula>
    </cfRule>
    <cfRule type="expression" dxfId="718" priority="4" stopIfTrue="1">
      <formula>AND($O$1="CU",I10&lt;&gt;"Umpire")</formula>
    </cfRule>
  </conditionalFormatting>
  <conditionalFormatting sqref="J10 L14 J18 N22 J26 L30 J34 P38 J42 L46 J50 N54 J58 L62 J66 P67 J85 L89 J93 N97 J101 L105 J109 P113 J117 L121 J125 N129 J133 L137 J141">
    <cfRule type="expression" dxfId="717" priority="9" stopIfTrue="1">
      <formula>$O$1="CU"</formula>
    </cfRule>
  </conditionalFormatting>
  <conditionalFormatting sqref="K9 M13 K17 O21 K25 M29 K33 Q37 K41 M45 K49 O53 K57 M61 K65 Q66 K84 M88 K92 O96 K100 M104 K108 Q112 K116 M120 K124 O128 K132 M136 K140">
    <cfRule type="expression" dxfId="716" priority="5" stopIfTrue="1">
      <formula>J10="as"</formula>
    </cfRule>
    <cfRule type="expression" dxfId="715" priority="6" stopIfTrue="1">
      <formula>J10="bs"</formula>
    </cfRule>
  </conditionalFormatting>
  <conditionalFormatting sqref="K10 M14 K18 O22 K26 M30 K34 Q38 K42 M46 K50 O54 K58 M62 K66 Q67 K85 M89 K93 O97 K101 M105 K109 Q113 K117 M121 K125 O129 K133 M137 K141">
    <cfRule type="expression" dxfId="714" priority="7" stopIfTrue="1">
      <formula>J10="as"</formula>
    </cfRule>
    <cfRule type="expression" dxfId="713" priority="8" stopIfTrue="1">
      <formula>J10="bs"</formula>
    </cfRule>
  </conditionalFormatting>
  <conditionalFormatting sqref="O64">
    <cfRule type="expression" dxfId="712" priority="16" stopIfTrue="1">
      <formula>P38="as"</formula>
    </cfRule>
    <cfRule type="expression" dxfId="711" priority="17" stopIfTrue="1">
      <formula>P38="bs"</formula>
    </cfRule>
  </conditionalFormatting>
  <conditionalFormatting sqref="O65">
    <cfRule type="expression" dxfId="710" priority="12" stopIfTrue="1">
      <formula>P38="as"</formula>
    </cfRule>
    <cfRule type="expression" dxfId="709" priority="13" stopIfTrue="1">
      <formula>P38="bs"</formula>
    </cfRule>
  </conditionalFormatting>
  <conditionalFormatting sqref="O68">
    <cfRule type="expression" dxfId="708" priority="18" stopIfTrue="1">
      <formula>P113="as"</formula>
    </cfRule>
    <cfRule type="expression" dxfId="707" priority="19" stopIfTrue="1">
      <formula>P113="bs"</formula>
    </cfRule>
  </conditionalFormatting>
  <conditionalFormatting sqref="O69">
    <cfRule type="expression" dxfId="706" priority="14" stopIfTrue="1">
      <formula>P113="as"</formula>
    </cfRule>
    <cfRule type="expression" dxfId="705" priority="15" stopIfTrue="1">
      <formula>P113="bs"</formula>
    </cfRule>
  </conditionalFormatting>
  <conditionalFormatting sqref="O139">
    <cfRule type="expression" dxfId="704" priority="26" stopIfTrue="1">
      <formula>P38="as"</formula>
    </cfRule>
    <cfRule type="expression" dxfId="703" priority="27" stopIfTrue="1">
      <formula>P38="bs"</formula>
    </cfRule>
  </conditionalFormatting>
  <conditionalFormatting sqref="O140">
    <cfRule type="expression" dxfId="702" priority="22" stopIfTrue="1">
      <formula>P38="as"</formula>
    </cfRule>
    <cfRule type="expression" dxfId="701" priority="23" stopIfTrue="1">
      <formula>P38="bs"</formula>
    </cfRule>
  </conditionalFormatting>
  <conditionalFormatting sqref="O143">
    <cfRule type="expression" dxfId="700" priority="28" stopIfTrue="1">
      <formula>P113="as"</formula>
    </cfRule>
    <cfRule type="expression" dxfId="699" priority="29" stopIfTrue="1">
      <formula>P113="bs"</formula>
    </cfRule>
  </conditionalFormatting>
  <conditionalFormatting sqref="O144">
    <cfRule type="expression" dxfId="698" priority="24" stopIfTrue="1">
      <formula>P113="as"</formula>
    </cfRule>
    <cfRule type="expression" dxfId="697" priority="25" stopIfTrue="1">
      <formula>P113="bs"</formula>
    </cfRule>
  </conditionalFormatting>
  <conditionalFormatting sqref="Q141">
    <cfRule type="expression" dxfId="696" priority="30" stopIfTrue="1">
      <formula>P67="as"</formula>
    </cfRule>
    <cfRule type="expression" dxfId="695" priority="31" stopIfTrue="1">
      <formula>P67="bs"</formula>
    </cfRule>
  </conditionalFormatting>
  <conditionalFormatting sqref="Q142">
    <cfRule type="expression" dxfId="694" priority="20" stopIfTrue="1">
      <formula>P67="as"</formula>
    </cfRule>
    <cfRule type="expression" dxfId="693" priority="21" stopIfTrue="1">
      <formula>P67="bs"</formula>
    </cfRule>
  </conditionalFormatting>
  <dataValidations disablePrompts="1" count="1">
    <dataValidation type="list" allowBlank="1" showInputMessage="1" sqref="K62 O67 K89 M97 K105 O113 M129 K121 K137 I10 I66 I34 I50 I26 I58 I18 I42 K14 M22 K30 O38 M54 K46 I85 I141 I109 I125 I101 I133 I93 I117" xr:uid="{00000000-0002-0000-14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21857" r:id="rId4"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121858" r:id="rId5"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5">
    <tabColor indexed="42"/>
  </sheetPr>
  <dimension ref="A1:O134"/>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6.33203125" customWidth="1"/>
    <col min="2" max="3" width="14.109375" customWidth="1"/>
    <col min="4" max="4" width="11.44140625" style="41" customWidth="1"/>
    <col min="5" max="5" width="10" style="617" customWidth="1"/>
    <col min="6" max="6" width="29.44140625" style="64" customWidth="1"/>
    <col min="7" max="7" width="8.6640625" style="625" customWidth="1"/>
    <col min="8" max="8" width="0.109375" style="41" customWidth="1"/>
    <col min="9" max="9" width="5.44140625" style="41" hidden="1" customWidth="1"/>
    <col min="10" max="10" width="8" style="41" hidden="1" customWidth="1"/>
    <col min="11" max="11" width="0.10937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70" t="s">
        <v>90</v>
      </c>
      <c r="F1" s="82"/>
      <c r="G1" s="618"/>
      <c r="H1" s="362"/>
      <c r="I1" s="362"/>
      <c r="J1" s="362"/>
      <c r="K1" s="362"/>
      <c r="L1" s="362"/>
      <c r="M1" s="362"/>
      <c r="N1" s="362"/>
      <c r="O1" s="363"/>
    </row>
    <row r="2" spans="1:15" ht="13.8" thickBot="1" x14ac:dyDescent="0.3">
      <c r="B2" s="59" t="s">
        <v>119</v>
      </c>
      <c r="C2" s="393">
        <f>Altalanos!$B$8</f>
        <v>0</v>
      </c>
      <c r="D2" s="82"/>
      <c r="E2" s="370" t="s">
        <v>91</v>
      </c>
      <c r="F2" s="594"/>
      <c r="G2" s="619"/>
      <c r="H2" s="57"/>
      <c r="I2" s="57"/>
      <c r="J2" s="57"/>
      <c r="K2" s="57"/>
      <c r="L2" s="73"/>
      <c r="M2" s="49"/>
      <c r="N2" s="49"/>
      <c r="O2" s="73"/>
    </row>
    <row r="3" spans="1:15" s="2" customFormat="1" ht="13.8" thickBot="1" x14ac:dyDescent="0.3">
      <c r="A3" s="641"/>
      <c r="B3" s="582"/>
      <c r="C3" s="582"/>
      <c r="D3" s="582"/>
      <c r="E3" s="616"/>
      <c r="F3" s="582"/>
      <c r="G3" s="620"/>
      <c r="H3" s="74"/>
      <c r="I3" s="84"/>
      <c r="J3" s="84"/>
      <c r="K3" s="84"/>
      <c r="L3" s="410" t="s">
        <v>89</v>
      </c>
      <c r="M3" s="75"/>
      <c r="N3" s="85"/>
      <c r="O3" s="371"/>
    </row>
    <row r="4" spans="1:15" s="2" customFormat="1" x14ac:dyDescent="0.25">
      <c r="A4" s="44" t="s">
        <v>81</v>
      </c>
      <c r="B4" s="44"/>
      <c r="C4" s="42" t="s">
        <v>79</v>
      </c>
      <c r="D4" s="44" t="s">
        <v>84</v>
      </c>
      <c r="E4" s="651"/>
      <c r="F4" s="642"/>
      <c r="G4" s="621" t="s">
        <v>85</v>
      </c>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52"/>
      <c r="F5" s="61"/>
      <c r="G5" s="622" t="str">
        <f>Altalanos!$E$10</f>
        <v>Csávás István</v>
      </c>
      <c r="H5" s="90"/>
      <c r="I5" s="52"/>
      <c r="J5" s="52"/>
      <c r="K5" s="52"/>
      <c r="L5" s="90"/>
      <c r="M5" s="61"/>
      <c r="N5" s="61"/>
      <c r="O5" s="643"/>
    </row>
    <row r="6" spans="1:15" ht="30" customHeight="1" thickBot="1" x14ac:dyDescent="0.3">
      <c r="A6" s="348" t="s">
        <v>92</v>
      </c>
      <c r="B6" s="77" t="s">
        <v>82</v>
      </c>
      <c r="C6" s="77" t="s">
        <v>83</v>
      </c>
      <c r="D6" s="77" t="s">
        <v>87</v>
      </c>
      <c r="E6" s="78" t="s">
        <v>88</v>
      </c>
      <c r="F6" s="591" t="s">
        <v>208</v>
      </c>
      <c r="G6" s="623" t="s">
        <v>94</v>
      </c>
      <c r="H6" s="356" t="s">
        <v>74</v>
      </c>
      <c r="I6" s="79" t="s">
        <v>72</v>
      </c>
      <c r="J6" s="358" t="s">
        <v>1</v>
      </c>
      <c r="K6" s="79" t="s">
        <v>73</v>
      </c>
      <c r="L6" s="343" t="s">
        <v>95</v>
      </c>
      <c r="M6" s="80" t="s">
        <v>96</v>
      </c>
      <c r="N6" s="92" t="s">
        <v>2</v>
      </c>
      <c r="O6" s="78" t="s">
        <v>97</v>
      </c>
    </row>
    <row r="7" spans="1:15" s="11" customFormat="1" ht="18.899999999999999" customHeight="1" x14ac:dyDescent="0.25">
      <c r="A7" s="360">
        <v>1</v>
      </c>
      <c r="B7" s="67"/>
      <c r="C7" s="67"/>
      <c r="D7" s="68"/>
      <c r="E7" s="373"/>
      <c r="F7" s="638"/>
      <c r="G7" s="653"/>
      <c r="H7" s="357"/>
      <c r="I7" s="355"/>
      <c r="J7" s="359"/>
      <c r="K7" s="355"/>
      <c r="L7" s="344"/>
      <c r="M7" s="68"/>
      <c r="N7" s="93"/>
      <c r="O7" s="638"/>
    </row>
    <row r="8" spans="1:15" s="11" customFormat="1" ht="18.899999999999999" customHeight="1" x14ac:dyDescent="0.25">
      <c r="A8" s="360">
        <v>2</v>
      </c>
      <c r="B8" s="67"/>
      <c r="C8" s="67"/>
      <c r="D8" s="68"/>
      <c r="E8" s="373"/>
      <c r="F8" s="388"/>
      <c r="G8" s="68"/>
      <c r="H8" s="357"/>
      <c r="I8" s="355"/>
      <c r="J8" s="359"/>
      <c r="K8" s="355"/>
      <c r="L8" s="344"/>
      <c r="M8" s="68"/>
      <c r="N8" s="93"/>
      <c r="O8" s="597"/>
    </row>
    <row r="9" spans="1:15" s="11" customFormat="1" ht="18.899999999999999" customHeight="1" x14ac:dyDescent="0.25">
      <c r="A9" s="360">
        <v>3</v>
      </c>
      <c r="B9" s="67"/>
      <c r="C9" s="67"/>
      <c r="D9" s="68"/>
      <c r="E9" s="373"/>
      <c r="F9" s="388"/>
      <c r="G9" s="68"/>
      <c r="H9" s="357"/>
      <c r="I9" s="355"/>
      <c r="J9" s="359"/>
      <c r="K9" s="355"/>
      <c r="L9" s="344"/>
      <c r="M9" s="68"/>
      <c r="N9" s="604"/>
      <c r="O9" s="388"/>
    </row>
    <row r="10" spans="1:15" s="11" customFormat="1" ht="18.899999999999999" customHeight="1" x14ac:dyDescent="0.25">
      <c r="A10" s="360">
        <v>4</v>
      </c>
      <c r="B10" s="67"/>
      <c r="C10" s="67"/>
      <c r="D10" s="68"/>
      <c r="E10" s="373"/>
      <c r="F10" s="388"/>
      <c r="G10" s="68"/>
      <c r="H10" s="357"/>
      <c r="I10" s="355"/>
      <c r="J10" s="359"/>
      <c r="K10" s="355"/>
      <c r="L10" s="344"/>
      <c r="M10" s="68"/>
      <c r="N10" s="603"/>
      <c r="O10" s="597"/>
    </row>
    <row r="11" spans="1:15" s="11" customFormat="1" ht="18.899999999999999" customHeight="1" x14ac:dyDescent="0.25">
      <c r="A11" s="360">
        <v>5</v>
      </c>
      <c r="B11" s="67"/>
      <c r="C11" s="67"/>
      <c r="D11" s="68"/>
      <c r="E11" s="373"/>
      <c r="F11" s="388"/>
      <c r="G11" s="653"/>
      <c r="H11" s="357"/>
      <c r="I11" s="355"/>
      <c r="J11" s="359"/>
      <c r="K11" s="355"/>
      <c r="L11" s="344"/>
      <c r="M11" s="68"/>
      <c r="N11" s="604"/>
      <c r="O11" s="597"/>
    </row>
    <row r="12" spans="1:15" s="11" customFormat="1" ht="18.899999999999999" customHeight="1" x14ac:dyDescent="0.25">
      <c r="A12" s="360">
        <v>6</v>
      </c>
      <c r="B12" s="67"/>
      <c r="C12" s="67"/>
      <c r="D12" s="68"/>
      <c r="E12" s="373"/>
      <c r="F12" s="388"/>
      <c r="G12" s="68"/>
      <c r="H12" s="357"/>
      <c r="I12" s="355"/>
      <c r="J12" s="359"/>
      <c r="K12" s="355"/>
      <c r="L12" s="344"/>
      <c r="M12" s="68"/>
      <c r="N12" s="604"/>
      <c r="O12" s="597"/>
    </row>
    <row r="13" spans="1:15" s="11" customFormat="1" ht="18.899999999999999" customHeight="1" x14ac:dyDescent="0.25">
      <c r="A13" s="360">
        <v>7</v>
      </c>
      <c r="B13" s="67"/>
      <c r="C13" s="67"/>
      <c r="D13" s="68"/>
      <c r="E13" s="373"/>
      <c r="F13" s="388"/>
      <c r="G13" s="68"/>
      <c r="H13" s="357"/>
      <c r="I13" s="355"/>
      <c r="J13" s="359"/>
      <c r="K13" s="355"/>
      <c r="L13" s="344"/>
      <c r="M13" s="68"/>
      <c r="N13" s="604"/>
      <c r="O13" s="597"/>
    </row>
    <row r="14" spans="1:15" s="11" customFormat="1" ht="18.899999999999999" customHeight="1" x14ac:dyDescent="0.25">
      <c r="A14" s="360">
        <v>8</v>
      </c>
      <c r="B14" s="67"/>
      <c r="C14" s="67"/>
      <c r="D14" s="68"/>
      <c r="E14" s="373"/>
      <c r="F14" s="388"/>
      <c r="G14" s="68"/>
      <c r="H14" s="357"/>
      <c r="I14" s="355"/>
      <c r="J14" s="359"/>
      <c r="K14" s="355"/>
      <c r="L14" s="344"/>
      <c r="M14" s="68"/>
      <c r="N14" s="604"/>
      <c r="O14" s="597"/>
    </row>
    <row r="15" spans="1:15" s="11" customFormat="1" ht="18.899999999999999" customHeight="1" x14ac:dyDescent="0.25">
      <c r="A15" s="360">
        <v>9</v>
      </c>
      <c r="B15" s="67"/>
      <c r="C15" s="67"/>
      <c r="D15" s="68"/>
      <c r="E15" s="373"/>
      <c r="F15" s="388"/>
      <c r="G15" s="68"/>
      <c r="H15" s="357"/>
      <c r="I15" s="355"/>
      <c r="J15" s="359"/>
      <c r="K15" s="355"/>
      <c r="L15" s="344"/>
      <c r="M15" s="68"/>
      <c r="N15" s="605"/>
      <c r="O15" s="597"/>
    </row>
    <row r="16" spans="1:15" s="11" customFormat="1" ht="18.899999999999999" customHeight="1" x14ac:dyDescent="0.25">
      <c r="A16" s="360">
        <v>10</v>
      </c>
      <c r="B16" s="67"/>
      <c r="C16" s="67"/>
      <c r="D16" s="68"/>
      <c r="E16" s="373"/>
      <c r="F16" s="388"/>
      <c r="G16" s="68"/>
      <c r="H16" s="357"/>
      <c r="I16" s="355"/>
      <c r="J16" s="359"/>
      <c r="K16" s="355"/>
      <c r="L16" s="344"/>
      <c r="M16" s="68"/>
      <c r="N16" s="93"/>
      <c r="O16" s="597"/>
    </row>
    <row r="17" spans="1:15" s="11" customFormat="1" ht="18.899999999999999" customHeight="1" x14ac:dyDescent="0.25">
      <c r="A17" s="360">
        <v>11</v>
      </c>
      <c r="B17" s="67"/>
      <c r="C17" s="67"/>
      <c r="D17" s="68"/>
      <c r="E17" s="373"/>
      <c r="F17" s="388"/>
      <c r="G17" s="68"/>
      <c r="H17" s="357"/>
      <c r="I17" s="355"/>
      <c r="J17" s="359"/>
      <c r="K17" s="355"/>
      <c r="L17" s="344"/>
      <c r="M17" s="68"/>
      <c r="N17" s="93"/>
      <c r="O17" s="597"/>
    </row>
    <row r="18" spans="1:15" s="11" customFormat="1" ht="18.899999999999999" customHeight="1" x14ac:dyDescent="0.25">
      <c r="A18" s="360">
        <v>12</v>
      </c>
      <c r="B18" s="67"/>
      <c r="C18" s="67"/>
      <c r="D18" s="68"/>
      <c r="E18" s="373"/>
      <c r="F18" s="388"/>
      <c r="G18" s="68"/>
      <c r="H18" s="357"/>
      <c r="I18" s="355"/>
      <c r="J18" s="359"/>
      <c r="K18" s="355"/>
      <c r="L18" s="344"/>
      <c r="M18" s="68"/>
      <c r="N18" s="93"/>
      <c r="O18" s="597"/>
    </row>
    <row r="19" spans="1:15" s="11" customFormat="1" ht="18.899999999999999" customHeight="1" x14ac:dyDescent="0.25">
      <c r="A19" s="360">
        <v>13</v>
      </c>
      <c r="B19" s="67"/>
      <c r="C19" s="67"/>
      <c r="D19" s="68"/>
      <c r="E19" s="373"/>
      <c r="F19" s="388"/>
      <c r="G19" s="68"/>
      <c r="H19" s="357"/>
      <c r="I19" s="355"/>
      <c r="J19" s="359"/>
      <c r="K19" s="355"/>
      <c r="L19" s="344"/>
      <c r="M19" s="68"/>
      <c r="N19" s="69"/>
      <c r="O19" s="597"/>
    </row>
    <row r="20" spans="1:15" s="11" customFormat="1" ht="18.899999999999999" customHeight="1" x14ac:dyDescent="0.25">
      <c r="A20" s="360">
        <v>14</v>
      </c>
      <c r="B20" s="67"/>
      <c r="C20" s="67"/>
      <c r="D20" s="68"/>
      <c r="E20" s="373"/>
      <c r="F20" s="388"/>
      <c r="G20" s="68"/>
      <c r="H20" s="357"/>
      <c r="I20" s="355"/>
      <c r="J20" s="359"/>
      <c r="K20" s="355"/>
      <c r="L20" s="344"/>
      <c r="M20" s="68"/>
      <c r="N20" s="69"/>
      <c r="O20" s="597"/>
    </row>
    <row r="21" spans="1:15" s="11" customFormat="1" ht="18.899999999999999" customHeight="1" x14ac:dyDescent="0.25">
      <c r="A21" s="360">
        <v>15</v>
      </c>
      <c r="B21" s="67"/>
      <c r="C21" s="67"/>
      <c r="D21" s="68"/>
      <c r="E21" s="373"/>
      <c r="F21" s="388"/>
      <c r="G21" s="68"/>
      <c r="H21" s="357"/>
      <c r="I21" s="355"/>
      <c r="J21" s="359"/>
      <c r="K21" s="355"/>
      <c r="L21" s="344"/>
      <c r="M21" s="68"/>
      <c r="N21" s="93"/>
      <c r="O21" s="597"/>
    </row>
    <row r="22" spans="1:15" s="11" customFormat="1" ht="18.899999999999999" customHeight="1" x14ac:dyDescent="0.25">
      <c r="A22" s="360">
        <v>16</v>
      </c>
      <c r="B22" s="67"/>
      <c r="C22" s="67"/>
      <c r="D22" s="68"/>
      <c r="E22" s="373"/>
      <c r="F22" s="388"/>
      <c r="G22" s="68"/>
      <c r="H22" s="357"/>
      <c r="I22" s="355"/>
      <c r="J22" s="359"/>
      <c r="K22" s="355"/>
      <c r="L22" s="344"/>
      <c r="M22" s="68"/>
      <c r="N22" s="93"/>
      <c r="O22" s="597"/>
    </row>
    <row r="23" spans="1:15" s="11" customFormat="1" ht="18.899999999999999" customHeight="1" x14ac:dyDescent="0.25">
      <c r="A23" s="360">
        <v>17</v>
      </c>
      <c r="B23" s="67"/>
      <c r="C23" s="67"/>
      <c r="D23" s="68"/>
      <c r="E23" s="373"/>
      <c r="F23" s="388"/>
      <c r="G23" s="68"/>
      <c r="H23" s="357"/>
      <c r="I23" s="355"/>
      <c r="J23" s="359"/>
      <c r="K23" s="355"/>
      <c r="L23" s="344"/>
      <c r="M23" s="68"/>
      <c r="N23" s="93"/>
      <c r="O23" s="597"/>
    </row>
    <row r="24" spans="1:15" s="11" customFormat="1" ht="18.899999999999999" customHeight="1" x14ac:dyDescent="0.25">
      <c r="A24" s="360">
        <v>18</v>
      </c>
      <c r="B24" s="67"/>
      <c r="C24" s="67"/>
      <c r="D24" s="68"/>
      <c r="E24" s="373"/>
      <c r="F24" s="388"/>
      <c r="G24" s="68"/>
      <c r="H24" s="357"/>
      <c r="I24" s="355"/>
      <c r="J24" s="359"/>
      <c r="K24" s="355"/>
      <c r="L24" s="344"/>
      <c r="M24" s="68"/>
      <c r="N24" s="93"/>
      <c r="O24" s="597"/>
    </row>
    <row r="25" spans="1:15" s="11" customFormat="1" ht="18.899999999999999" customHeight="1" x14ac:dyDescent="0.25">
      <c r="A25" s="360">
        <v>19</v>
      </c>
      <c r="B25" s="67"/>
      <c r="C25" s="67"/>
      <c r="D25" s="68"/>
      <c r="E25" s="373"/>
      <c r="F25" s="388"/>
      <c r="G25" s="68"/>
      <c r="H25" s="357"/>
      <c r="I25" s="355"/>
      <c r="J25" s="359"/>
      <c r="K25" s="355"/>
      <c r="L25" s="344"/>
      <c r="M25" s="68"/>
      <c r="N25" s="93"/>
      <c r="O25" s="597"/>
    </row>
    <row r="26" spans="1:15" s="11" customFormat="1" ht="18.899999999999999" customHeight="1" x14ac:dyDescent="0.25">
      <c r="A26" s="360">
        <v>20</v>
      </c>
      <c r="B26" s="67"/>
      <c r="C26" s="67"/>
      <c r="D26" s="68"/>
      <c r="E26" s="373"/>
      <c r="F26" s="388"/>
      <c r="G26" s="68"/>
      <c r="H26" s="357"/>
      <c r="I26" s="355"/>
      <c r="J26" s="359"/>
      <c r="K26" s="355"/>
      <c r="L26" s="344"/>
      <c r="M26" s="68"/>
      <c r="N26" s="93"/>
      <c r="O26" s="597"/>
    </row>
    <row r="27" spans="1:15" s="11" customFormat="1" ht="18.899999999999999" customHeight="1" x14ac:dyDescent="0.25">
      <c r="A27" s="360">
        <v>21</v>
      </c>
      <c r="B27" s="67"/>
      <c r="C27" s="67"/>
      <c r="D27" s="68"/>
      <c r="E27" s="373"/>
      <c r="F27" s="388"/>
      <c r="G27" s="68"/>
      <c r="H27" s="357"/>
      <c r="I27" s="355"/>
      <c r="J27" s="359"/>
      <c r="K27" s="355"/>
      <c r="L27" s="344"/>
      <c r="M27" s="68"/>
      <c r="N27" s="69"/>
      <c r="O27" s="388"/>
    </row>
    <row r="28" spans="1:15" s="11" customFormat="1" ht="18.899999999999999" customHeight="1" x14ac:dyDescent="0.25">
      <c r="A28" s="360">
        <v>22</v>
      </c>
      <c r="B28" s="67"/>
      <c r="C28" s="67"/>
      <c r="D28" s="68"/>
      <c r="E28" s="373"/>
      <c r="F28" s="586"/>
      <c r="G28" s="586"/>
      <c r="H28" s="357"/>
      <c r="I28" s="355"/>
      <c r="J28" s="359"/>
      <c r="K28" s="355"/>
      <c r="L28" s="344"/>
      <c r="M28" s="69"/>
      <c r="N28" s="69"/>
      <c r="O28" s="69"/>
    </row>
    <row r="29" spans="1:15" s="11" customFormat="1" ht="18.899999999999999" customHeight="1" x14ac:dyDescent="0.25">
      <c r="A29" s="360">
        <v>23</v>
      </c>
      <c r="B29" s="67"/>
      <c r="C29" s="67"/>
      <c r="D29" s="68"/>
      <c r="E29" s="373"/>
      <c r="F29" s="586"/>
      <c r="G29" s="586"/>
      <c r="H29" s="357"/>
      <c r="I29" s="355"/>
      <c r="J29" s="359"/>
      <c r="K29" s="355"/>
      <c r="L29" s="344"/>
      <c r="M29" s="69"/>
      <c r="N29" s="93"/>
      <c r="O29" s="69"/>
    </row>
    <row r="30" spans="1:15" s="11" customFormat="1" ht="18.899999999999999" customHeight="1" x14ac:dyDescent="0.25">
      <c r="A30" s="360">
        <v>24</v>
      </c>
      <c r="B30" s="67"/>
      <c r="C30" s="67"/>
      <c r="D30" s="68"/>
      <c r="E30" s="373"/>
      <c r="F30" s="586"/>
      <c r="G30" s="624"/>
      <c r="H30" s="357"/>
      <c r="I30" s="355"/>
      <c r="J30" s="359"/>
      <c r="K30" s="355"/>
      <c r="L30" s="344"/>
      <c r="M30" s="69"/>
      <c r="N30" s="93">
        <f t="shared" ref="N30:N92" si="0">IF(L30="DA",1,IF(L30="WC",2,IF(L30="SE",3,IF(L30="Q",4,IF(L30="LL",5,999)))))</f>
        <v>999</v>
      </c>
      <c r="O30" s="69"/>
    </row>
    <row r="31" spans="1:15" s="11" customFormat="1" ht="18.899999999999999" customHeight="1" x14ac:dyDescent="0.25">
      <c r="A31" s="360">
        <v>25</v>
      </c>
      <c r="B31" s="67"/>
      <c r="C31" s="67"/>
      <c r="D31" s="68"/>
      <c r="E31" s="373"/>
      <c r="F31" s="586"/>
      <c r="G31" s="624"/>
      <c r="H31" s="357"/>
      <c r="I31" s="355"/>
      <c r="J31" s="359"/>
      <c r="K31" s="355"/>
      <c r="L31" s="344"/>
      <c r="M31" s="69"/>
      <c r="N31" s="93">
        <f t="shared" si="0"/>
        <v>999</v>
      </c>
      <c r="O31" s="69"/>
    </row>
    <row r="32" spans="1:15" s="11" customFormat="1" ht="18.899999999999999" customHeight="1" x14ac:dyDescent="0.25">
      <c r="A32" s="360">
        <v>26</v>
      </c>
      <c r="B32" s="67"/>
      <c r="C32" s="67"/>
      <c r="D32" s="68"/>
      <c r="E32" s="373"/>
      <c r="F32" s="586"/>
      <c r="G32" s="624"/>
      <c r="H32" s="357"/>
      <c r="I32" s="355"/>
      <c r="J32" s="359"/>
      <c r="K32" s="355"/>
      <c r="L32" s="344"/>
      <c r="M32" s="69"/>
      <c r="N32" s="93">
        <f t="shared" si="0"/>
        <v>999</v>
      </c>
      <c r="O32" s="69"/>
    </row>
    <row r="33" spans="1:15" s="11" customFormat="1" ht="18.899999999999999" customHeight="1" x14ac:dyDescent="0.25">
      <c r="A33" s="360">
        <v>27</v>
      </c>
      <c r="B33" s="67"/>
      <c r="C33" s="67"/>
      <c r="D33" s="68"/>
      <c r="E33" s="373"/>
      <c r="F33" s="586"/>
      <c r="G33" s="624"/>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899999999999999" customHeight="1" x14ac:dyDescent="0.25">
      <c r="A34" s="360">
        <v>28</v>
      </c>
      <c r="B34" s="67"/>
      <c r="C34" s="67"/>
      <c r="D34" s="68"/>
      <c r="E34" s="373"/>
      <c r="F34" s="586"/>
      <c r="G34" s="624"/>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899999999999999" customHeight="1" x14ac:dyDescent="0.25">
      <c r="A35" s="360">
        <v>29</v>
      </c>
      <c r="B35" s="67"/>
      <c r="C35" s="67"/>
      <c r="D35" s="68"/>
      <c r="E35" s="373"/>
      <c r="F35" s="586"/>
      <c r="G35" s="624"/>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899999999999999" customHeight="1" x14ac:dyDescent="0.25">
      <c r="A36" s="360">
        <v>30</v>
      </c>
      <c r="B36" s="67"/>
      <c r="C36" s="67"/>
      <c r="D36" s="68"/>
      <c r="E36" s="373"/>
      <c r="F36" s="586"/>
      <c r="G36" s="624"/>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899999999999999" customHeight="1" x14ac:dyDescent="0.25">
      <c r="A37" s="360">
        <v>31</v>
      </c>
      <c r="B37" s="67"/>
      <c r="C37" s="67"/>
      <c r="D37" s="68"/>
      <c r="E37" s="373"/>
      <c r="F37" s="586"/>
      <c r="G37" s="624"/>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899999999999999" customHeight="1" x14ac:dyDescent="0.25">
      <c r="A38" s="360">
        <v>32</v>
      </c>
      <c r="B38" s="67"/>
      <c r="C38" s="67"/>
      <c r="D38" s="68"/>
      <c r="E38" s="373"/>
      <c r="F38" s="586"/>
      <c r="G38" s="624"/>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899999999999999" customHeight="1" x14ac:dyDescent="0.25">
      <c r="A39" s="360">
        <v>33</v>
      </c>
      <c r="B39" s="67"/>
      <c r="C39" s="67"/>
      <c r="D39" s="68"/>
      <c r="E39" s="373"/>
      <c r="F39" s="586"/>
      <c r="G39" s="624"/>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899999999999999" customHeight="1" x14ac:dyDescent="0.25">
      <c r="A40" s="360">
        <v>34</v>
      </c>
      <c r="B40" s="67"/>
      <c r="C40" s="67"/>
      <c r="D40" s="68"/>
      <c r="E40" s="373"/>
      <c r="F40" s="586"/>
      <c r="G40" s="624"/>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899999999999999" customHeight="1" x14ac:dyDescent="0.25">
      <c r="A41" s="360">
        <v>35</v>
      </c>
      <c r="B41" s="67"/>
      <c r="C41" s="67"/>
      <c r="D41" s="68"/>
      <c r="E41" s="373"/>
      <c r="F41" s="586"/>
      <c r="G41" s="624"/>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899999999999999" customHeight="1" x14ac:dyDescent="0.25">
      <c r="A42" s="360">
        <v>36</v>
      </c>
      <c r="B42" s="67"/>
      <c r="C42" s="67"/>
      <c r="D42" s="68"/>
      <c r="E42" s="373"/>
      <c r="F42" s="586"/>
      <c r="G42" s="624"/>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899999999999999" customHeight="1" x14ac:dyDescent="0.25">
      <c r="A43" s="360">
        <v>37</v>
      </c>
      <c r="B43" s="67"/>
      <c r="C43" s="67"/>
      <c r="D43" s="68"/>
      <c r="E43" s="373"/>
      <c r="F43" s="586"/>
      <c r="G43" s="624"/>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899999999999999" customHeight="1" x14ac:dyDescent="0.25">
      <c r="A44" s="360">
        <v>38</v>
      </c>
      <c r="B44" s="67"/>
      <c r="C44" s="67"/>
      <c r="D44" s="68"/>
      <c r="E44" s="373"/>
      <c r="F44" s="586"/>
      <c r="G44" s="624"/>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899999999999999" customHeight="1" x14ac:dyDescent="0.25">
      <c r="A45" s="360">
        <v>39</v>
      </c>
      <c r="B45" s="67"/>
      <c r="C45" s="67"/>
      <c r="D45" s="68"/>
      <c r="E45" s="373"/>
      <c r="F45" s="586"/>
      <c r="G45" s="624"/>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899999999999999" customHeight="1" x14ac:dyDescent="0.25">
      <c r="A46" s="360">
        <v>40</v>
      </c>
      <c r="B46" s="67"/>
      <c r="C46" s="67"/>
      <c r="D46" s="68"/>
      <c r="E46" s="373"/>
      <c r="F46" s="586"/>
      <c r="G46" s="624"/>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899999999999999" customHeight="1" x14ac:dyDescent="0.25">
      <c r="A47" s="360">
        <v>41</v>
      </c>
      <c r="B47" s="67"/>
      <c r="C47" s="67"/>
      <c r="D47" s="68"/>
      <c r="E47" s="373"/>
      <c r="F47" s="586"/>
      <c r="G47" s="624"/>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899999999999999" customHeight="1" x14ac:dyDescent="0.25">
      <c r="A48" s="360">
        <v>42</v>
      </c>
      <c r="B48" s="67"/>
      <c r="C48" s="67"/>
      <c r="D48" s="68"/>
      <c r="E48" s="373"/>
      <c r="F48" s="586"/>
      <c r="G48" s="624"/>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899999999999999" customHeight="1" x14ac:dyDescent="0.25">
      <c r="A49" s="360">
        <v>43</v>
      </c>
      <c r="B49" s="67"/>
      <c r="C49" s="67"/>
      <c r="D49" s="68"/>
      <c r="E49" s="373"/>
      <c r="F49" s="586"/>
      <c r="G49" s="624"/>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899999999999999" customHeight="1" x14ac:dyDescent="0.25">
      <c r="A50" s="360">
        <v>44</v>
      </c>
      <c r="B50" s="67"/>
      <c r="C50" s="67"/>
      <c r="D50" s="68"/>
      <c r="E50" s="373"/>
      <c r="F50" s="586"/>
      <c r="G50" s="624"/>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899999999999999" customHeight="1" x14ac:dyDescent="0.25">
      <c r="A51" s="360">
        <v>45</v>
      </c>
      <c r="B51" s="67"/>
      <c r="C51" s="67"/>
      <c r="D51" s="68"/>
      <c r="E51" s="373"/>
      <c r="F51" s="586"/>
      <c r="G51" s="624"/>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899999999999999" customHeight="1" x14ac:dyDescent="0.25">
      <c r="A52" s="360">
        <v>46</v>
      </c>
      <c r="B52" s="67"/>
      <c r="C52" s="67"/>
      <c r="D52" s="68"/>
      <c r="E52" s="373"/>
      <c r="F52" s="586"/>
      <c r="G52" s="624"/>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899999999999999" customHeight="1" x14ac:dyDescent="0.25">
      <c r="A53" s="360">
        <v>47</v>
      </c>
      <c r="B53" s="67"/>
      <c r="C53" s="67"/>
      <c r="D53" s="68"/>
      <c r="E53" s="373"/>
      <c r="F53" s="586"/>
      <c r="G53" s="624"/>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899999999999999" customHeight="1" x14ac:dyDescent="0.25">
      <c r="A54" s="360">
        <v>48</v>
      </c>
      <c r="B54" s="67"/>
      <c r="C54" s="67"/>
      <c r="D54" s="68"/>
      <c r="E54" s="373"/>
      <c r="F54" s="586"/>
      <c r="G54" s="624"/>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899999999999999" customHeight="1" x14ac:dyDescent="0.25">
      <c r="A55" s="360">
        <v>49</v>
      </c>
      <c r="B55" s="67"/>
      <c r="C55" s="67"/>
      <c r="D55" s="68"/>
      <c r="E55" s="373"/>
      <c r="F55" s="586"/>
      <c r="G55" s="624"/>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899999999999999" customHeight="1" x14ac:dyDescent="0.25">
      <c r="A56" s="360">
        <v>50</v>
      </c>
      <c r="B56" s="67"/>
      <c r="C56" s="67"/>
      <c r="D56" s="68"/>
      <c r="E56" s="373"/>
      <c r="F56" s="586"/>
      <c r="G56" s="624"/>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899999999999999" customHeight="1" x14ac:dyDescent="0.25">
      <c r="A57" s="360">
        <v>51</v>
      </c>
      <c r="B57" s="67"/>
      <c r="C57" s="67"/>
      <c r="D57" s="68"/>
      <c r="E57" s="373"/>
      <c r="F57" s="586"/>
      <c r="G57" s="624"/>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899999999999999" customHeight="1" x14ac:dyDescent="0.25">
      <c r="A58" s="360">
        <v>52</v>
      </c>
      <c r="B58" s="67"/>
      <c r="C58" s="67"/>
      <c r="D58" s="68"/>
      <c r="E58" s="373"/>
      <c r="F58" s="586"/>
      <c r="G58" s="624"/>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899999999999999" customHeight="1" x14ac:dyDescent="0.25">
      <c r="A59" s="360">
        <v>53</v>
      </c>
      <c r="B59" s="67"/>
      <c r="C59" s="67"/>
      <c r="D59" s="68"/>
      <c r="E59" s="373"/>
      <c r="F59" s="586"/>
      <c r="G59" s="624"/>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899999999999999" customHeight="1" x14ac:dyDescent="0.25">
      <c r="A60" s="360">
        <v>54</v>
      </c>
      <c r="B60" s="67"/>
      <c r="C60" s="67"/>
      <c r="D60" s="68"/>
      <c r="E60" s="373"/>
      <c r="F60" s="586"/>
      <c r="G60" s="624"/>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899999999999999" customHeight="1" x14ac:dyDescent="0.25">
      <c r="A61" s="360">
        <v>55</v>
      </c>
      <c r="B61" s="67"/>
      <c r="C61" s="67"/>
      <c r="D61" s="68"/>
      <c r="E61" s="373"/>
      <c r="F61" s="586"/>
      <c r="G61" s="624"/>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899999999999999" customHeight="1" x14ac:dyDescent="0.25">
      <c r="A62" s="360">
        <v>56</v>
      </c>
      <c r="B62" s="67"/>
      <c r="C62" s="67"/>
      <c r="D62" s="68"/>
      <c r="E62" s="373"/>
      <c r="F62" s="586"/>
      <c r="G62" s="624"/>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899999999999999" customHeight="1" x14ac:dyDescent="0.25">
      <c r="A63" s="360">
        <v>57</v>
      </c>
      <c r="B63" s="67"/>
      <c r="C63" s="67"/>
      <c r="D63" s="68"/>
      <c r="E63" s="373"/>
      <c r="F63" s="586"/>
      <c r="G63" s="624"/>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899999999999999" customHeight="1" x14ac:dyDescent="0.25">
      <c r="A64" s="360">
        <v>58</v>
      </c>
      <c r="B64" s="67"/>
      <c r="C64" s="67"/>
      <c r="D64" s="68"/>
      <c r="E64" s="373"/>
      <c r="F64" s="586"/>
      <c r="G64" s="624"/>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899999999999999" customHeight="1" x14ac:dyDescent="0.25">
      <c r="A65" s="360">
        <v>59</v>
      </c>
      <c r="B65" s="67"/>
      <c r="C65" s="67"/>
      <c r="D65" s="68"/>
      <c r="E65" s="373"/>
      <c r="F65" s="586"/>
      <c r="G65" s="624"/>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899999999999999" customHeight="1" x14ac:dyDescent="0.25">
      <c r="A66" s="360">
        <v>60</v>
      </c>
      <c r="B66" s="67"/>
      <c r="C66" s="67"/>
      <c r="D66" s="68"/>
      <c r="E66" s="373"/>
      <c r="F66" s="586"/>
      <c r="G66" s="624"/>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899999999999999" customHeight="1" x14ac:dyDescent="0.25">
      <c r="A67" s="360">
        <v>61</v>
      </c>
      <c r="B67" s="67"/>
      <c r="C67" s="67"/>
      <c r="D67" s="68"/>
      <c r="E67" s="373"/>
      <c r="F67" s="586"/>
      <c r="G67" s="624"/>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899999999999999" customHeight="1" x14ac:dyDescent="0.25">
      <c r="A68" s="360">
        <v>62</v>
      </c>
      <c r="B68" s="67"/>
      <c r="C68" s="67"/>
      <c r="D68" s="68"/>
      <c r="E68" s="373"/>
      <c r="F68" s="586"/>
      <c r="G68" s="624"/>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899999999999999" customHeight="1" x14ac:dyDescent="0.25">
      <c r="A69" s="360">
        <v>63</v>
      </c>
      <c r="B69" s="67"/>
      <c r="C69" s="67"/>
      <c r="D69" s="68"/>
      <c r="E69" s="373"/>
      <c r="F69" s="586"/>
      <c r="G69" s="624"/>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899999999999999" customHeight="1" x14ac:dyDescent="0.25">
      <c r="A70" s="360">
        <v>64</v>
      </c>
      <c r="B70" s="67"/>
      <c r="C70" s="67"/>
      <c r="D70" s="68"/>
      <c r="E70" s="373"/>
      <c r="F70" s="586"/>
      <c r="G70" s="624"/>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899999999999999" customHeight="1" x14ac:dyDescent="0.25">
      <c r="A71" s="360">
        <v>65</v>
      </c>
      <c r="B71" s="67"/>
      <c r="C71" s="67"/>
      <c r="D71" s="68"/>
      <c r="E71" s="373"/>
      <c r="F71" s="586"/>
      <c r="G71" s="624"/>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899999999999999" customHeight="1" x14ac:dyDescent="0.25">
      <c r="A72" s="360">
        <v>66</v>
      </c>
      <c r="B72" s="67"/>
      <c r="C72" s="67"/>
      <c r="D72" s="68"/>
      <c r="E72" s="373"/>
      <c r="F72" s="586"/>
      <c r="G72" s="624"/>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899999999999999" customHeight="1" x14ac:dyDescent="0.25">
      <c r="A73" s="360">
        <v>67</v>
      </c>
      <c r="B73" s="67"/>
      <c r="C73" s="67"/>
      <c r="D73" s="68"/>
      <c r="E73" s="373"/>
      <c r="F73" s="586"/>
      <c r="G73" s="624"/>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899999999999999" customHeight="1" x14ac:dyDescent="0.25">
      <c r="A74" s="360">
        <v>68</v>
      </c>
      <c r="B74" s="67"/>
      <c r="C74" s="67"/>
      <c r="D74" s="68"/>
      <c r="E74" s="373"/>
      <c r="F74" s="586"/>
      <c r="G74" s="624"/>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899999999999999" customHeight="1" x14ac:dyDescent="0.25">
      <c r="A75" s="360">
        <v>69</v>
      </c>
      <c r="B75" s="67"/>
      <c r="C75" s="67"/>
      <c r="D75" s="68"/>
      <c r="E75" s="373"/>
      <c r="F75" s="586"/>
      <c r="G75" s="624"/>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899999999999999" customHeight="1" x14ac:dyDescent="0.25">
      <c r="A76" s="360">
        <v>70</v>
      </c>
      <c r="B76" s="67"/>
      <c r="C76" s="67"/>
      <c r="D76" s="68"/>
      <c r="E76" s="373"/>
      <c r="F76" s="586"/>
      <c r="G76" s="624"/>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899999999999999" customHeight="1" x14ac:dyDescent="0.25">
      <c r="A77" s="360">
        <v>71</v>
      </c>
      <c r="B77" s="67"/>
      <c r="C77" s="67"/>
      <c r="D77" s="68"/>
      <c r="E77" s="373"/>
      <c r="F77" s="586"/>
      <c r="G77" s="624"/>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899999999999999" customHeight="1" x14ac:dyDescent="0.25">
      <c r="A78" s="360">
        <v>72</v>
      </c>
      <c r="B78" s="67"/>
      <c r="C78" s="67"/>
      <c r="D78" s="68"/>
      <c r="E78" s="373"/>
      <c r="F78" s="586"/>
      <c r="G78" s="624"/>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899999999999999" customHeight="1" x14ac:dyDescent="0.25">
      <c r="A79" s="360">
        <v>73</v>
      </c>
      <c r="B79" s="67"/>
      <c r="C79" s="67"/>
      <c r="D79" s="68"/>
      <c r="E79" s="373"/>
      <c r="F79" s="586"/>
      <c r="G79" s="624"/>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899999999999999" customHeight="1" x14ac:dyDescent="0.25">
      <c r="A80" s="360">
        <v>74</v>
      </c>
      <c r="B80" s="67"/>
      <c r="C80" s="67"/>
      <c r="D80" s="68"/>
      <c r="E80" s="373"/>
      <c r="F80" s="586"/>
      <c r="G80" s="624"/>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899999999999999" customHeight="1" x14ac:dyDescent="0.25">
      <c r="A81" s="360">
        <v>75</v>
      </c>
      <c r="B81" s="67"/>
      <c r="C81" s="67"/>
      <c r="D81" s="68"/>
      <c r="E81" s="373"/>
      <c r="F81" s="586"/>
      <c r="G81" s="624"/>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899999999999999" customHeight="1" x14ac:dyDescent="0.25">
      <c r="A82" s="360">
        <v>76</v>
      </c>
      <c r="B82" s="67"/>
      <c r="C82" s="67"/>
      <c r="D82" s="68"/>
      <c r="E82" s="373"/>
      <c r="F82" s="586"/>
      <c r="G82" s="624"/>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899999999999999" customHeight="1" x14ac:dyDescent="0.25">
      <c r="A83" s="360">
        <v>77</v>
      </c>
      <c r="B83" s="67"/>
      <c r="C83" s="67"/>
      <c r="D83" s="68"/>
      <c r="E83" s="373"/>
      <c r="F83" s="586"/>
      <c r="G83" s="624"/>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899999999999999" customHeight="1" x14ac:dyDescent="0.25">
      <c r="A84" s="360">
        <v>78</v>
      </c>
      <c r="B84" s="67"/>
      <c r="C84" s="67"/>
      <c r="D84" s="68"/>
      <c r="E84" s="373"/>
      <c r="F84" s="586"/>
      <c r="G84" s="624"/>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899999999999999" customHeight="1" x14ac:dyDescent="0.25">
      <c r="A85" s="360">
        <v>79</v>
      </c>
      <c r="B85" s="67"/>
      <c r="C85" s="67"/>
      <c r="D85" s="68"/>
      <c r="E85" s="373"/>
      <c r="F85" s="586"/>
      <c r="G85" s="624"/>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899999999999999" customHeight="1" x14ac:dyDescent="0.25">
      <c r="A86" s="360">
        <v>80</v>
      </c>
      <c r="B86" s="67"/>
      <c r="C86" s="67"/>
      <c r="D86" s="68"/>
      <c r="E86" s="373"/>
      <c r="F86" s="586"/>
      <c r="G86" s="624"/>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899999999999999" customHeight="1" x14ac:dyDescent="0.25">
      <c r="A87" s="360">
        <v>81</v>
      </c>
      <c r="B87" s="67"/>
      <c r="C87" s="67"/>
      <c r="D87" s="68"/>
      <c r="E87" s="373"/>
      <c r="F87" s="586"/>
      <c r="G87" s="624"/>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899999999999999" customHeight="1" x14ac:dyDescent="0.25">
      <c r="A88" s="360">
        <v>82</v>
      </c>
      <c r="B88" s="67"/>
      <c r="C88" s="67"/>
      <c r="D88" s="68"/>
      <c r="E88" s="373"/>
      <c r="F88" s="586"/>
      <c r="G88" s="624"/>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899999999999999" customHeight="1" x14ac:dyDescent="0.25">
      <c r="A89" s="360">
        <v>83</v>
      </c>
      <c r="B89" s="67"/>
      <c r="C89" s="67"/>
      <c r="D89" s="68"/>
      <c r="E89" s="373"/>
      <c r="F89" s="586"/>
      <c r="G89" s="624"/>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899999999999999" customHeight="1" x14ac:dyDescent="0.25">
      <c r="A90" s="360">
        <v>84</v>
      </c>
      <c r="B90" s="67"/>
      <c r="C90" s="67"/>
      <c r="D90" s="68"/>
      <c r="E90" s="373"/>
      <c r="F90" s="586"/>
      <c r="G90" s="624"/>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899999999999999" customHeight="1" x14ac:dyDescent="0.25">
      <c r="A91" s="360">
        <v>85</v>
      </c>
      <c r="B91" s="67"/>
      <c r="C91" s="67"/>
      <c r="D91" s="68"/>
      <c r="E91" s="373"/>
      <c r="F91" s="586"/>
      <c r="G91" s="624"/>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899999999999999" customHeight="1" x14ac:dyDescent="0.25">
      <c r="A92" s="360">
        <v>86</v>
      </c>
      <c r="B92" s="67"/>
      <c r="C92" s="67"/>
      <c r="D92" s="68"/>
      <c r="E92" s="373"/>
      <c r="F92" s="586"/>
      <c r="G92" s="624"/>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899999999999999" customHeight="1" x14ac:dyDescent="0.25">
      <c r="A93" s="360">
        <v>87</v>
      </c>
      <c r="B93" s="67"/>
      <c r="C93" s="67"/>
      <c r="D93" s="68"/>
      <c r="E93" s="373"/>
      <c r="F93" s="586"/>
      <c r="G93" s="624"/>
      <c r="H93" s="357" t="e">
        <f>IF(AND(O93="",#REF!&gt;0,#REF!&lt;5),I93,)</f>
        <v>#REF!</v>
      </c>
      <c r="I93" s="355" t="str">
        <f>IF(D93="","ZZZ9",IF(AND(#REF!&gt;0,#REF!&lt;5),D93&amp;#REF!,D93&amp;"9"))</f>
        <v>ZZZ9</v>
      </c>
      <c r="J93" s="359">
        <f t="shared" si="1"/>
        <v>999</v>
      </c>
      <c r="K93" s="355">
        <f t="shared" si="2"/>
        <v>999</v>
      </c>
      <c r="L93" s="344"/>
      <c r="M93" s="69"/>
      <c r="N93" s="93">
        <f t="shared" ref="N93:N122" si="3">IF(L93="DA",1,IF(L93="WC",2,IF(L93="SE",3,IF(L93="Q",4,IF(L93="LL",5,999)))))</f>
        <v>999</v>
      </c>
      <c r="O93" s="69"/>
    </row>
    <row r="94" spans="1:15" s="11" customFormat="1" ht="18.899999999999999" customHeight="1" x14ac:dyDescent="0.25">
      <c r="A94" s="360">
        <v>88</v>
      </c>
      <c r="B94" s="67"/>
      <c r="C94" s="67"/>
      <c r="D94" s="68"/>
      <c r="E94" s="373"/>
      <c r="F94" s="586"/>
      <c r="G94" s="624"/>
      <c r="H94" s="357" t="e">
        <f>IF(AND(O94="",#REF!&gt;0,#REF!&lt;5),I94,)</f>
        <v>#REF!</v>
      </c>
      <c r="I94" s="355" t="str">
        <f>IF(D94="","ZZZ9",IF(AND(#REF!&gt;0,#REF!&lt;5),D94&amp;#REF!,D94&amp;"9"))</f>
        <v>ZZZ9</v>
      </c>
      <c r="J94" s="359">
        <f t="shared" si="1"/>
        <v>999</v>
      </c>
      <c r="K94" s="355">
        <f t="shared" si="2"/>
        <v>999</v>
      </c>
      <c r="L94" s="344"/>
      <c r="M94" s="69"/>
      <c r="N94" s="93">
        <f t="shared" si="3"/>
        <v>999</v>
      </c>
      <c r="O94" s="69"/>
    </row>
    <row r="95" spans="1:15" s="11" customFormat="1" ht="18.899999999999999" customHeight="1" x14ac:dyDescent="0.25">
      <c r="A95" s="360">
        <v>89</v>
      </c>
      <c r="B95" s="67"/>
      <c r="C95" s="67"/>
      <c r="D95" s="68"/>
      <c r="E95" s="373"/>
      <c r="F95" s="586"/>
      <c r="G95" s="624"/>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899999999999999" customHeight="1" x14ac:dyDescent="0.25">
      <c r="A96" s="360">
        <v>90</v>
      </c>
      <c r="B96" s="67"/>
      <c r="C96" s="67"/>
      <c r="D96" s="68"/>
      <c r="E96" s="373"/>
      <c r="F96" s="586"/>
      <c r="G96" s="624"/>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899999999999999" customHeight="1" x14ac:dyDescent="0.25">
      <c r="A97" s="360">
        <v>91</v>
      </c>
      <c r="B97" s="67"/>
      <c r="C97" s="67"/>
      <c r="D97" s="68"/>
      <c r="E97" s="373"/>
      <c r="F97" s="586"/>
      <c r="G97" s="624"/>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899999999999999" customHeight="1" x14ac:dyDescent="0.25">
      <c r="A98" s="360">
        <v>92</v>
      </c>
      <c r="B98" s="67"/>
      <c r="C98" s="67"/>
      <c r="D98" s="68"/>
      <c r="E98" s="373"/>
      <c r="F98" s="586"/>
      <c r="G98" s="624"/>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899999999999999" customHeight="1" x14ac:dyDescent="0.25">
      <c r="A99" s="360">
        <v>93</v>
      </c>
      <c r="B99" s="67"/>
      <c r="C99" s="67"/>
      <c r="D99" s="68"/>
      <c r="E99" s="373"/>
      <c r="F99" s="586"/>
      <c r="G99" s="624"/>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899999999999999" customHeight="1" x14ac:dyDescent="0.25">
      <c r="A100" s="360">
        <v>94</v>
      </c>
      <c r="B100" s="67"/>
      <c r="C100" s="67"/>
      <c r="D100" s="68"/>
      <c r="E100" s="373"/>
      <c r="F100" s="586"/>
      <c r="G100" s="624"/>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899999999999999" customHeight="1" x14ac:dyDescent="0.25">
      <c r="A101" s="360">
        <v>95</v>
      </c>
      <c r="B101" s="67"/>
      <c r="C101" s="67"/>
      <c r="D101" s="68"/>
      <c r="E101" s="373"/>
      <c r="F101" s="586"/>
      <c r="G101" s="624"/>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899999999999999" customHeight="1" x14ac:dyDescent="0.25">
      <c r="A102" s="360">
        <v>96</v>
      </c>
      <c r="B102" s="67"/>
      <c r="C102" s="67"/>
      <c r="D102" s="68"/>
      <c r="E102" s="373"/>
      <c r="F102" s="586"/>
      <c r="G102" s="624"/>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899999999999999" customHeight="1" x14ac:dyDescent="0.25">
      <c r="A103" s="360">
        <v>97</v>
      </c>
      <c r="B103" s="67"/>
      <c r="C103" s="67"/>
      <c r="D103" s="68"/>
      <c r="E103" s="373"/>
      <c r="F103" s="586"/>
      <c r="G103" s="624"/>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899999999999999" customHeight="1" x14ac:dyDescent="0.25">
      <c r="A104" s="360">
        <v>98</v>
      </c>
      <c r="B104" s="67"/>
      <c r="C104" s="67"/>
      <c r="D104" s="68"/>
      <c r="E104" s="373"/>
      <c r="F104" s="586"/>
      <c r="G104" s="624"/>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899999999999999" customHeight="1" x14ac:dyDescent="0.25">
      <c r="A105" s="360">
        <v>99</v>
      </c>
      <c r="B105" s="67"/>
      <c r="C105" s="67"/>
      <c r="D105" s="68"/>
      <c r="E105" s="373"/>
      <c r="F105" s="586"/>
      <c r="G105" s="624"/>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899999999999999" customHeight="1" x14ac:dyDescent="0.25">
      <c r="A106" s="360">
        <v>100</v>
      </c>
      <c r="B106" s="67"/>
      <c r="C106" s="67"/>
      <c r="D106" s="68"/>
      <c r="E106" s="373"/>
      <c r="F106" s="586"/>
      <c r="G106" s="624"/>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899999999999999" customHeight="1" x14ac:dyDescent="0.25">
      <c r="A107" s="360">
        <v>101</v>
      </c>
      <c r="B107" s="67"/>
      <c r="C107" s="67"/>
      <c r="D107" s="68"/>
      <c r="E107" s="373"/>
      <c r="F107" s="586"/>
      <c r="G107" s="624"/>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899999999999999" customHeight="1" x14ac:dyDescent="0.25">
      <c r="A108" s="360">
        <v>102</v>
      </c>
      <c r="B108" s="67"/>
      <c r="C108" s="67"/>
      <c r="D108" s="68"/>
      <c r="E108" s="373"/>
      <c r="F108" s="586"/>
      <c r="G108" s="624"/>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899999999999999" customHeight="1" x14ac:dyDescent="0.25">
      <c r="A109" s="360">
        <v>103</v>
      </c>
      <c r="B109" s="67"/>
      <c r="C109" s="67"/>
      <c r="D109" s="68"/>
      <c r="E109" s="373"/>
      <c r="F109" s="586"/>
      <c r="G109" s="624"/>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899999999999999" customHeight="1" x14ac:dyDescent="0.25">
      <c r="A110" s="360">
        <v>104</v>
      </c>
      <c r="B110" s="67"/>
      <c r="C110" s="67"/>
      <c r="D110" s="68"/>
      <c r="E110" s="373"/>
      <c r="F110" s="586"/>
      <c r="G110" s="624"/>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899999999999999" customHeight="1" x14ac:dyDescent="0.25">
      <c r="A111" s="360">
        <v>105</v>
      </c>
      <c r="B111" s="67"/>
      <c r="C111" s="67"/>
      <c r="D111" s="68"/>
      <c r="E111" s="373"/>
      <c r="F111" s="586"/>
      <c r="G111" s="624"/>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899999999999999" customHeight="1" x14ac:dyDescent="0.25">
      <c r="A112" s="360">
        <v>106</v>
      </c>
      <c r="B112" s="67"/>
      <c r="C112" s="67"/>
      <c r="D112" s="68"/>
      <c r="E112" s="373"/>
      <c r="F112" s="586"/>
      <c r="G112" s="624"/>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899999999999999" customHeight="1" x14ac:dyDescent="0.25">
      <c r="A113" s="360">
        <v>107</v>
      </c>
      <c r="B113" s="67"/>
      <c r="C113" s="67"/>
      <c r="D113" s="68"/>
      <c r="E113" s="373"/>
      <c r="F113" s="586"/>
      <c r="G113" s="624"/>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899999999999999" customHeight="1" x14ac:dyDescent="0.25">
      <c r="A114" s="360">
        <v>108</v>
      </c>
      <c r="B114" s="67"/>
      <c r="C114" s="67"/>
      <c r="D114" s="68"/>
      <c r="E114" s="373"/>
      <c r="F114" s="586"/>
      <c r="G114" s="624"/>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899999999999999" customHeight="1" x14ac:dyDescent="0.25">
      <c r="A115" s="360">
        <v>109</v>
      </c>
      <c r="B115" s="67"/>
      <c r="C115" s="67"/>
      <c r="D115" s="68"/>
      <c r="E115" s="373"/>
      <c r="F115" s="586"/>
      <c r="G115" s="624"/>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899999999999999" customHeight="1" x14ac:dyDescent="0.25">
      <c r="A116" s="360">
        <v>110</v>
      </c>
      <c r="B116" s="67"/>
      <c r="C116" s="67"/>
      <c r="D116" s="68"/>
      <c r="E116" s="373"/>
      <c r="F116" s="586"/>
      <c r="G116" s="624"/>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899999999999999" customHeight="1" x14ac:dyDescent="0.25">
      <c r="A117" s="360">
        <v>111</v>
      </c>
      <c r="B117" s="67"/>
      <c r="C117" s="67"/>
      <c r="D117" s="68"/>
      <c r="E117" s="373"/>
      <c r="F117" s="586"/>
      <c r="G117" s="624"/>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899999999999999" customHeight="1" x14ac:dyDescent="0.25">
      <c r="A118" s="360">
        <v>112</v>
      </c>
      <c r="B118" s="67"/>
      <c r="C118" s="67"/>
      <c r="D118" s="68"/>
      <c r="E118" s="373"/>
      <c r="F118" s="586"/>
      <c r="G118" s="624"/>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899999999999999" customHeight="1" x14ac:dyDescent="0.25">
      <c r="A119" s="360">
        <v>113</v>
      </c>
      <c r="B119" s="67"/>
      <c r="C119" s="67"/>
      <c r="D119" s="68"/>
      <c r="E119" s="373"/>
      <c r="F119" s="586"/>
      <c r="G119" s="624"/>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899999999999999" customHeight="1" x14ac:dyDescent="0.25">
      <c r="A120" s="360">
        <v>114</v>
      </c>
      <c r="B120" s="67"/>
      <c r="C120" s="67"/>
      <c r="D120" s="68"/>
      <c r="E120" s="373"/>
      <c r="F120" s="586"/>
      <c r="G120" s="624"/>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899999999999999" customHeight="1" x14ac:dyDescent="0.25">
      <c r="A121" s="360">
        <v>115</v>
      </c>
      <c r="B121" s="67"/>
      <c r="C121" s="67"/>
      <c r="D121" s="68"/>
      <c r="E121" s="373"/>
      <c r="F121" s="586"/>
      <c r="G121" s="624"/>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899999999999999" customHeight="1" x14ac:dyDescent="0.25">
      <c r="A122" s="360">
        <v>116</v>
      </c>
      <c r="B122" s="67"/>
      <c r="C122" s="67"/>
      <c r="D122" s="68"/>
      <c r="E122" s="373"/>
      <c r="F122" s="586"/>
      <c r="G122" s="624"/>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899999999999999" customHeight="1" x14ac:dyDescent="0.25">
      <c r="A123" s="360">
        <v>117</v>
      </c>
      <c r="B123" s="67"/>
      <c r="C123" s="67"/>
      <c r="D123" s="68"/>
      <c r="E123" s="373"/>
      <c r="F123" s="586"/>
      <c r="G123" s="624"/>
      <c r="H123" s="357"/>
      <c r="I123" s="355"/>
      <c r="J123" s="359"/>
      <c r="K123" s="355"/>
      <c r="L123" s="344"/>
      <c r="M123" s="69"/>
      <c r="N123" s="93"/>
      <c r="O123" s="69"/>
    </row>
    <row r="124" spans="1:15" s="11" customFormat="1" ht="18.899999999999999" customHeight="1" x14ac:dyDescent="0.25">
      <c r="A124" s="360">
        <v>118</v>
      </c>
      <c r="B124" s="67"/>
      <c r="C124" s="67"/>
      <c r="D124" s="68"/>
      <c r="E124" s="373"/>
      <c r="F124" s="586"/>
      <c r="G124" s="624"/>
      <c r="H124" s="357"/>
      <c r="I124" s="355"/>
      <c r="J124" s="359"/>
      <c r="K124" s="355"/>
      <c r="L124" s="344"/>
      <c r="M124" s="69"/>
      <c r="N124" s="93"/>
      <c r="O124" s="69"/>
    </row>
    <row r="125" spans="1:15" s="11" customFormat="1" ht="18.899999999999999" customHeight="1" x14ac:dyDescent="0.25">
      <c r="A125" s="360">
        <v>119</v>
      </c>
      <c r="B125" s="67"/>
      <c r="C125" s="67"/>
      <c r="D125" s="68"/>
      <c r="E125" s="373"/>
      <c r="F125" s="586"/>
      <c r="G125" s="624"/>
      <c r="H125" s="357"/>
      <c r="I125" s="355"/>
      <c r="J125" s="359"/>
      <c r="K125" s="355"/>
      <c r="L125" s="344"/>
      <c r="M125" s="69"/>
      <c r="N125" s="93"/>
      <c r="O125" s="69"/>
    </row>
    <row r="126" spans="1:15" s="11" customFormat="1" ht="18.899999999999999" customHeight="1" x14ac:dyDescent="0.25">
      <c r="A126" s="360">
        <v>120</v>
      </c>
      <c r="B126" s="67"/>
      <c r="C126" s="67"/>
      <c r="D126" s="68"/>
      <c r="E126" s="373"/>
      <c r="F126" s="586"/>
      <c r="G126" s="624"/>
      <c r="H126" s="357"/>
      <c r="I126" s="355"/>
      <c r="J126" s="359"/>
      <c r="K126" s="355"/>
      <c r="L126" s="344"/>
      <c r="M126" s="69"/>
      <c r="N126" s="93"/>
      <c r="O126" s="69"/>
    </row>
    <row r="127" spans="1:15" s="11" customFormat="1" ht="18.899999999999999" customHeight="1" x14ac:dyDescent="0.25">
      <c r="A127" s="360">
        <v>121</v>
      </c>
      <c r="B127" s="67"/>
      <c r="C127" s="67"/>
      <c r="D127" s="68"/>
      <c r="E127" s="373"/>
      <c r="F127" s="586"/>
      <c r="G127" s="624"/>
      <c r="H127" s="357"/>
      <c r="I127" s="355"/>
      <c r="J127" s="359"/>
      <c r="K127" s="355"/>
      <c r="L127" s="344"/>
      <c r="M127" s="69"/>
      <c r="N127" s="93"/>
      <c r="O127" s="69"/>
    </row>
    <row r="128" spans="1:15" s="11" customFormat="1" ht="18.899999999999999" customHeight="1" x14ac:dyDescent="0.25">
      <c r="A128" s="360">
        <v>122</v>
      </c>
      <c r="B128" s="67"/>
      <c r="C128" s="67"/>
      <c r="D128" s="68"/>
      <c r="E128" s="373"/>
      <c r="F128" s="586"/>
      <c r="G128" s="624"/>
      <c r="H128" s="357"/>
      <c r="I128" s="355"/>
      <c r="J128" s="359"/>
      <c r="K128" s="355"/>
      <c r="L128" s="344"/>
      <c r="M128" s="69"/>
      <c r="N128" s="93"/>
      <c r="O128" s="69"/>
    </row>
    <row r="129" spans="1:15" s="11" customFormat="1" ht="18.899999999999999" customHeight="1" x14ac:dyDescent="0.25">
      <c r="A129" s="360">
        <v>123</v>
      </c>
      <c r="B129" s="67"/>
      <c r="C129" s="67"/>
      <c r="D129" s="68"/>
      <c r="E129" s="373"/>
      <c r="F129" s="586"/>
      <c r="G129" s="624"/>
      <c r="H129" s="357"/>
      <c r="I129" s="355"/>
      <c r="J129" s="359"/>
      <c r="K129" s="355"/>
      <c r="L129" s="344"/>
      <c r="M129" s="69"/>
      <c r="N129" s="93"/>
      <c r="O129" s="69"/>
    </row>
    <row r="130" spans="1:15" s="11" customFormat="1" ht="18.899999999999999" customHeight="1" x14ac:dyDescent="0.25">
      <c r="A130" s="360">
        <v>124</v>
      </c>
      <c r="B130" s="67"/>
      <c r="C130" s="67"/>
      <c r="D130" s="68"/>
      <c r="E130" s="373"/>
      <c r="F130" s="586"/>
      <c r="G130" s="624"/>
      <c r="H130" s="357"/>
      <c r="I130" s="355"/>
      <c r="J130" s="359"/>
      <c r="K130" s="355"/>
      <c r="L130" s="344"/>
      <c r="M130" s="69"/>
      <c r="N130" s="93"/>
      <c r="O130" s="69"/>
    </row>
    <row r="131" spans="1:15" s="11" customFormat="1" ht="18.899999999999999" customHeight="1" x14ac:dyDescent="0.25">
      <c r="A131" s="360">
        <v>125</v>
      </c>
      <c r="B131" s="67"/>
      <c r="C131" s="67"/>
      <c r="D131" s="68"/>
      <c r="E131" s="373"/>
      <c r="F131" s="586"/>
      <c r="G131" s="624"/>
      <c r="H131" s="357"/>
      <c r="I131" s="355"/>
      <c r="J131" s="359"/>
      <c r="K131" s="355"/>
      <c r="L131" s="344"/>
      <c r="M131" s="69"/>
      <c r="N131" s="93"/>
      <c r="O131" s="69"/>
    </row>
    <row r="132" spans="1:15" s="11" customFormat="1" ht="18.899999999999999" customHeight="1" x14ac:dyDescent="0.25">
      <c r="A132" s="360">
        <v>126</v>
      </c>
      <c r="B132" s="67"/>
      <c r="C132" s="67"/>
      <c r="D132" s="68"/>
      <c r="E132" s="373"/>
      <c r="F132" s="586"/>
      <c r="G132" s="624"/>
      <c r="H132" s="357"/>
      <c r="I132" s="355"/>
      <c r="J132" s="359"/>
      <c r="K132" s="355"/>
      <c r="L132" s="344"/>
      <c r="M132" s="69"/>
      <c r="N132" s="93"/>
      <c r="O132" s="69"/>
    </row>
    <row r="133" spans="1:15" s="11" customFormat="1" ht="18.899999999999999" customHeight="1" x14ac:dyDescent="0.25">
      <c r="A133" s="360">
        <v>127</v>
      </c>
      <c r="B133" s="67"/>
      <c r="C133" s="67"/>
      <c r="D133" s="68"/>
      <c r="E133" s="373"/>
      <c r="F133" s="586"/>
      <c r="G133" s="624"/>
      <c r="H133" s="357"/>
      <c r="I133" s="355"/>
      <c r="J133" s="359"/>
      <c r="K133" s="355"/>
      <c r="L133" s="344"/>
      <c r="M133" s="69"/>
      <c r="N133" s="93"/>
      <c r="O133" s="69"/>
    </row>
    <row r="134" spans="1:15" s="11" customFormat="1" ht="18.899999999999999" customHeight="1" x14ac:dyDescent="0.25">
      <c r="A134" s="360">
        <v>128</v>
      </c>
      <c r="B134" s="67"/>
      <c r="C134" s="67"/>
      <c r="D134" s="68"/>
      <c r="E134" s="373"/>
      <c r="F134" s="586"/>
      <c r="G134" s="624"/>
      <c r="H134" s="357"/>
      <c r="I134" s="355"/>
      <c r="J134" s="359"/>
      <c r="K134" s="355"/>
      <c r="L134" s="344"/>
      <c r="M134" s="69"/>
      <c r="N134" s="93"/>
      <c r="O134" s="69"/>
    </row>
  </sheetData>
  <conditionalFormatting sqref="A7:D134">
    <cfRule type="expression" dxfId="692" priority="9" stopIfTrue="1">
      <formula>$O7&gt;=1</formula>
    </cfRule>
  </conditionalFormatting>
  <conditionalFormatting sqref="B7:D14">
    <cfRule type="expression" dxfId="691" priority="8" stopIfTrue="1">
      <formula>$O7&gt;=1</formula>
    </cfRule>
  </conditionalFormatting>
  <conditionalFormatting sqref="B7:D27">
    <cfRule type="expression" dxfId="690" priority="1" stopIfTrue="1">
      <formula>$Q7&gt;=1</formula>
    </cfRule>
  </conditionalFormatting>
  <conditionalFormatting sqref="E7:E27">
    <cfRule type="expression" dxfId="689" priority="2" stopIfTrue="1">
      <formula>AND(ROUNDDOWN(($A$4-E7)/365.25,0)&lt;=13,G7&lt;&gt;"OK")</formula>
    </cfRule>
    <cfRule type="expression" dxfId="688" priority="3" stopIfTrue="1">
      <formula>AND(ROUNDDOWN(($A$4-E7)/365.25,0)&lt;=14,G7&lt;&gt;"OK")</formula>
    </cfRule>
    <cfRule type="expression" dxfId="687" priority="4" stopIfTrue="1">
      <formula>AND(ROUNDDOWN(($A$4-E7)/365.25,0)&lt;=17,G7&lt;&gt;"OK")</formula>
    </cfRule>
  </conditionalFormatting>
  <conditionalFormatting sqref="E7:E134">
    <cfRule type="expression" dxfId="686" priority="5" stopIfTrue="1">
      <formula>AND(ROUNDDOWN(($A$4-E7)/365.25,0)&lt;=13,#REF!&lt;&gt;"OK")</formula>
    </cfRule>
    <cfRule type="expression" dxfId="685" priority="6" stopIfTrue="1">
      <formula>AND(ROUNDDOWN(($A$4-E7)/365.25,0)&lt;=14,#REF!&lt;&gt;"OK")</formula>
    </cfRule>
    <cfRule type="expression" dxfId="684" priority="7" stopIfTrue="1">
      <formula>AND(ROUNDDOWN(($A$4-E7)/365.25,0)&lt;=17,#REF!&lt;&gt;"OK")</formula>
    </cfRule>
  </conditionalFormatting>
  <conditionalFormatting sqref="H7:H134">
    <cfRule type="cellIs" dxfId="683"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46145" r:id="rId4" name="Button 1">
              <controlPr defaultSize="0" print="0" autoFill="0" autoPict="0" macro="[0]!egyéni_rangsor">
                <anchor moveWithCells="1" sizeWithCells="1">
                  <from>
                    <xdr:col>5</xdr:col>
                    <xdr:colOff>906780</xdr:colOff>
                    <xdr:row>0</xdr:row>
                    <xdr:rowOff>152400</xdr:rowOff>
                  </from>
                  <to>
                    <xdr:col>11</xdr:col>
                    <xdr:colOff>30480</xdr:colOff>
                    <xdr:row>1</xdr:row>
                    <xdr:rowOff>114300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F8689-0392-4191-9B92-787ED522D978}">
  <dimension ref="A1:B2"/>
  <sheetViews>
    <sheetView workbookViewId="0"/>
  </sheetViews>
  <sheetFormatPr defaultColWidth="8.88671875" defaultRowHeight="13.2" x14ac:dyDescent="0.25"/>
  <cols>
    <col min="1" max="1" width="46.44140625" customWidth="1"/>
    <col min="2" max="2" width="34.44140625" customWidth="1"/>
  </cols>
  <sheetData>
    <row r="1" spans="1:2" x14ac:dyDescent="0.25">
      <c r="A1" s="705" t="s">
        <v>264</v>
      </c>
      <c r="B1" s="70" t="s">
        <v>589</v>
      </c>
    </row>
    <row r="2" spans="1:2" x14ac:dyDescent="0.25">
      <c r="A2" s="705" t="s">
        <v>265</v>
      </c>
      <c r="B2" s="70" t="s">
        <v>590</v>
      </c>
    </row>
  </sheetData>
  <pageMargins left="0.7" right="0.7" top="0.75" bottom="0.75" header="0.3" footer="0.3"/>
  <pageSetup paperSize="9" orientation="portrait" horizontalDpi="0" verticalDpi="0"/>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34">
    <tabColor indexed="19"/>
    <pageSetUpPr fitToPage="1"/>
  </sheetPr>
  <dimension ref="A1:U80"/>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9.88671875" customWidth="1"/>
    <col min="12" max="12" width="1.6640625" style="94" customWidth="1"/>
    <col min="13" max="13" width="9.88671875" customWidth="1"/>
    <col min="14" max="14" width="1.6640625" style="95" customWidth="1"/>
    <col min="15" max="15" width="9.88671875" customWidth="1"/>
    <col min="16" max="16" width="1.6640625" style="94" customWidth="1"/>
    <col min="17" max="17" width="9.8867187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112</v>
      </c>
      <c r="L1" s="82"/>
      <c r="M1" s="57"/>
      <c r="N1" s="100" t="s">
        <v>3</v>
      </c>
      <c r="O1" s="100" t="s">
        <v>3</v>
      </c>
      <c r="P1" s="100"/>
      <c r="Q1" s="99"/>
      <c r="R1" s="100"/>
    </row>
    <row r="2" spans="1:21" s="70" customFormat="1" x14ac:dyDescent="0.25">
      <c r="A2" s="59" t="s">
        <v>119</v>
      </c>
      <c r="B2" s="59"/>
      <c r="C2" s="59"/>
      <c r="D2" s="392"/>
      <c r="E2" s="392">
        <f>Altalanos!$B$8</f>
        <v>0</v>
      </c>
      <c r="F2" s="59"/>
      <c r="G2" s="101"/>
      <c r="H2" s="72"/>
      <c r="I2" s="72"/>
      <c r="J2" s="102"/>
      <c r="K2" s="370" t="s">
        <v>222</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(2)'!$A$7:$M$30,12))</f>
        <v/>
      </c>
      <c r="C7" s="346" t="str">
        <f>IF($E7="","",VLOOKUP($E7,'1Q ELO (2)'!$A$7:$M$30,13))</f>
        <v/>
      </c>
      <c r="D7" s="376" t="str">
        <f>IF($E7="","",VLOOKUP($E7,'1Q ELO (2)'!$A$7:$M$30,5))</f>
        <v/>
      </c>
      <c r="E7" s="119"/>
      <c r="F7" s="120" t="str">
        <f>UPPER(IF($E7="","",VLOOKUP($E7,'1Q ELO (2)'!$A$7:$M$30,2)))</f>
        <v/>
      </c>
      <c r="G7" s="120" t="str">
        <f>IF($E7="","",VLOOKUP($E7,'1Q ELO (2)'!$A$7:$M$30,3))</f>
        <v/>
      </c>
      <c r="H7" s="120"/>
      <c r="I7" s="120" t="str">
        <f>IF($E7="","",VLOOKUP($E7,'1Q ELO (2)'!$A$7:$M$30,4))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(2)'!$A$7:$M$30,12))</f>
        <v/>
      </c>
      <c r="C9" s="346" t="str">
        <f>IF($E9="","",VLOOKUP($E9,'1Q ELO (2)'!$A$7:$M$30,13))</f>
        <v/>
      </c>
      <c r="D9" s="376" t="str">
        <f>IF($E9="","",VLOOKUP($E9,'1Q ELO (2)'!$A$7:$M$30,5))</f>
        <v/>
      </c>
      <c r="E9" s="119"/>
      <c r="F9" s="412" t="str">
        <f>UPPER(IF($E9="","",VLOOKUP($E9,'1Q ELO (2)'!$A$7:$M$30,2)))</f>
        <v/>
      </c>
      <c r="G9" s="139" t="str">
        <f>IF($E9="","",VLOOKUP($E9,'1Q ELO (2)'!$A$7:$M$30,3))</f>
        <v/>
      </c>
      <c r="H9" s="139"/>
      <c r="I9" s="139" t="str">
        <f>IF($E9="","",VLOOKUP($E9,'1Q ELO (2)'!$A$7:$M$30,4))</f>
        <v/>
      </c>
      <c r="J9" s="140"/>
      <c r="K9" s="121"/>
      <c r="L9" s="141"/>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(2)'!$A$7:$M$30,12))</f>
        <v/>
      </c>
      <c r="C11" s="346" t="str">
        <f>IF($E11="","",VLOOKUP($E11,'1Q ELO (2)'!$A$7:$M$30,13))</f>
        <v/>
      </c>
      <c r="D11" s="376" t="str">
        <f>IF($E11="","",VLOOKUP($E11,'1Q ELO (2)'!$A$7:$M$30,5))</f>
        <v/>
      </c>
      <c r="E11" s="119"/>
      <c r="F11" s="139" t="str">
        <f>UPPER(IF($E11="","",VLOOKUP($E11,'1Q ELO (2)'!$A$7:$M$30,2)))</f>
        <v/>
      </c>
      <c r="G11" s="139" t="str">
        <f>IF($E11="","",VLOOKUP($E11,'1Q ELO (2)'!$A$7:$M$30,3))</f>
        <v/>
      </c>
      <c r="H11" s="139"/>
      <c r="I11" s="139" t="str">
        <f>IF($E11="","",VLOOKUP($E11,'1Q ELO (2)'!$A$7:$M$30,4))</f>
        <v/>
      </c>
      <c r="J11" s="122"/>
      <c r="K11" s="121"/>
      <c r="L11" s="147"/>
      <c r="M11" s="121"/>
      <c r="N11" s="146"/>
      <c r="O11" s="146"/>
      <c r="P11" s="146"/>
      <c r="Q11" s="127"/>
      <c r="R11" s="128"/>
      <c r="S11" s="129"/>
      <c r="U11" s="58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8" t="e">
        <f>#REF!</f>
        <v>#REF!</v>
      </c>
    </row>
    <row r="13" spans="1:21" s="37" customFormat="1" ht="9.6" customHeight="1" x14ac:dyDescent="0.25">
      <c r="A13" s="131">
        <v>4</v>
      </c>
      <c r="B13" s="346" t="str">
        <f>IF($E13="","",VLOOKUP($E13,'1Q ELO (2)'!$A$7:$M$30,12))</f>
        <v/>
      </c>
      <c r="C13" s="346" t="str">
        <f>IF($E13="","",VLOOKUP($E13,'1Q ELO (2)'!$A$7:$M$30,13))</f>
        <v/>
      </c>
      <c r="D13" s="376" t="str">
        <f>IF($E13="","",VLOOKUP($E13,'1Q ELO (2)'!$A$7:$M$30,5))</f>
        <v/>
      </c>
      <c r="E13" s="119"/>
      <c r="F13" s="139" t="str">
        <f>UPPER(IF($E13="","",VLOOKUP($E13,'1Q ELO (2)'!$A$7:$M$30,2)))</f>
        <v/>
      </c>
      <c r="G13" s="139" t="str">
        <f>IF($E13="","",VLOOKUP($E13,'1Q ELO (2)'!$A$7:$M$30,3))</f>
        <v/>
      </c>
      <c r="H13" s="139"/>
      <c r="I13" s="139" t="str">
        <f>IF($E13="","",VLOOKUP($E13,'1Q ELO (2)'!$A$7:$M$30,4))</f>
        <v/>
      </c>
      <c r="J13" s="150"/>
      <c r="K13" s="121"/>
      <c r="L13" s="121"/>
      <c r="M13" s="121"/>
      <c r="N13" s="146"/>
      <c r="O13" s="146"/>
      <c r="P13" s="146"/>
      <c r="Q13" s="127"/>
      <c r="R13" s="128"/>
      <c r="S13" s="129"/>
      <c r="U13" s="588" t="e">
        <f>#REF!</f>
        <v>#REF!</v>
      </c>
    </row>
    <row r="14" spans="1:21" s="37" customFormat="1" ht="9.6" customHeight="1" x14ac:dyDescent="0.25">
      <c r="A14" s="131"/>
      <c r="B14" s="270"/>
      <c r="C14" s="270"/>
      <c r="D14" s="386"/>
      <c r="E14" s="142"/>
      <c r="F14" s="121"/>
      <c r="G14" s="121"/>
      <c r="H14" s="48"/>
      <c r="I14" s="151"/>
      <c r="J14" s="143"/>
      <c r="K14" s="121"/>
      <c r="L14" s="121"/>
      <c r="M14" s="146"/>
      <c r="N14" s="127"/>
      <c r="O14" s="128"/>
      <c r="P14" s="129"/>
    </row>
    <row r="15" spans="1:21" s="37" customFormat="1" ht="9.6" customHeight="1" x14ac:dyDescent="0.25">
      <c r="A15" s="504">
        <v>5</v>
      </c>
      <c r="B15" s="346" t="str">
        <f>IF($E15="","",VLOOKUP($E15,'1Q ELO (2)'!$A$7:$M$30,12))</f>
        <v/>
      </c>
      <c r="C15" s="346" t="str">
        <f>IF($E15="","",VLOOKUP($E15,'1Q ELO (2)'!$A$7:$M$30,13))</f>
        <v/>
      </c>
      <c r="D15" s="376" t="str">
        <f>IF($E15="","",VLOOKUP($E15,'1Q ELO (2)'!$A$7:$M$30,5))</f>
        <v/>
      </c>
      <c r="E15" s="119"/>
      <c r="F15" s="579" t="str">
        <f>UPPER(IF($E15="","",VLOOKUP($E15,'1Q ELO (2)'!$A$7:$M$30,2)))</f>
        <v/>
      </c>
      <c r="G15" s="579" t="str">
        <f>IF($E15="","",VLOOKUP($E15,'1Q ELO (2)'!$A$7:$M$30,3))</f>
        <v/>
      </c>
      <c r="H15" s="579"/>
      <c r="I15" s="579" t="str">
        <f>IF($E15="","",VLOOKUP($E15,'1Q ELO (2)'!$A$7:$M$30,4))</f>
        <v/>
      </c>
      <c r="J15" s="152"/>
      <c r="K15" s="121"/>
      <c r="L15" s="121"/>
      <c r="M15" s="121"/>
      <c r="N15" s="146"/>
      <c r="O15" s="121"/>
      <c r="P15" s="146"/>
      <c r="Q15" s="127"/>
      <c r="R15" s="128"/>
      <c r="S15" s="129"/>
      <c r="U15" s="58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89" t="e">
        <f>#REF!</f>
        <v>#REF!</v>
      </c>
    </row>
    <row r="17" spans="1:19" s="37" customFormat="1" ht="9.6" customHeight="1" x14ac:dyDescent="0.25">
      <c r="A17" s="131">
        <v>6</v>
      </c>
      <c r="B17" s="346" t="str">
        <f>IF($E17="","",VLOOKUP($E17,'1Q ELO (2)'!$A$7:$M$30,12))</f>
        <v/>
      </c>
      <c r="C17" s="346" t="str">
        <f>IF($E17="","",VLOOKUP($E17,'1Q ELO (2)'!$A$7:$M$30,13))</f>
        <v/>
      </c>
      <c r="D17" s="376" t="str">
        <f>IF($E17="","",VLOOKUP($E17,'1Q ELO (2)'!$A$7:$M$30,5))</f>
        <v/>
      </c>
      <c r="E17" s="119"/>
      <c r="F17" s="139" t="str">
        <f>UPPER(IF($E17="","",VLOOKUP($E17,'1Q ELO (2)'!$A$7:$M$30,2)))</f>
        <v/>
      </c>
      <c r="G17" s="139" t="str">
        <f>IF($E17="","",VLOOKUP($E17,'1Q ELO (2)'!$A$7:$M$30,3))</f>
        <v/>
      </c>
      <c r="H17" s="139"/>
      <c r="I17" s="139" t="str">
        <f>IF($E17="","",VLOOKUP($E17,'1Q ELO (2)'!$A$7:$M$30,4))</f>
        <v/>
      </c>
      <c r="J17" s="140"/>
      <c r="K17" s="121"/>
      <c r="L17" s="141"/>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(2)'!$A$7:$M$30,12))</f>
        <v/>
      </c>
      <c r="C19" s="346" t="str">
        <f>IF($E19="","",VLOOKUP($E19,'1Q ELO (2)'!$A$7:$M$30,13))</f>
        <v/>
      </c>
      <c r="D19" s="376" t="str">
        <f>IF($E19="","",VLOOKUP($E19,'1Q ELO (2)'!$A$7:$M$30,5))</f>
        <v/>
      </c>
      <c r="E19" s="119"/>
      <c r="F19" s="139" t="str">
        <f>UPPER(IF($E19="","",VLOOKUP($E19,'1Q ELO (2)'!$A$7:$M$30,2)))</f>
        <v/>
      </c>
      <c r="G19" s="139" t="str">
        <f>IF($E19="","",VLOOKUP($E19,'1Q ELO (2)'!$A$7:$M$30,3))</f>
        <v/>
      </c>
      <c r="H19" s="139"/>
      <c r="I19" s="139" t="str">
        <f>IF($E19="","",VLOOKUP($E19,'1Q ELO (2)'!$A$7:$M$30,4))</f>
        <v/>
      </c>
      <c r="J19" s="122"/>
      <c r="K19" s="121"/>
      <c r="L19" s="147"/>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5">
      <c r="A21" s="131">
        <v>8</v>
      </c>
      <c r="B21" s="346" t="str">
        <f>IF($E21="","",VLOOKUP($E21,'1Q ELO (2)'!$A$7:$M$30,12))</f>
        <v/>
      </c>
      <c r="C21" s="346" t="str">
        <f>IF($E21="","",VLOOKUP($E21,'1Q ELO (2)'!$A$7:$M$30,13))</f>
        <v/>
      </c>
      <c r="D21" s="376" t="str">
        <f>IF($E21="","",VLOOKUP($E21,'1Q ELO (2)'!$A$7:$M$30,5))</f>
        <v/>
      </c>
      <c r="E21" s="119"/>
      <c r="F21" s="139" t="str">
        <f>UPPER(IF($E21="","",VLOOKUP($E21,'1Q ELO (2)'!$A$7:$M$30,2)))</f>
        <v/>
      </c>
      <c r="G21" s="139" t="str">
        <f>IF($E21="","",VLOOKUP($E21,'1Q ELO (2)'!$A$7:$M$30,3))</f>
        <v/>
      </c>
      <c r="H21" s="139"/>
      <c r="I21" s="139" t="str">
        <f>IF($E21="","",VLOOKUP($E21,'1Q ELO (2)'!$A$7:$M$30,4))</f>
        <v/>
      </c>
      <c r="J21" s="150"/>
      <c r="K21" s="121"/>
      <c r="L21" s="121"/>
      <c r="M21" s="121"/>
      <c r="N21" s="146"/>
      <c r="O21" s="146"/>
      <c r="P21" s="146"/>
      <c r="Q21" s="127"/>
      <c r="R21" s="128"/>
      <c r="S21" s="129"/>
    </row>
    <row r="22" spans="1:19" s="37" customFormat="1" ht="9.6" customHeight="1" x14ac:dyDescent="0.25">
      <c r="A22" s="131"/>
      <c r="B22" s="346"/>
      <c r="C22" s="599"/>
      <c r="D22" s="600"/>
      <c r="E22" s="598"/>
      <c r="F22" s="601"/>
      <c r="G22" s="601"/>
      <c r="H22" s="601"/>
      <c r="I22" s="601"/>
      <c r="J22" s="152"/>
      <c r="K22" s="121"/>
      <c r="L22" s="121"/>
      <c r="M22" s="121"/>
      <c r="N22" s="146"/>
      <c r="O22" s="146"/>
      <c r="P22" s="146"/>
      <c r="Q22" s="127"/>
      <c r="R22" s="128"/>
      <c r="S22" s="129"/>
    </row>
    <row r="23" spans="1:19" s="37" customFormat="1" ht="9.6" customHeight="1" x14ac:dyDescent="0.25">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5">
      <c r="A24" s="382" t="s">
        <v>103</v>
      </c>
      <c r="B24" s="383"/>
      <c r="C24" s="384"/>
      <c r="D24" s="385"/>
      <c r="E24" s="184">
        <v>1</v>
      </c>
      <c r="F24" s="55" t="str">
        <f>IF(E24&gt;$R$31,,UPPER(VLOOKUP(E24,'1Q ELO (2)'!$A$7:$O$134,2)))</f>
        <v/>
      </c>
      <c r="G24" s="185"/>
      <c r="H24" s="55"/>
      <c r="I24" s="54"/>
      <c r="J24" s="186" t="s">
        <v>7</v>
      </c>
      <c r="K24" s="181"/>
      <c r="L24" s="187"/>
      <c r="M24" s="181"/>
      <c r="N24" s="188"/>
      <c r="O24" s="189" t="s">
        <v>108</v>
      </c>
      <c r="P24" s="190"/>
      <c r="Q24" s="190"/>
      <c r="R24" s="191"/>
    </row>
    <row r="25" spans="1:19" s="37" customFormat="1" ht="9.6" customHeight="1" x14ac:dyDescent="0.25">
      <c r="A25" s="196" t="s">
        <v>116</v>
      </c>
      <c r="B25" s="194"/>
      <c r="C25" s="378"/>
      <c r="D25" s="197"/>
      <c r="E25" s="184">
        <v>2</v>
      </c>
      <c r="F25" s="55" t="str">
        <f>IF(E25&gt;$R$31,,UPPER(VLOOKUP(E25,'1Q ELO (2)'!$A$7:$O$134,2)))</f>
        <v/>
      </c>
      <c r="G25" s="185"/>
      <c r="H25" s="55"/>
      <c r="I25" s="54"/>
      <c r="J25" s="186" t="s">
        <v>8</v>
      </c>
      <c r="K25" s="181"/>
      <c r="L25" s="187"/>
      <c r="M25" s="181"/>
      <c r="N25" s="188"/>
      <c r="O25" s="192"/>
      <c r="P25" s="193"/>
      <c r="Q25" s="194"/>
      <c r="R25" s="195"/>
    </row>
    <row r="26" spans="1:19" s="37" customFormat="1" ht="9.6" customHeight="1" x14ac:dyDescent="0.25">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5">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5">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5">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5">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5">
      <c r="A31" s="327"/>
      <c r="B31" s="324"/>
      <c r="C31" s="375"/>
      <c r="D31" s="335"/>
      <c r="E31" s="200"/>
      <c r="F31" s="201"/>
      <c r="G31" s="202"/>
      <c r="H31" s="201"/>
      <c r="I31" s="203"/>
      <c r="J31" s="204" t="s">
        <v>14</v>
      </c>
      <c r="K31" s="194"/>
      <c r="L31" s="193"/>
      <c r="M31" s="194"/>
      <c r="N31" s="195"/>
      <c r="O31" s="194" t="str">
        <f>R4</f>
        <v>Csávás István</v>
      </c>
      <c r="P31" s="193"/>
      <c r="Q31" s="194"/>
      <c r="R31" s="205">
        <f>MIN(6,'1Q ELO (2)'!O5)</f>
        <v>6</v>
      </c>
    </row>
    <row r="32" spans="1:19"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4"/>
      <c r="K69"/>
      <c r="L69" s="94"/>
      <c r="M69"/>
      <c r="N69" s="95"/>
      <c r="O69"/>
      <c r="P69" s="94"/>
      <c r="Q69"/>
      <c r="R69" s="95"/>
    </row>
    <row r="70" spans="1:18" s="37" customFormat="1" ht="9.6" customHeight="1" x14ac:dyDescent="0.25">
      <c r="A70"/>
      <c r="B70"/>
      <c r="C70"/>
      <c r="D70"/>
      <c r="E70"/>
      <c r="F70"/>
      <c r="G70"/>
      <c r="H70"/>
      <c r="I70"/>
      <c r="J70" s="94"/>
      <c r="K70"/>
      <c r="L70" s="94"/>
      <c r="M70"/>
      <c r="N70" s="95"/>
      <c r="O70"/>
      <c r="P70" s="94"/>
      <c r="Q70"/>
      <c r="R70" s="95"/>
    </row>
    <row r="71" spans="1:18" s="2" customFormat="1" ht="6.75" customHeight="1" x14ac:dyDescent="0.25">
      <c r="A71"/>
      <c r="B71"/>
      <c r="C71"/>
      <c r="D71"/>
      <c r="E71"/>
      <c r="F71"/>
      <c r="G71"/>
      <c r="H71"/>
      <c r="I71"/>
      <c r="J71" s="94"/>
      <c r="K71"/>
      <c r="L71" s="94"/>
      <c r="M71"/>
      <c r="N71" s="95"/>
      <c r="O71"/>
      <c r="P71" s="94"/>
      <c r="Q71"/>
      <c r="R71" s="95"/>
    </row>
    <row r="72" spans="1:18" s="18" customFormat="1" ht="10.5" customHeight="1" x14ac:dyDescent="0.25">
      <c r="A72"/>
      <c r="B72"/>
      <c r="C72"/>
      <c r="D72"/>
      <c r="E72"/>
      <c r="F72"/>
      <c r="G72"/>
      <c r="H72"/>
      <c r="I72"/>
      <c r="J72" s="94"/>
      <c r="K72"/>
      <c r="L72" s="94"/>
      <c r="M72"/>
      <c r="N72" s="95"/>
      <c r="O72"/>
      <c r="P72" s="94"/>
      <c r="Q72"/>
      <c r="R72" s="95"/>
    </row>
    <row r="73" spans="1:18" s="18" customFormat="1" ht="9" customHeight="1" x14ac:dyDescent="0.25">
      <c r="A73"/>
      <c r="B73"/>
      <c r="C73"/>
      <c r="D73"/>
      <c r="E73"/>
      <c r="F73"/>
      <c r="G73"/>
      <c r="H73"/>
      <c r="I73"/>
      <c r="J73" s="94"/>
      <c r="K73"/>
      <c r="L73" s="94"/>
      <c r="M73"/>
      <c r="N73" s="95"/>
      <c r="O73"/>
      <c r="P73" s="94"/>
      <c r="Q73"/>
      <c r="R73" s="95"/>
    </row>
    <row r="74" spans="1:18" s="18" customFormat="1" ht="9" customHeight="1" x14ac:dyDescent="0.25">
      <c r="A74"/>
      <c r="B74"/>
      <c r="C74"/>
      <c r="D74"/>
      <c r="E74"/>
      <c r="F74"/>
      <c r="G74"/>
      <c r="H74"/>
      <c r="I74"/>
      <c r="J74" s="94"/>
      <c r="K74"/>
      <c r="L74" s="94"/>
      <c r="M74"/>
      <c r="N74" s="95"/>
      <c r="O74"/>
      <c r="P74" s="94"/>
      <c r="Q74"/>
      <c r="R74" s="95"/>
    </row>
    <row r="75" spans="1:18" s="18" customFormat="1" ht="9" customHeight="1" x14ac:dyDescent="0.25">
      <c r="A75"/>
      <c r="B75"/>
      <c r="C75"/>
      <c r="D75"/>
      <c r="E75"/>
      <c r="F75"/>
      <c r="G75"/>
      <c r="H75"/>
      <c r="I75"/>
      <c r="J75" s="94"/>
      <c r="K75"/>
      <c r="L75" s="94"/>
      <c r="M75"/>
      <c r="N75" s="95"/>
      <c r="O75"/>
      <c r="P75" s="94"/>
      <c r="Q75"/>
      <c r="R75" s="95"/>
    </row>
    <row r="76" spans="1:18" s="18" customFormat="1" ht="9" customHeight="1" x14ac:dyDescent="0.25">
      <c r="A76"/>
      <c r="B76"/>
      <c r="C76"/>
      <c r="D76"/>
      <c r="E76"/>
      <c r="F76"/>
      <c r="G76"/>
      <c r="H76"/>
      <c r="I76"/>
      <c r="J76" s="94"/>
      <c r="K76"/>
      <c r="L76" s="94"/>
      <c r="M76"/>
      <c r="N76" s="95"/>
      <c r="O76"/>
      <c r="P76" s="94"/>
      <c r="Q76"/>
      <c r="R76" s="95"/>
    </row>
    <row r="77" spans="1:18" s="18" customFormat="1" ht="9" customHeight="1" x14ac:dyDescent="0.25">
      <c r="A77"/>
      <c r="B77"/>
      <c r="C77"/>
      <c r="D77"/>
      <c r="E77"/>
      <c r="F77"/>
      <c r="G77"/>
      <c r="H77"/>
      <c r="I77"/>
      <c r="J77" s="94"/>
      <c r="K77"/>
      <c r="L77" s="94"/>
      <c r="M77"/>
      <c r="N77" s="95"/>
      <c r="O77"/>
      <c r="P77" s="94"/>
      <c r="Q77"/>
      <c r="R77" s="95"/>
    </row>
    <row r="78" spans="1:18" s="18" customFormat="1" ht="9" customHeight="1" x14ac:dyDescent="0.25">
      <c r="A78"/>
      <c r="B78"/>
      <c r="C78"/>
      <c r="D78"/>
      <c r="E78"/>
      <c r="F78"/>
      <c r="G78"/>
      <c r="H78"/>
      <c r="I78"/>
      <c r="J78" s="94"/>
      <c r="K78"/>
      <c r="L78" s="94"/>
      <c r="M78"/>
      <c r="N78" s="95"/>
      <c r="O78"/>
      <c r="P78" s="94"/>
      <c r="Q78"/>
      <c r="R78" s="95"/>
    </row>
    <row r="79" spans="1:18" s="18" customFormat="1" ht="9" customHeight="1" x14ac:dyDescent="0.25">
      <c r="A79"/>
      <c r="B79"/>
      <c r="C79"/>
      <c r="D79"/>
      <c r="E79"/>
      <c r="F79"/>
      <c r="G79"/>
      <c r="H79"/>
      <c r="I79"/>
      <c r="J79" s="94"/>
      <c r="K79"/>
      <c r="L79" s="94"/>
      <c r="M79"/>
      <c r="N79" s="95"/>
      <c r="O79"/>
      <c r="P79" s="94"/>
      <c r="Q79"/>
      <c r="R79" s="95"/>
    </row>
    <row r="80" spans="1:18" s="18" customFormat="1" ht="9" customHeight="1" x14ac:dyDescent="0.25">
      <c r="A80"/>
      <c r="B80"/>
      <c r="C80"/>
      <c r="D80"/>
      <c r="E80"/>
      <c r="F80"/>
      <c r="G80"/>
      <c r="H80"/>
      <c r="I80"/>
      <c r="J80" s="94"/>
      <c r="K80"/>
      <c r="L80" s="94"/>
      <c r="M80"/>
      <c r="N80" s="95"/>
      <c r="O80"/>
      <c r="P80" s="94"/>
      <c r="Q80"/>
      <c r="R80" s="95"/>
    </row>
  </sheetData>
  <mergeCells count="1">
    <mergeCell ref="A4:C4"/>
  </mergeCells>
  <conditionalFormatting sqref="B22">
    <cfRule type="cellIs" dxfId="682" priority="3" stopIfTrue="1" operator="equal">
      <formula>"QA"</formula>
    </cfRule>
    <cfRule type="cellIs" dxfId="681" priority="4" stopIfTrue="1" operator="equal">
      <formula>"DA"</formula>
    </cfRule>
  </conditionalFormatting>
  <conditionalFormatting sqref="E7 E13 E15 E17 E19">
    <cfRule type="expression" dxfId="680" priority="1" stopIfTrue="1">
      <formula>$E7&lt;5</formula>
    </cfRule>
  </conditionalFormatting>
  <conditionalFormatting sqref="H7 H9 H11 H13 H15 H17 H19 H21">
    <cfRule type="expression" dxfId="679" priority="10" stopIfTrue="1">
      <formula>AND($E7&lt;9,$C7&gt;0)</formula>
    </cfRule>
  </conditionalFormatting>
  <conditionalFormatting sqref="I8 K10 I12 I16 K18 I20">
    <cfRule type="expression" dxfId="678" priority="7" stopIfTrue="1">
      <formula>AND($O$1="CU",I8="Umpire")</formula>
    </cfRule>
    <cfRule type="expression" dxfId="677" priority="8" stopIfTrue="1">
      <formula>AND($O$1="CU",I8&lt;&gt;"Umpire",J8&lt;&gt;"")</formula>
    </cfRule>
    <cfRule type="expression" dxfId="676" priority="9" stopIfTrue="1">
      <formula>AND($O$1="CU",I8&lt;&gt;"Umpire")</formula>
    </cfRule>
  </conditionalFormatting>
  <conditionalFormatting sqref="J8 L10 J12 J16 L18 J20 R31">
    <cfRule type="expression" dxfId="675" priority="2" stopIfTrue="1">
      <formula>$O$1="CU"</formula>
    </cfRule>
  </conditionalFormatting>
  <conditionalFormatting sqref="K8 M10 K12 K16 M18 K20">
    <cfRule type="expression" dxfId="674" priority="5" stopIfTrue="1">
      <formula>J8="as"</formula>
    </cfRule>
    <cfRule type="expression" dxfId="673" priority="6" stopIfTrue="1">
      <formula>J8="bs"</formula>
    </cfRule>
  </conditionalFormatting>
  <dataValidations count="1">
    <dataValidation type="list" allowBlank="1" showInputMessage="1" sqref="I12 K10 K18 I8 I16 I20" xr:uid="{00000000-0002-0000-16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71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47170"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35">
    <tabColor indexed="19"/>
    <pageSetUpPr fitToPage="1"/>
  </sheetPr>
  <dimension ref="A1:U79"/>
  <sheetViews>
    <sheetView showGridLines="0" showZeros="0" workbookViewId="0">
      <selection activeCell="D27" sqref="D27"/>
    </sheetView>
  </sheetViews>
  <sheetFormatPr defaultColWidth="8.88671875" defaultRowHeight="13.2" x14ac:dyDescent="0.25"/>
  <cols>
    <col min="1" max="2" width="3.33203125" customWidth="1"/>
    <col min="3" max="3" width="5.441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370" t="s">
        <v>112</v>
      </c>
      <c r="L1" s="82"/>
      <c r="M1" s="57"/>
      <c r="N1" s="100"/>
      <c r="O1" s="100" t="s">
        <v>3</v>
      </c>
      <c r="P1" s="100"/>
      <c r="Q1" s="99"/>
      <c r="R1" s="100"/>
    </row>
    <row r="2" spans="1:21" s="70" customFormat="1" x14ac:dyDescent="0.25">
      <c r="A2" s="59" t="s">
        <v>119</v>
      </c>
      <c r="B2" s="59"/>
      <c r="C2" s="59"/>
      <c r="D2" s="392"/>
      <c r="E2" s="392">
        <f>Altalanos!$B$8</f>
        <v>0</v>
      </c>
      <c r="F2" s="59"/>
      <c r="G2" s="101"/>
      <c r="H2" s="72"/>
      <c r="I2" s="72"/>
      <c r="J2" s="102"/>
      <c r="K2" s="370" t="s">
        <v>223</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(2)'!$A$7:$M$32,12))</f>
        <v/>
      </c>
      <c r="C7" s="346" t="str">
        <f>IF($E7="","",VLOOKUP($E7,'1Q ELO (2)'!$A$7:$M$30,13))</f>
        <v/>
      </c>
      <c r="D7" s="376" t="str">
        <f>IF($E7="","",VLOOKUP($E7,'1Q ELO (2)'!$A$7:$M$30,5))</f>
        <v/>
      </c>
      <c r="E7" s="119"/>
      <c r="F7" s="120" t="str">
        <f>UPPER(IF($E7="","",VLOOKUP($E7,'1Q ELO (2)'!$A$7:$M$38,2)))</f>
        <v/>
      </c>
      <c r="G7" s="120" t="str">
        <f>IF($E7="","",VLOOKUP($E7,'1Q ELO (2)'!$A$7:$M$38,3))</f>
        <v/>
      </c>
      <c r="H7" s="120"/>
      <c r="I7" s="120" t="str">
        <f>IF($E7="","",VLOOKUP($E7,'1Q ELO (2)'!$A$7:$M$38,4))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(2)'!$A$7:$M$32,12))</f>
        <v/>
      </c>
      <c r="C9" s="346" t="str">
        <f>IF($E9="","",VLOOKUP($E9,'1Q ELO (2)'!$A$7:$M$30,13))</f>
        <v/>
      </c>
      <c r="D9" s="376" t="str">
        <f>IF($E9="","",VLOOKUP($E9,'1Q ELO (2)'!$A$7:$M$30,5))</f>
        <v/>
      </c>
      <c r="E9" s="590"/>
      <c r="F9" s="139" t="str">
        <f>UPPER(IF($E9="","",VLOOKUP($E9,'1Q ELO (2)'!$A$7:$M$38,2)))</f>
        <v/>
      </c>
      <c r="G9" s="139" t="str">
        <f>IF($E9="","",VLOOKUP($E9,'1Q ELO (2)'!$A$7:$M$38,3))</f>
        <v/>
      </c>
      <c r="H9" s="139"/>
      <c r="I9" s="139" t="str">
        <f>IF($E9="","",VLOOKUP($E9,'1Q ELO (2)'!$A$7:$M$38,4))</f>
        <v/>
      </c>
      <c r="J9" s="140"/>
      <c r="K9" s="121"/>
      <c r="L9" s="273"/>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5">
      <c r="A11" s="504">
        <v>3</v>
      </c>
      <c r="B11" s="346" t="str">
        <f>IF($E11="","",VLOOKUP($E11,'1Q ELO (2)'!$A$7:$M$32,12))</f>
        <v/>
      </c>
      <c r="C11" s="346" t="str">
        <f>IF($E11="","",VLOOKUP($E11,'1Q ELO (2)'!$A$7:$M$30,13))</f>
        <v/>
      </c>
      <c r="D11" s="376" t="str">
        <f>IF($E11="","",VLOOKUP($E11,'1Q ELO (2)'!$A$7:$M$30,5))</f>
        <v/>
      </c>
      <c r="E11" s="119"/>
      <c r="F11" s="579" t="str">
        <f>UPPER(IF($E11="","",VLOOKUP($E11,'1Q ELO (2)'!$A$7:$M$38,2)))</f>
        <v/>
      </c>
      <c r="G11" s="579" t="str">
        <f>IF($E11="","",VLOOKUP($E11,'1Q ELO (2)'!$A$7:$M$38,3))</f>
        <v/>
      </c>
      <c r="H11" s="579"/>
      <c r="I11" s="579" t="str">
        <f>IF($E11="","",VLOOKUP($E11,'1Q ELO (2)'!$A$7:$M$38,4))</f>
        <v/>
      </c>
      <c r="J11" s="122"/>
      <c r="K11" s="121"/>
      <c r="L11" s="121"/>
      <c r="M11" s="121"/>
      <c r="N11" s="146"/>
      <c r="O11" s="146"/>
      <c r="P11" s="146"/>
      <c r="Q11" s="127"/>
      <c r="R11" s="128"/>
      <c r="S11" s="129"/>
      <c r="U11" s="13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5">
      <c r="A13" s="131">
        <v>4</v>
      </c>
      <c r="B13" s="346" t="str">
        <f>IF($E13="","",VLOOKUP($E13,'1Q ELO (2)'!$A$7:$M$32,12))</f>
        <v/>
      </c>
      <c r="C13" s="346" t="str">
        <f>IF($E13="","",VLOOKUP($E13,'1Q ELO (2)'!$A$7:$M$30,13))</f>
        <v/>
      </c>
      <c r="D13" s="376" t="str">
        <f>IF($E13="","",VLOOKUP($E13,'1Q ELO (2)'!$A$7:$M$30,5))</f>
        <v/>
      </c>
      <c r="E13" s="119"/>
      <c r="F13" s="139" t="str">
        <f>UPPER(IF($E13="","",VLOOKUP($E13,'1Q ELO (2)'!$A$7:$M$38,2)))</f>
        <v/>
      </c>
      <c r="G13" s="139" t="str">
        <f>IF($E13="","",VLOOKUP($E13,'1Q ELO (2)'!$A$7:$M$38,3))</f>
        <v/>
      </c>
      <c r="H13" s="139"/>
      <c r="I13" s="139" t="str">
        <f>IF($E13="","",VLOOKUP($E13,'1Q ELO (2)'!$A$7:$M$38,4))</f>
        <v/>
      </c>
      <c r="J13" s="150"/>
      <c r="K13" s="121"/>
      <c r="L13" s="121"/>
      <c r="M13" s="121"/>
      <c r="N13" s="146"/>
      <c r="O13" s="146"/>
      <c r="P13" s="146"/>
      <c r="Q13" s="127"/>
      <c r="R13" s="128"/>
      <c r="S13" s="129"/>
      <c r="U13" s="138" t="e">
        <f>#REF!</f>
        <v>#REF!</v>
      </c>
    </row>
    <row r="14" spans="1:21" s="37" customFormat="1" ht="9.6" customHeight="1" x14ac:dyDescent="0.25">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5">
      <c r="A15" s="504">
        <v>5</v>
      </c>
      <c r="B15" s="346" t="str">
        <f>IF($E15="","",VLOOKUP($E15,'1Q ELO (2)'!$A$7:$M$32,12))</f>
        <v/>
      </c>
      <c r="C15" s="346" t="str">
        <f>IF($E15="","",VLOOKUP($E15,'1Q ELO (2)'!$A$7:$M$30,13))</f>
        <v/>
      </c>
      <c r="D15" s="376" t="str">
        <f>IF($E15="","",VLOOKUP($E15,'1Q ELO (2)'!$A$7:$M$30,5))</f>
        <v/>
      </c>
      <c r="E15" s="119"/>
      <c r="F15" s="579" t="str">
        <f>UPPER(IF($E15="","",VLOOKUP($E15,'1Q ELO (2)'!$A$7:$M$38,2)))</f>
        <v/>
      </c>
      <c r="G15" s="579" t="str">
        <f>IF($E15="","",VLOOKUP($E15,'1Q ELO (2)'!$A$7:$M$38,3))</f>
        <v/>
      </c>
      <c r="H15" s="579"/>
      <c r="I15" s="579" t="str">
        <f>IF($E15="","",VLOOKUP($E15,'1Q ELO (2)'!$A$7:$M$38,4))</f>
        <v/>
      </c>
      <c r="J15" s="608"/>
      <c r="K15" s="121"/>
      <c r="L15" s="121"/>
      <c r="M15" s="121"/>
      <c r="N15" s="146"/>
      <c r="O15" s="121"/>
      <c r="P15" s="146"/>
      <c r="Q15" s="127"/>
      <c r="R15" s="128"/>
      <c r="S15" s="129"/>
      <c r="U15" s="13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(2)'!$A$7:$M$32,12))</f>
        <v/>
      </c>
      <c r="C17" s="346" t="str">
        <f>IF($E17="","",VLOOKUP($E17,'1Q ELO (2)'!$A$7:$M$30,13))</f>
        <v/>
      </c>
      <c r="D17" s="376" t="str">
        <f>IF($E17="","",VLOOKUP($E17,'1Q ELO (2)'!$A$7:$M$30,5))</f>
        <v/>
      </c>
      <c r="E17" s="119"/>
      <c r="F17" s="139" t="str">
        <f>UPPER(IF($E17="","",VLOOKUP($E17,'1Q ELO (2)'!$A$7:$M$38,2)))</f>
        <v/>
      </c>
      <c r="G17" s="139" t="str">
        <f>IF($E17="","",VLOOKUP($E17,'1Q ELO (2)'!$A$7:$M$38,3))</f>
        <v/>
      </c>
      <c r="H17" s="139"/>
      <c r="I17" s="139" t="str">
        <f>IF($E17="","",VLOOKUP($E17,'1Q ELO (2)'!$A$7:$M$38,4))</f>
        <v/>
      </c>
      <c r="J17" s="140"/>
      <c r="K17" s="121"/>
      <c r="L17" s="273"/>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5">
      <c r="A19" s="504">
        <v>7</v>
      </c>
      <c r="B19" s="346" t="str">
        <f>IF($E19="","",VLOOKUP($E19,'1Q ELO (2)'!$A$7:$M$32,12))</f>
        <v/>
      </c>
      <c r="C19" s="346" t="str">
        <f>IF($E19="","",VLOOKUP($E19,'1Q ELO (2)'!$A$7:$M$30,13))</f>
        <v/>
      </c>
      <c r="D19" s="376" t="str">
        <f>IF($E19="","",VLOOKUP($E19,'1Q ELO (2)'!$A$7:$M$30,5))</f>
        <v/>
      </c>
      <c r="E19" s="119"/>
      <c r="F19" s="579" t="str">
        <f>UPPER(IF($E19="","",VLOOKUP($E19,'1Q ELO (2)'!$A$7:$M$38,2)))</f>
        <v/>
      </c>
      <c r="G19" s="579" t="str">
        <f>IF($E19="","",VLOOKUP($E19,'1Q ELO (2)'!$A$7:$M$38,3))</f>
        <v/>
      </c>
      <c r="H19" s="579"/>
      <c r="I19" s="579" t="str">
        <f>IF($E19="","",VLOOKUP($E19,'1Q ELO (2)'!$A$7:$M$38,4))</f>
        <v/>
      </c>
      <c r="J19" s="122"/>
      <c r="K19" s="121"/>
      <c r="L19" s="121"/>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5">
      <c r="A21" s="501">
        <v>8</v>
      </c>
      <c r="B21" s="346" t="str">
        <f>IF($E21="","",VLOOKUP($E21,'1Q ELO (2)'!$A$7:$M$32,12))</f>
        <v/>
      </c>
      <c r="C21" s="346" t="str">
        <f>IF($E21="","",VLOOKUP($E21,'1Q ELO (2)'!$A$7:$M$30,13))</f>
        <v/>
      </c>
      <c r="D21" s="376" t="str">
        <f>IF($E21="","",VLOOKUP($E21,'1Q ELO (2)'!$A$7:$M$30,5))</f>
        <v/>
      </c>
      <c r="E21" s="119"/>
      <c r="F21" s="412" t="str">
        <f>UPPER(IF($E21="","",VLOOKUP($E21,'1Q ELO (2)'!$A$7:$M$38,2)))</f>
        <v/>
      </c>
      <c r="G21" s="412" t="str">
        <f>IF($E21="","",VLOOKUP($E21,'1Q ELO (2)'!$A$7:$M$38,3))</f>
        <v/>
      </c>
      <c r="H21" s="412"/>
      <c r="I21" s="412" t="str">
        <f>IF($E21="","",VLOOKUP($E21,'1Q ELO (2)'!$A$7:$M$38,4))</f>
        <v/>
      </c>
      <c r="J21" s="150"/>
      <c r="K21" s="121"/>
      <c r="L21" s="121"/>
      <c r="M21" s="121"/>
      <c r="N21" s="146"/>
      <c r="O21" s="146"/>
      <c r="P21" s="146"/>
      <c r="Q21" s="127"/>
      <c r="R21" s="128"/>
      <c r="S21" s="129"/>
    </row>
    <row r="22" spans="1:19" s="37" customFormat="1" ht="9.6" customHeight="1" x14ac:dyDescent="0.25">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5">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5">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5">
      <c r="A25" s="182" t="s">
        <v>103</v>
      </c>
      <c r="B25" s="181"/>
      <c r="C25" s="183"/>
      <c r="D25" s="374"/>
      <c r="E25" s="184">
        <v>1</v>
      </c>
      <c r="F25" s="55" t="str">
        <f>IF(E25&gt;$R$32,,UPPER(VLOOKUP(E25,'1Q ELO (2)'!$A$7:$O$134,2)))</f>
        <v/>
      </c>
      <c r="G25" s="185"/>
      <c r="H25" s="55"/>
      <c r="I25" s="54"/>
      <c r="J25" s="186" t="s">
        <v>7</v>
      </c>
      <c r="K25" s="181"/>
      <c r="L25" s="187"/>
      <c r="M25" s="181"/>
      <c r="N25" s="188"/>
      <c r="O25" s="189" t="s">
        <v>108</v>
      </c>
      <c r="P25" s="190"/>
      <c r="Q25" s="190"/>
      <c r="R25" s="191"/>
      <c r="S25" s="129"/>
    </row>
    <row r="26" spans="1:19" s="37" customFormat="1" ht="9.6" customHeight="1" x14ac:dyDescent="0.25">
      <c r="A26" s="196" t="s">
        <v>116</v>
      </c>
      <c r="B26" s="194"/>
      <c r="C26" s="197"/>
      <c r="D26" s="374"/>
      <c r="E26" s="184">
        <v>2</v>
      </c>
      <c r="F26" s="55" t="str">
        <f>IF(E26&gt;$R$32,,UPPER(VLOOKUP(E26,'1Q ELO (2)'!$A$7:$O$134,2)))</f>
        <v/>
      </c>
      <c r="G26" s="185"/>
      <c r="H26" s="55"/>
      <c r="I26" s="54"/>
      <c r="J26" s="186" t="s">
        <v>8</v>
      </c>
      <c r="K26" s="181"/>
      <c r="L26" s="187"/>
      <c r="M26" s="181"/>
      <c r="N26" s="188"/>
      <c r="O26" s="192"/>
      <c r="P26" s="193"/>
      <c r="Q26" s="194"/>
      <c r="R26" s="195"/>
      <c r="S26" s="129"/>
    </row>
    <row r="27" spans="1:19" s="37" customFormat="1" ht="9.6" customHeight="1" x14ac:dyDescent="0.25">
      <c r="A27" s="336"/>
      <c r="B27" s="337"/>
      <c r="C27" s="338"/>
      <c r="D27" s="110"/>
      <c r="E27" s="607">
        <v>3</v>
      </c>
      <c r="F27" s="55" t="str">
        <f>IF(E27&gt;$R$32,,UPPER(VLOOKUP(E27,'1Q ELO (2)'!$A$7:$O$134,2)))</f>
        <v/>
      </c>
      <c r="G27" s="185"/>
      <c r="H27" s="55"/>
      <c r="I27" s="54"/>
      <c r="J27" s="186" t="s">
        <v>9</v>
      </c>
      <c r="K27" s="181"/>
      <c r="L27" s="187"/>
      <c r="M27" s="181"/>
      <c r="N27" s="188"/>
      <c r="O27" s="189" t="s">
        <v>109</v>
      </c>
      <c r="P27" s="190"/>
      <c r="Q27" s="190"/>
      <c r="R27" s="191"/>
      <c r="S27" s="129"/>
    </row>
    <row r="28" spans="1:19" s="37" customFormat="1" ht="9.6" customHeight="1" x14ac:dyDescent="0.25">
      <c r="A28" s="198"/>
      <c r="B28" s="110"/>
      <c r="C28" s="199"/>
      <c r="D28" s="110"/>
      <c r="E28" s="607">
        <v>4</v>
      </c>
      <c r="F28" s="55" t="str">
        <f>IF(E28&gt;$R$32,,UPPER(VLOOKUP(E28,'1Q ELO (2)'!$A$7:$O$134,2)))</f>
        <v/>
      </c>
      <c r="G28" s="185"/>
      <c r="H28" s="55"/>
      <c r="I28" s="54"/>
      <c r="J28" s="186" t="s">
        <v>10</v>
      </c>
      <c r="K28" s="181"/>
      <c r="L28" s="187"/>
      <c r="M28" s="181"/>
      <c r="N28" s="188"/>
      <c r="O28" s="181"/>
      <c r="P28" s="187"/>
      <c r="Q28" s="181"/>
      <c r="R28" s="188"/>
      <c r="S28" s="129"/>
    </row>
    <row r="29" spans="1:19" s="37" customFormat="1" ht="9.6" customHeight="1" x14ac:dyDescent="0.25">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5">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5">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5">
      <c r="A32" s="327"/>
      <c r="B32" s="324"/>
      <c r="C32" s="335"/>
      <c r="D32" s="375"/>
      <c r="E32" s="200"/>
      <c r="F32" s="201"/>
      <c r="G32" s="202"/>
      <c r="H32" s="201"/>
      <c r="I32" s="203"/>
      <c r="J32" s="204" t="s">
        <v>14</v>
      </c>
      <c r="K32" s="194"/>
      <c r="L32" s="193"/>
      <c r="M32" s="194"/>
      <c r="N32" s="195"/>
      <c r="O32" s="194" t="str">
        <f>R4</f>
        <v>Csávás István</v>
      </c>
      <c r="P32" s="193"/>
      <c r="Q32" s="194"/>
      <c r="R32" s="205">
        <f>MIN(8,'1Q ELO (2)'!O5)</f>
        <v>8</v>
      </c>
      <c r="S32" s="129"/>
    </row>
    <row r="33" spans="1:19" s="37" customFormat="1" ht="9.6" customHeight="1" x14ac:dyDescent="0.25">
      <c r="A33"/>
      <c r="B33"/>
      <c r="C33"/>
      <c r="D33"/>
      <c r="E33"/>
      <c r="F33"/>
      <c r="G33"/>
      <c r="H33"/>
      <c r="I33"/>
      <c r="J33" s="94"/>
      <c r="K33"/>
      <c r="L33" s="94"/>
      <c r="M33"/>
      <c r="N33" s="95"/>
      <c r="O33"/>
      <c r="P33" s="94"/>
      <c r="Q33"/>
      <c r="R33" s="95"/>
      <c r="S33" s="129"/>
    </row>
    <row r="34" spans="1:19" s="37" customFormat="1" ht="9.6" customHeight="1" x14ac:dyDescent="0.25">
      <c r="A34"/>
      <c r="B34"/>
      <c r="C34"/>
      <c r="D34"/>
      <c r="E34"/>
      <c r="F34"/>
      <c r="G34"/>
      <c r="H34"/>
      <c r="I34"/>
      <c r="J34" s="94"/>
      <c r="K34"/>
      <c r="L34" s="94"/>
      <c r="M34"/>
      <c r="N34" s="95"/>
      <c r="O34"/>
      <c r="P34" s="94"/>
      <c r="Q34"/>
      <c r="R34" s="95"/>
      <c r="S34" s="129"/>
    </row>
    <row r="35" spans="1:19" s="37" customFormat="1" ht="9.6" customHeight="1" x14ac:dyDescent="0.25">
      <c r="A35"/>
      <c r="B35"/>
      <c r="C35"/>
      <c r="D35"/>
      <c r="E35"/>
      <c r="F35"/>
      <c r="G35"/>
      <c r="H35"/>
      <c r="I35"/>
      <c r="J35" s="94"/>
      <c r="K35"/>
      <c r="L35" s="94"/>
      <c r="M35"/>
      <c r="N35" s="95"/>
      <c r="O35"/>
      <c r="P35" s="94"/>
      <c r="Q35"/>
      <c r="R35" s="95"/>
      <c r="S35" s="129"/>
    </row>
    <row r="36" spans="1:19" s="37" customFormat="1" ht="9.6" customHeight="1" x14ac:dyDescent="0.25">
      <c r="A36"/>
      <c r="B36"/>
      <c r="C36"/>
      <c r="D36"/>
      <c r="E36"/>
      <c r="F36"/>
      <c r="G36"/>
      <c r="H36"/>
      <c r="I36"/>
      <c r="J36" s="94"/>
      <c r="K36"/>
      <c r="L36" s="94"/>
      <c r="M36"/>
      <c r="N36" s="95"/>
      <c r="O36"/>
      <c r="P36" s="94"/>
      <c r="Q36"/>
      <c r="R36" s="95"/>
      <c r="S36" s="129"/>
    </row>
    <row r="37" spans="1:19" s="37" customFormat="1" ht="9.6" customHeight="1" x14ac:dyDescent="0.25">
      <c r="A37"/>
      <c r="B37"/>
      <c r="C37"/>
      <c r="D37"/>
      <c r="E37"/>
      <c r="F37"/>
      <c r="G37"/>
      <c r="H37"/>
      <c r="I37"/>
      <c r="J37" s="94"/>
      <c r="K37"/>
      <c r="L37" s="94"/>
      <c r="M37"/>
      <c r="N37" s="95"/>
      <c r="O37"/>
      <c r="P37" s="94"/>
      <c r="Q37"/>
      <c r="R37" s="95"/>
      <c r="S37" s="129"/>
    </row>
    <row r="38" spans="1:19" s="37" customFormat="1" ht="9.6" customHeight="1" x14ac:dyDescent="0.25">
      <c r="A38"/>
      <c r="B38"/>
      <c r="C38"/>
      <c r="D38"/>
      <c r="E38"/>
      <c r="F38"/>
      <c r="G38"/>
      <c r="H38"/>
      <c r="I38"/>
      <c r="J38" s="94"/>
      <c r="K38"/>
      <c r="L38" s="94"/>
      <c r="M38"/>
      <c r="N38" s="95"/>
      <c r="O38"/>
      <c r="P38" s="94"/>
      <c r="Q38"/>
      <c r="R38" s="95"/>
      <c r="S38" s="129"/>
    </row>
    <row r="39" spans="1:19" s="37" customFormat="1" ht="9.6" customHeight="1" x14ac:dyDescent="0.25">
      <c r="A39"/>
      <c r="B39"/>
      <c r="C39"/>
      <c r="D39"/>
      <c r="E39"/>
      <c r="F39"/>
      <c r="G39"/>
      <c r="H39"/>
      <c r="I39"/>
      <c r="J39" s="94"/>
      <c r="K39"/>
      <c r="L39" s="94"/>
      <c r="M39"/>
      <c r="N39" s="95"/>
      <c r="O39"/>
      <c r="P39" s="94"/>
      <c r="Q39"/>
      <c r="R39" s="95"/>
      <c r="S39" s="129"/>
    </row>
    <row r="40" spans="1:19" s="37" customFormat="1" ht="9.6" customHeight="1" x14ac:dyDescent="0.25">
      <c r="A40"/>
      <c r="B40"/>
      <c r="C40"/>
      <c r="D40"/>
      <c r="E40"/>
      <c r="F40"/>
      <c r="G40"/>
      <c r="H40"/>
      <c r="I40"/>
      <c r="J40" s="94"/>
      <c r="K40"/>
      <c r="L40" s="94"/>
      <c r="M40"/>
      <c r="N40" s="95"/>
      <c r="O40"/>
      <c r="P40" s="94"/>
      <c r="Q40"/>
      <c r="R40" s="95"/>
      <c r="S40" s="129"/>
    </row>
    <row r="41" spans="1:19" s="37" customFormat="1" ht="9.6" customHeight="1" x14ac:dyDescent="0.25">
      <c r="A41"/>
      <c r="B41"/>
      <c r="C41"/>
      <c r="D41"/>
      <c r="E41"/>
      <c r="F41"/>
      <c r="G41"/>
      <c r="H41"/>
      <c r="I41"/>
      <c r="J41" s="94"/>
      <c r="K41"/>
      <c r="L41" s="94"/>
      <c r="M41"/>
      <c r="N41" s="95"/>
      <c r="O41"/>
      <c r="P41" s="94"/>
      <c r="Q41"/>
      <c r="R41" s="95"/>
      <c r="S41" s="129"/>
    </row>
    <row r="42" spans="1:19" s="37" customFormat="1" ht="9.6" customHeight="1" x14ac:dyDescent="0.25">
      <c r="A42"/>
      <c r="B42"/>
      <c r="C42"/>
      <c r="D42"/>
      <c r="E42"/>
      <c r="F42"/>
      <c r="G42"/>
      <c r="H42"/>
      <c r="I42"/>
      <c r="J42" s="94"/>
      <c r="K42"/>
      <c r="L42" s="94"/>
      <c r="M42"/>
      <c r="N42" s="95"/>
      <c r="O42"/>
      <c r="P42" s="94"/>
      <c r="Q42"/>
      <c r="R42" s="95"/>
      <c r="S42" s="129"/>
    </row>
    <row r="43" spans="1:19" s="37" customFormat="1" ht="9.6" customHeight="1" x14ac:dyDescent="0.25">
      <c r="A43"/>
      <c r="B43"/>
      <c r="C43"/>
      <c r="D43"/>
      <c r="E43"/>
      <c r="F43"/>
      <c r="G43"/>
      <c r="H43"/>
      <c r="I43"/>
      <c r="J43" s="94"/>
      <c r="K43"/>
      <c r="L43" s="94"/>
      <c r="M43"/>
      <c r="N43" s="95"/>
      <c r="O43"/>
      <c r="P43" s="94"/>
      <c r="Q43"/>
      <c r="R43" s="95"/>
      <c r="S43" s="129"/>
    </row>
    <row r="44" spans="1:19" s="37" customFormat="1" ht="9.6" customHeight="1" x14ac:dyDescent="0.25">
      <c r="A44"/>
      <c r="B44"/>
      <c r="C44"/>
      <c r="D44"/>
      <c r="E44"/>
      <c r="F44"/>
      <c r="G44"/>
      <c r="H44"/>
      <c r="I44"/>
      <c r="J44" s="94"/>
      <c r="K44"/>
      <c r="L44" s="94"/>
      <c r="M44"/>
      <c r="N44" s="95"/>
      <c r="O44"/>
      <c r="P44" s="94"/>
      <c r="Q44"/>
      <c r="R44" s="95"/>
      <c r="S44" s="129"/>
    </row>
    <row r="45" spans="1:19" s="37" customFormat="1" ht="9.6" customHeight="1" x14ac:dyDescent="0.25">
      <c r="A45"/>
      <c r="B45"/>
      <c r="C45"/>
      <c r="D45"/>
      <c r="E45"/>
      <c r="F45"/>
      <c r="G45"/>
      <c r="H45"/>
      <c r="I45"/>
      <c r="J45" s="94"/>
      <c r="K45"/>
      <c r="L45" s="94"/>
      <c r="M45"/>
      <c r="N45" s="95"/>
      <c r="O45"/>
      <c r="P45" s="94"/>
      <c r="Q45"/>
      <c r="R45" s="95"/>
      <c r="S45" s="129"/>
    </row>
    <row r="46" spans="1:19" s="37" customFormat="1" ht="9.6" customHeight="1" x14ac:dyDescent="0.25">
      <c r="A46"/>
      <c r="B46"/>
      <c r="C46"/>
      <c r="D46"/>
      <c r="E46"/>
      <c r="F46"/>
      <c r="G46"/>
      <c r="H46"/>
      <c r="I46"/>
      <c r="J46" s="94"/>
      <c r="K46"/>
      <c r="L46" s="94"/>
      <c r="M46"/>
      <c r="N46" s="95"/>
      <c r="O46"/>
      <c r="P46" s="94"/>
      <c r="Q46"/>
      <c r="R46" s="95"/>
      <c r="S46" s="129"/>
    </row>
    <row r="47" spans="1:19" s="37" customFormat="1" ht="9.6" customHeight="1" x14ac:dyDescent="0.25">
      <c r="A47"/>
      <c r="B47"/>
      <c r="C47"/>
      <c r="D47"/>
      <c r="E47"/>
      <c r="F47"/>
      <c r="G47"/>
      <c r="H47"/>
      <c r="I47"/>
      <c r="J47" s="94"/>
      <c r="K47"/>
      <c r="L47" s="94"/>
      <c r="M47"/>
      <c r="N47" s="95"/>
      <c r="O47"/>
      <c r="P47" s="94"/>
      <c r="Q47"/>
      <c r="R47" s="95"/>
      <c r="S47" s="129"/>
    </row>
    <row r="48" spans="1:19" s="37" customFormat="1" ht="9.6" customHeight="1" x14ac:dyDescent="0.25">
      <c r="A48"/>
      <c r="B48"/>
      <c r="C48"/>
      <c r="D48"/>
      <c r="E48"/>
      <c r="F48"/>
      <c r="G48"/>
      <c r="H48"/>
      <c r="I48"/>
      <c r="J48" s="94"/>
      <c r="K48"/>
      <c r="L48" s="94"/>
      <c r="M48"/>
      <c r="N48" s="95"/>
      <c r="O48"/>
      <c r="P48" s="94"/>
      <c r="Q48"/>
      <c r="R48" s="95"/>
      <c r="S48" s="129"/>
    </row>
    <row r="49" spans="1:19" s="37" customFormat="1" ht="9.6" customHeight="1" x14ac:dyDescent="0.25">
      <c r="A49"/>
      <c r="B49"/>
      <c r="C49"/>
      <c r="D49"/>
      <c r="E49"/>
      <c r="F49"/>
      <c r="G49"/>
      <c r="H49"/>
      <c r="I49"/>
      <c r="J49" s="94"/>
      <c r="K49"/>
      <c r="L49" s="94"/>
      <c r="M49"/>
      <c r="N49" s="95"/>
      <c r="O49"/>
      <c r="P49" s="94"/>
      <c r="Q49"/>
      <c r="R49" s="95"/>
      <c r="S49" s="129"/>
    </row>
    <row r="50" spans="1:19" s="37" customFormat="1" ht="9.6" customHeight="1" x14ac:dyDescent="0.25">
      <c r="A50"/>
      <c r="B50"/>
      <c r="C50"/>
      <c r="D50"/>
      <c r="E50"/>
      <c r="F50"/>
      <c r="G50"/>
      <c r="H50"/>
      <c r="I50"/>
      <c r="J50" s="94"/>
      <c r="K50"/>
      <c r="L50" s="94"/>
      <c r="M50"/>
      <c r="N50" s="95"/>
      <c r="O50"/>
      <c r="P50" s="94"/>
      <c r="Q50"/>
      <c r="R50" s="95"/>
      <c r="S50" s="129"/>
    </row>
    <row r="51" spans="1:19" s="37" customFormat="1" ht="9.6" customHeight="1" x14ac:dyDescent="0.25">
      <c r="A51"/>
      <c r="B51"/>
      <c r="C51"/>
      <c r="D51"/>
      <c r="E51"/>
      <c r="F51"/>
      <c r="G51"/>
      <c r="H51"/>
      <c r="I51"/>
      <c r="J51" s="94"/>
      <c r="K51"/>
      <c r="L51" s="94"/>
      <c r="M51"/>
      <c r="N51" s="95"/>
      <c r="O51"/>
      <c r="P51" s="94"/>
      <c r="Q51"/>
      <c r="R51" s="95"/>
      <c r="S51" s="129"/>
    </row>
    <row r="52" spans="1:19" s="37" customFormat="1" ht="9.6" customHeight="1" x14ac:dyDescent="0.25">
      <c r="A52"/>
      <c r="B52"/>
      <c r="C52"/>
      <c r="D52"/>
      <c r="E52"/>
      <c r="F52"/>
      <c r="G52"/>
      <c r="H52"/>
      <c r="I52"/>
      <c r="J52" s="94"/>
      <c r="K52"/>
      <c r="L52" s="94"/>
      <c r="M52"/>
      <c r="N52" s="95"/>
      <c r="O52"/>
      <c r="P52" s="94"/>
      <c r="Q52"/>
      <c r="R52" s="95"/>
      <c r="S52" s="129"/>
    </row>
    <row r="53" spans="1:19" s="37" customFormat="1" ht="9.6" customHeight="1" x14ac:dyDescent="0.25">
      <c r="A53"/>
      <c r="B53"/>
      <c r="C53"/>
      <c r="D53"/>
      <c r="E53"/>
      <c r="F53"/>
      <c r="G53"/>
      <c r="H53"/>
      <c r="I53"/>
      <c r="J53" s="94"/>
      <c r="K53"/>
      <c r="L53" s="94"/>
      <c r="M53"/>
      <c r="N53" s="95"/>
      <c r="O53"/>
      <c r="P53" s="94"/>
      <c r="Q53"/>
      <c r="R53" s="95"/>
      <c r="S53" s="129"/>
    </row>
    <row r="54" spans="1:19" s="37" customFormat="1" ht="9.6" customHeight="1" x14ac:dyDescent="0.25">
      <c r="A54"/>
      <c r="B54"/>
      <c r="C54"/>
      <c r="D54"/>
      <c r="E54"/>
      <c r="F54"/>
      <c r="G54"/>
      <c r="H54"/>
      <c r="I54"/>
      <c r="J54" s="94"/>
      <c r="K54"/>
      <c r="L54" s="94"/>
      <c r="M54"/>
      <c r="N54" s="95"/>
      <c r="O54"/>
      <c r="P54" s="94"/>
      <c r="Q54"/>
      <c r="R54" s="95"/>
      <c r="S54" s="129"/>
    </row>
    <row r="55" spans="1:19" s="37" customFormat="1" ht="9.6" customHeight="1" x14ac:dyDescent="0.25">
      <c r="A55"/>
      <c r="B55"/>
      <c r="C55"/>
      <c r="D55"/>
      <c r="E55"/>
      <c r="F55"/>
      <c r="G55"/>
      <c r="H55"/>
      <c r="I55"/>
      <c r="J55" s="94"/>
      <c r="K55"/>
      <c r="L55" s="94"/>
      <c r="M55"/>
      <c r="N55" s="95"/>
      <c r="O55"/>
      <c r="P55" s="94"/>
      <c r="Q55"/>
      <c r="R55" s="95"/>
      <c r="S55" s="129"/>
    </row>
    <row r="56" spans="1:19" s="37" customFormat="1" ht="9.6" customHeight="1" x14ac:dyDescent="0.25">
      <c r="A56"/>
      <c r="B56"/>
      <c r="C56"/>
      <c r="D56"/>
      <c r="E56"/>
      <c r="F56"/>
      <c r="G56"/>
      <c r="H56"/>
      <c r="I56"/>
      <c r="J56" s="94"/>
      <c r="K56"/>
      <c r="L56" s="94"/>
      <c r="M56"/>
      <c r="N56" s="95"/>
      <c r="O56"/>
      <c r="P56" s="94"/>
      <c r="Q56"/>
      <c r="R56" s="95"/>
      <c r="S56" s="129"/>
    </row>
    <row r="57" spans="1:19" s="37" customFormat="1" ht="9.6" customHeight="1" x14ac:dyDescent="0.25">
      <c r="A57"/>
      <c r="B57"/>
      <c r="C57"/>
      <c r="D57"/>
      <c r="E57"/>
      <c r="F57"/>
      <c r="G57"/>
      <c r="H57"/>
      <c r="I57"/>
      <c r="J57" s="94"/>
      <c r="K57"/>
      <c r="L57" s="94"/>
      <c r="M57"/>
      <c r="N57" s="95"/>
      <c r="O57"/>
      <c r="P57" s="94"/>
      <c r="Q57"/>
      <c r="R57" s="95"/>
      <c r="S57" s="129"/>
    </row>
    <row r="58" spans="1:19" s="37" customFormat="1" ht="9.6" customHeight="1" x14ac:dyDescent="0.25">
      <c r="A58"/>
      <c r="B58"/>
      <c r="C58"/>
      <c r="D58"/>
      <c r="E58"/>
      <c r="F58"/>
      <c r="G58"/>
      <c r="H58"/>
      <c r="I58"/>
      <c r="J58" s="94"/>
      <c r="K58"/>
      <c r="L58" s="94"/>
      <c r="M58"/>
      <c r="N58" s="95"/>
      <c r="O58"/>
      <c r="P58" s="94"/>
      <c r="Q58"/>
      <c r="R58" s="95"/>
      <c r="S58" s="129"/>
    </row>
    <row r="59" spans="1:19" s="37" customFormat="1" ht="9.6" customHeight="1" x14ac:dyDescent="0.25">
      <c r="A59"/>
      <c r="B59"/>
      <c r="C59"/>
      <c r="D59"/>
      <c r="E59"/>
      <c r="F59"/>
      <c r="G59"/>
      <c r="H59"/>
      <c r="I59"/>
      <c r="J59" s="94"/>
      <c r="K59"/>
      <c r="L59" s="94"/>
      <c r="M59"/>
      <c r="N59" s="95"/>
      <c r="O59"/>
      <c r="P59" s="94"/>
      <c r="Q59"/>
      <c r="R59" s="95"/>
      <c r="S59" s="162"/>
    </row>
    <row r="60" spans="1:19" s="37" customFormat="1" ht="9.6" customHeight="1" x14ac:dyDescent="0.25">
      <c r="A60"/>
      <c r="B60"/>
      <c r="C60"/>
      <c r="D60"/>
      <c r="E60"/>
      <c r="F60"/>
      <c r="G60"/>
      <c r="H60"/>
      <c r="I60"/>
      <c r="J60" s="94"/>
      <c r="K60"/>
      <c r="L60" s="94"/>
      <c r="M60"/>
      <c r="N60" s="95"/>
      <c r="O60"/>
      <c r="P60" s="94"/>
      <c r="Q60"/>
      <c r="R60" s="95"/>
      <c r="S60" s="129"/>
    </row>
    <row r="61" spans="1:19" s="37" customFormat="1" ht="9.6" customHeight="1" x14ac:dyDescent="0.25">
      <c r="A61"/>
      <c r="B61"/>
      <c r="C61"/>
      <c r="D61"/>
      <c r="E61"/>
      <c r="F61"/>
      <c r="G61"/>
      <c r="H61"/>
      <c r="I61"/>
      <c r="J61" s="94"/>
      <c r="K61"/>
      <c r="L61" s="94"/>
      <c r="M61"/>
      <c r="N61" s="95"/>
      <c r="O61"/>
      <c r="P61" s="94"/>
      <c r="Q61"/>
      <c r="R61" s="95"/>
      <c r="S61" s="129"/>
    </row>
    <row r="62" spans="1:19" s="37" customFormat="1" ht="9.6" customHeight="1" x14ac:dyDescent="0.25">
      <c r="A62"/>
      <c r="B62"/>
      <c r="C62"/>
      <c r="D62"/>
      <c r="E62"/>
      <c r="F62"/>
      <c r="G62"/>
      <c r="H62"/>
      <c r="I62"/>
      <c r="J62" s="94"/>
      <c r="K62"/>
      <c r="L62" s="94"/>
      <c r="M62"/>
      <c r="N62" s="95"/>
      <c r="O62"/>
      <c r="P62" s="94"/>
      <c r="Q62"/>
      <c r="R62" s="95"/>
      <c r="S62" s="129"/>
    </row>
    <row r="63" spans="1:19" s="37" customFormat="1" ht="9.6" customHeight="1" x14ac:dyDescent="0.25">
      <c r="A63"/>
      <c r="B63"/>
      <c r="C63"/>
      <c r="D63"/>
      <c r="E63"/>
      <c r="F63"/>
      <c r="G63"/>
      <c r="H63"/>
      <c r="I63"/>
      <c r="J63" s="94"/>
      <c r="K63"/>
      <c r="L63" s="94"/>
      <c r="M63"/>
      <c r="N63" s="95"/>
      <c r="O63"/>
      <c r="P63" s="94"/>
      <c r="Q63"/>
      <c r="R63" s="95"/>
      <c r="S63" s="129"/>
    </row>
    <row r="64" spans="1:19" s="37" customFormat="1" ht="9.6" customHeight="1" x14ac:dyDescent="0.25">
      <c r="A64"/>
      <c r="B64"/>
      <c r="C64"/>
      <c r="D64"/>
      <c r="E64"/>
      <c r="F64"/>
      <c r="G64"/>
      <c r="H64"/>
      <c r="I64"/>
      <c r="J64" s="94"/>
      <c r="K64"/>
      <c r="L64" s="94"/>
      <c r="M64"/>
      <c r="N64" s="95"/>
      <c r="O64"/>
      <c r="P64" s="94"/>
      <c r="Q64"/>
      <c r="R64" s="95"/>
      <c r="S64" s="129"/>
    </row>
    <row r="65" spans="1:19" s="37" customFormat="1" ht="9.6" customHeight="1" x14ac:dyDescent="0.25">
      <c r="A65"/>
      <c r="B65"/>
      <c r="C65"/>
      <c r="D65"/>
      <c r="E65"/>
      <c r="F65"/>
      <c r="G65"/>
      <c r="H65"/>
      <c r="I65"/>
      <c r="J65" s="94"/>
      <c r="K65"/>
      <c r="L65" s="94"/>
      <c r="M65"/>
      <c r="N65" s="95"/>
      <c r="O65"/>
      <c r="P65" s="94"/>
      <c r="Q65"/>
      <c r="R65" s="95"/>
      <c r="S65" s="129"/>
    </row>
    <row r="66" spans="1:19" s="37" customFormat="1" ht="9.6" customHeight="1" x14ac:dyDescent="0.25">
      <c r="A66"/>
      <c r="B66"/>
      <c r="C66"/>
      <c r="D66"/>
      <c r="E66"/>
      <c r="F66"/>
      <c r="G66"/>
      <c r="H66"/>
      <c r="I66"/>
      <c r="J66" s="94"/>
      <c r="K66"/>
      <c r="L66" s="94"/>
      <c r="M66"/>
      <c r="N66" s="95"/>
      <c r="O66"/>
      <c r="P66" s="94"/>
      <c r="Q66"/>
      <c r="R66" s="95"/>
      <c r="S66" s="129"/>
    </row>
    <row r="67" spans="1:19" s="37" customFormat="1" ht="9.6" customHeight="1" x14ac:dyDescent="0.25">
      <c r="A67"/>
      <c r="B67"/>
      <c r="C67"/>
      <c r="D67"/>
      <c r="E67"/>
      <c r="F67"/>
      <c r="G67"/>
      <c r="H67"/>
      <c r="I67"/>
      <c r="J67" s="94"/>
      <c r="K67"/>
      <c r="L67" s="94"/>
      <c r="M67"/>
      <c r="N67" s="95"/>
      <c r="O67"/>
      <c r="P67" s="94"/>
      <c r="Q67"/>
      <c r="R67" s="95"/>
      <c r="S67" s="129"/>
    </row>
    <row r="68" spans="1:19" s="37" customFormat="1" ht="9.6" customHeight="1" x14ac:dyDescent="0.25">
      <c r="A68"/>
      <c r="B68"/>
      <c r="C68"/>
      <c r="D68"/>
      <c r="E68"/>
      <c r="F68"/>
      <c r="G68"/>
      <c r="H68"/>
      <c r="I68"/>
      <c r="J68" s="94"/>
      <c r="K68"/>
      <c r="L68" s="94"/>
      <c r="M68"/>
      <c r="N68" s="95"/>
      <c r="O68"/>
      <c r="P68" s="94"/>
      <c r="Q68"/>
      <c r="R68" s="95"/>
      <c r="S68" s="129"/>
    </row>
    <row r="69" spans="1:19" s="37" customFormat="1" ht="9.6" customHeight="1" x14ac:dyDescent="0.25">
      <c r="A69"/>
      <c r="B69"/>
      <c r="C69"/>
      <c r="D69"/>
      <c r="E69"/>
      <c r="F69"/>
      <c r="G69"/>
      <c r="H69"/>
      <c r="I69"/>
      <c r="J69" s="94"/>
      <c r="K69"/>
      <c r="L69" s="94"/>
      <c r="M69"/>
      <c r="N69" s="95"/>
      <c r="O69"/>
      <c r="P69" s="94"/>
      <c r="Q69"/>
      <c r="R69" s="95"/>
      <c r="S69" s="129"/>
    </row>
    <row r="70" spans="1:19" s="2" customFormat="1" ht="6.75" customHeight="1" x14ac:dyDescent="0.25">
      <c r="A70"/>
      <c r="B70"/>
      <c r="C70"/>
      <c r="D70"/>
      <c r="E70"/>
      <c r="F70"/>
      <c r="G70"/>
      <c r="H70"/>
      <c r="I70"/>
      <c r="J70" s="94"/>
      <c r="K70"/>
      <c r="L70" s="94"/>
      <c r="M70"/>
      <c r="N70" s="95"/>
      <c r="O70"/>
      <c r="P70" s="94"/>
      <c r="Q70"/>
      <c r="R70" s="95"/>
      <c r="S70" s="168"/>
    </row>
    <row r="71" spans="1:19" s="18" customFormat="1" ht="10.5" customHeight="1" x14ac:dyDescent="0.25">
      <c r="A71"/>
      <c r="B71"/>
      <c r="C71"/>
      <c r="D71"/>
      <c r="E71"/>
      <c r="F71"/>
      <c r="G71"/>
      <c r="H71"/>
      <c r="I71"/>
      <c r="J71" s="94"/>
      <c r="K71"/>
      <c r="L71" s="94"/>
      <c r="M71"/>
      <c r="N71" s="95"/>
      <c r="O71"/>
      <c r="P71" s="94"/>
      <c r="Q71"/>
      <c r="R71" s="95"/>
    </row>
    <row r="72" spans="1:19" s="18" customFormat="1" ht="9" customHeight="1" x14ac:dyDescent="0.25">
      <c r="A72"/>
      <c r="B72"/>
      <c r="C72"/>
      <c r="D72"/>
      <c r="E72"/>
      <c r="F72"/>
      <c r="G72"/>
      <c r="H72"/>
      <c r="I72"/>
      <c r="J72" s="94"/>
      <c r="K72"/>
      <c r="L72" s="94"/>
      <c r="M72"/>
      <c r="N72" s="95"/>
      <c r="O72"/>
      <c r="P72" s="94"/>
      <c r="Q72"/>
      <c r="R72" s="95"/>
    </row>
    <row r="73" spans="1:19" s="18" customFormat="1" ht="9" customHeight="1" x14ac:dyDescent="0.25">
      <c r="A73"/>
      <c r="B73"/>
      <c r="C73"/>
      <c r="D73"/>
      <c r="E73"/>
      <c r="F73"/>
      <c r="G73"/>
      <c r="H73"/>
      <c r="I73"/>
      <c r="J73" s="94"/>
      <c r="K73"/>
      <c r="L73" s="94"/>
      <c r="M73"/>
      <c r="N73" s="95"/>
      <c r="O73"/>
      <c r="P73" s="94"/>
      <c r="Q73"/>
      <c r="R73" s="95"/>
    </row>
    <row r="74" spans="1:19" s="18" customFormat="1" ht="9" customHeight="1" x14ac:dyDescent="0.25">
      <c r="A74"/>
      <c r="B74"/>
      <c r="C74"/>
      <c r="D74"/>
      <c r="E74"/>
      <c r="F74"/>
      <c r="G74"/>
      <c r="H74"/>
      <c r="I74"/>
      <c r="J74" s="94"/>
      <c r="K74"/>
      <c r="L74" s="94"/>
      <c r="M74"/>
      <c r="N74" s="95"/>
      <c r="O74"/>
      <c r="P74" s="94"/>
      <c r="Q74"/>
      <c r="R74" s="95"/>
    </row>
    <row r="75" spans="1:19" s="18" customFormat="1" ht="9" customHeight="1" x14ac:dyDescent="0.25">
      <c r="A75"/>
      <c r="B75"/>
      <c r="C75"/>
      <c r="D75"/>
      <c r="E75"/>
      <c r="F75"/>
      <c r="G75"/>
      <c r="H75"/>
      <c r="I75"/>
      <c r="J75" s="94"/>
      <c r="K75"/>
      <c r="L75" s="94"/>
      <c r="M75"/>
      <c r="N75" s="95"/>
      <c r="O75"/>
      <c r="P75" s="94"/>
      <c r="Q75"/>
      <c r="R75" s="95"/>
    </row>
    <row r="76" spans="1:19" s="18" customFormat="1" ht="9" customHeight="1" x14ac:dyDescent="0.25">
      <c r="A76"/>
      <c r="B76"/>
      <c r="C76"/>
      <c r="D76"/>
      <c r="E76"/>
      <c r="F76"/>
      <c r="G76"/>
      <c r="H76"/>
      <c r="I76"/>
      <c r="J76" s="94"/>
      <c r="K76"/>
      <c r="L76" s="94"/>
      <c r="M76"/>
      <c r="N76" s="95"/>
      <c r="O76"/>
      <c r="P76" s="94"/>
      <c r="Q76"/>
      <c r="R76" s="95"/>
    </row>
    <row r="77" spans="1:19" s="18" customFormat="1" ht="9" customHeight="1" x14ac:dyDescent="0.25">
      <c r="A77"/>
      <c r="B77"/>
      <c r="C77"/>
      <c r="D77"/>
      <c r="E77"/>
      <c r="F77"/>
      <c r="G77"/>
      <c r="H77"/>
      <c r="I77"/>
      <c r="J77" s="94"/>
      <c r="K77"/>
      <c r="L77" s="94"/>
      <c r="M77"/>
      <c r="N77" s="95"/>
      <c r="O77"/>
      <c r="P77" s="94"/>
      <c r="Q77"/>
      <c r="R77" s="95"/>
    </row>
    <row r="78" spans="1:19" s="18" customFormat="1" ht="9" customHeight="1" x14ac:dyDescent="0.25">
      <c r="A78"/>
      <c r="B78"/>
      <c r="C78"/>
      <c r="D78"/>
      <c r="E78"/>
      <c r="F78"/>
      <c r="G78"/>
      <c r="H78"/>
      <c r="I78"/>
      <c r="J78" s="94"/>
      <c r="K78"/>
      <c r="L78" s="94"/>
      <c r="M78"/>
      <c r="N78" s="95"/>
      <c r="O78"/>
      <c r="P78" s="94"/>
      <c r="Q78"/>
      <c r="R78" s="95"/>
    </row>
    <row r="79" spans="1:19" s="18" customFormat="1" ht="9" customHeight="1" x14ac:dyDescent="0.25">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672" priority="3" stopIfTrue="1" operator="equal">
      <formula>"QA"</formula>
    </cfRule>
    <cfRule type="cellIs" dxfId="671" priority="4" stopIfTrue="1" operator="equal">
      <formula>"DA"</formula>
    </cfRule>
  </conditionalFormatting>
  <conditionalFormatting sqref="E7 E11 E15 E19">
    <cfRule type="expression" dxfId="670" priority="1" stopIfTrue="1">
      <formula>$E7&lt;9</formula>
    </cfRule>
  </conditionalFormatting>
  <conditionalFormatting sqref="H7 H9 H11 H13 H15 H17 H19 H21">
    <cfRule type="expression" dxfId="669" priority="10" stopIfTrue="1">
      <formula>AND($E7&lt;9,$C7&gt;0)</formula>
    </cfRule>
  </conditionalFormatting>
  <conditionalFormatting sqref="I8 I12 I16 I20">
    <cfRule type="expression" dxfId="668" priority="7" stopIfTrue="1">
      <formula>AND($O$1="CU",I8="Umpire")</formula>
    </cfRule>
    <cfRule type="expression" dxfId="667" priority="8" stopIfTrue="1">
      <formula>AND($O$1="CU",I8&lt;&gt;"Umpire",J8&lt;&gt;"")</formula>
    </cfRule>
    <cfRule type="expression" dxfId="666" priority="9" stopIfTrue="1">
      <formula>AND($O$1="CU",I8&lt;&gt;"Umpire")</formula>
    </cfRule>
  </conditionalFormatting>
  <conditionalFormatting sqref="J8 J12 J16 J20 R32">
    <cfRule type="expression" dxfId="665" priority="2" stopIfTrue="1">
      <formula>$O$1="CU"</formula>
    </cfRule>
  </conditionalFormatting>
  <conditionalFormatting sqref="K8 K12 K16 K20">
    <cfRule type="expression" dxfId="664" priority="5" stopIfTrue="1">
      <formula>J8="as"</formula>
    </cfRule>
    <cfRule type="expression" dxfId="663" priority="6" stopIfTrue="1">
      <formula>J8="bs"</formula>
    </cfRule>
  </conditionalFormatting>
  <dataValidations count="1">
    <dataValidation type="list" allowBlank="1" showInputMessage="1" sqref="I8 M14 K10 K18 I20 I16 I12" xr:uid="{00000000-0002-0000-17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481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48194" r:id="rId4"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6">
    <tabColor indexed="19"/>
    <pageSetUpPr fitToPage="1"/>
  </sheetPr>
  <dimension ref="A1:U47"/>
  <sheetViews>
    <sheetView showGridLines="0" showZeros="0" workbookViewId="0">
      <selection activeCell="D27" sqref="D27"/>
    </sheetView>
  </sheetViews>
  <sheetFormatPr defaultColWidth="8.88671875" defaultRowHeight="13.2" x14ac:dyDescent="0.25"/>
  <cols>
    <col min="1" max="1" width="2.44140625" customWidth="1"/>
    <col min="2" max="3" width="6.441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5.109375" customWidth="1"/>
    <col min="18" max="18" width="1.6640625" style="95" customWidth="1"/>
    <col min="19" max="19" width="9.109375"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110</v>
      </c>
      <c r="L1" s="82"/>
      <c r="M1" s="57"/>
      <c r="N1" s="100"/>
      <c r="O1" s="100" t="s">
        <v>71</v>
      </c>
      <c r="P1" s="100"/>
      <c r="Q1" s="99"/>
      <c r="R1" s="100"/>
    </row>
    <row r="2" spans="1:21" s="70" customFormat="1" x14ac:dyDescent="0.25">
      <c r="A2" s="59" t="s">
        <v>119</v>
      </c>
      <c r="B2" s="59"/>
      <c r="C2" s="59"/>
      <c r="D2" s="392"/>
      <c r="E2" s="392">
        <f>Altalanos!$B$8</f>
        <v>0</v>
      </c>
      <c r="F2" s="59"/>
      <c r="G2" s="101"/>
      <c r="H2" s="72"/>
      <c r="I2" s="72"/>
      <c r="J2" s="102"/>
      <c r="K2" s="370" t="s">
        <v>111</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(2)'!$A$7:$M$32,12))</f>
        <v/>
      </c>
      <c r="C7" s="346" t="str">
        <f>IF($E7="","",VLOOKUP($E7,'1Q ELO (2)'!$A$7:$M$32,13))</f>
        <v/>
      </c>
      <c r="D7" s="376" t="str">
        <f>IF($E7="","",VLOOKUP($E7,'1Q ELO (2)'!$A$7:$M$32,5))</f>
        <v/>
      </c>
      <c r="E7" s="119"/>
      <c r="F7" s="579" t="str">
        <f>UPPER(IF($E7="","",VLOOKUP($E7,'1Q ELO (2)'!$A$7:$M$32,2)))</f>
        <v/>
      </c>
      <c r="G7" s="579" t="str">
        <f>IF($E7="","",VLOOKUP($E7,'1Q ELO (2)'!$A$7:$M$32,3))</f>
        <v/>
      </c>
      <c r="H7" s="579"/>
      <c r="I7" s="579" t="str">
        <f>IF($E7="","",VLOOKUP($E7,'1Q ELO (2)'!$A$7:$M$32,4))</f>
        <v/>
      </c>
      <c r="J7" s="122"/>
      <c r="K7" s="121"/>
      <c r="L7" s="121"/>
      <c r="M7" s="121"/>
      <c r="N7" s="121"/>
      <c r="O7" s="124"/>
      <c r="P7" s="126"/>
      <c r="Q7" s="127"/>
      <c r="R7" s="128"/>
      <c r="S7" s="129"/>
      <c r="U7" s="130" t="e">
        <f>#REF!</f>
        <v>#REF!</v>
      </c>
    </row>
    <row r="8" spans="1:21" s="37" customFormat="1" ht="9.6" customHeight="1" x14ac:dyDescent="0.25">
      <c r="A8" s="131"/>
      <c r="B8" s="606"/>
      <c r="C8" s="132"/>
      <c r="D8" s="377"/>
      <c r="E8" s="132"/>
      <c r="F8" s="133"/>
      <c r="G8" s="133"/>
      <c r="H8" s="134"/>
      <c r="I8" s="609"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(2)'!$A$7:$M$32,12))</f>
        <v/>
      </c>
      <c r="C9" s="346" t="str">
        <f>IF($E9="","",VLOOKUP($E9,'1Q ELO (2)'!$A$7:$M$32,13))</f>
        <v/>
      </c>
      <c r="D9" s="376" t="str">
        <f>IF($E9="","",VLOOKUP($E9,'1Q ELO (2)'!$A$7:$M$32,5))</f>
        <v/>
      </c>
      <c r="E9" s="119"/>
      <c r="F9" s="412" t="str">
        <f>UPPER(IF($E9="","",VLOOKUP($E9,'1Q ELO (2)'!$A$7:$M$32,2)))</f>
        <v/>
      </c>
      <c r="G9" s="412" t="str">
        <f>IF($E9="","",VLOOKUP($E9,'1Q ELO (2)'!$A$7:$M$32,3))</f>
        <v/>
      </c>
      <c r="H9" s="412"/>
      <c r="I9" s="412" t="str">
        <f>IF($E9="","",VLOOKUP($E9,'1Q ELO (2)'!$A$7:$M$32,4))</f>
        <v/>
      </c>
      <c r="J9" s="140"/>
      <c r="K9" s="121"/>
      <c r="L9" s="141"/>
      <c r="M9" s="121"/>
      <c r="N9" s="121"/>
      <c r="O9" s="124"/>
      <c r="P9" s="126"/>
      <c r="Q9" s="127"/>
      <c r="R9" s="128"/>
      <c r="S9" s="129"/>
      <c r="U9" s="138" t="e">
        <f>#REF!</f>
        <v>#REF!</v>
      </c>
    </row>
    <row r="10" spans="1:21" s="37" customFormat="1" ht="9.6" customHeight="1" x14ac:dyDescent="0.25">
      <c r="A10" s="131"/>
      <c r="B10" s="606" t="str">
        <f>IF($E10="","",VLOOKUP($E10,'1Q ELO (2)'!$A$7:$M$32,12))</f>
        <v/>
      </c>
      <c r="C10" s="132"/>
      <c r="D10" s="377"/>
      <c r="E10" s="142"/>
      <c r="F10" s="413"/>
      <c r="G10" s="413"/>
      <c r="H10" s="414"/>
      <c r="I10" s="413"/>
      <c r="J10" s="143"/>
      <c r="K10" s="610"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(2)'!$A$7:$M$32,12))</f>
        <v/>
      </c>
      <c r="C11" s="346" t="str">
        <f>IF($E11="","",VLOOKUP($E11,'1Q ELO (2)'!$A$7:$M$32,13))</f>
        <v/>
      </c>
      <c r="D11" s="376" t="str">
        <f>IF($E11="","",VLOOKUP($E11,'1Q ELO (2)'!$A$7:$M$32,5))</f>
        <v/>
      </c>
      <c r="E11" s="119"/>
      <c r="F11" s="412" t="str">
        <f>UPPER(IF($E11="","",VLOOKUP($E11,'1Q ELO (2)'!$A$7:$M$32,2)))</f>
        <v/>
      </c>
      <c r="G11" s="412" t="str">
        <f>IF($E11="","",VLOOKUP($E11,'1Q ELO (2)'!$A$7:$M$32,3))</f>
        <v/>
      </c>
      <c r="H11" s="412"/>
      <c r="I11" s="412" t="str">
        <f>IF($E11="","",VLOOKUP($E11,'1Q ELO (2)'!$A$7:$M$32,4))</f>
        <v/>
      </c>
      <c r="J11" s="122"/>
      <c r="K11" s="121"/>
      <c r="L11" s="147"/>
      <c r="M11" s="121"/>
      <c r="N11" s="146"/>
      <c r="O11" s="146"/>
      <c r="P11" s="146"/>
      <c r="Q11" s="127"/>
      <c r="R11" s="128"/>
      <c r="S11" s="129"/>
      <c r="U11" s="138" t="e">
        <f>#REF!</f>
        <v>#REF!</v>
      </c>
    </row>
    <row r="12" spans="1:21" s="37" customFormat="1" ht="9.6" customHeight="1" x14ac:dyDescent="0.25">
      <c r="A12" s="131"/>
      <c r="B12" s="606" t="str">
        <f>IF($E12="","",VLOOKUP($E12,'1Q ELO (2)'!$A$7:$M$32,12))</f>
        <v/>
      </c>
      <c r="C12" s="132"/>
      <c r="D12" s="377"/>
      <c r="E12" s="142"/>
      <c r="F12" s="413"/>
      <c r="G12" s="413"/>
      <c r="H12" s="414"/>
      <c r="I12" s="610"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5">
      <c r="A13" s="131">
        <v>4</v>
      </c>
      <c r="B13" s="346" t="str">
        <f>IF($E13="","",VLOOKUP($E13,'1Q ELO (2)'!$A$7:$M$32,12))</f>
        <v/>
      </c>
      <c r="C13" s="346" t="str">
        <f>IF($E13="","",VLOOKUP($E13,'1Q ELO (2)'!$A$7:$M$32,13))</f>
        <v/>
      </c>
      <c r="D13" s="376" t="str">
        <f>IF($E13="","",VLOOKUP($E13,'1Q ELO (2)'!$A$7:$M$32,5))</f>
        <v/>
      </c>
      <c r="E13" s="119"/>
      <c r="F13" s="412" t="str">
        <f>UPPER(IF($E13="","",VLOOKUP($E13,'1Q ELO (2)'!$A$7:$M$32,2)))</f>
        <v/>
      </c>
      <c r="G13" s="412" t="str">
        <f>IF($E13="","",VLOOKUP($E13,'1Q ELO (2)'!$A$7:$M$32,3))</f>
        <v/>
      </c>
      <c r="H13" s="412"/>
      <c r="I13" s="412" t="str">
        <f>IF($E13="","",VLOOKUP($E13,'1Q ELO (2)'!$A$7:$M$32,4))</f>
        <v/>
      </c>
      <c r="J13" s="150"/>
      <c r="K13" s="121"/>
      <c r="L13" s="121"/>
      <c r="M13" s="121"/>
      <c r="N13" s="146"/>
      <c r="O13" s="146"/>
      <c r="P13" s="146"/>
      <c r="Q13" s="127"/>
      <c r="R13" s="128"/>
      <c r="S13" s="129"/>
      <c r="U13" s="138" t="e">
        <f>#REF!</f>
        <v>#REF!</v>
      </c>
    </row>
    <row r="14" spans="1:21" s="37" customFormat="1" ht="9.6" customHeight="1" x14ac:dyDescent="0.25">
      <c r="A14" s="131"/>
      <c r="B14" s="270" t="str">
        <f>IF($E14="","",VLOOKUP($E14,'1Q ELO (2)'!$A$7:$M$32,12))</f>
        <v/>
      </c>
      <c r="C14" s="132"/>
      <c r="D14" s="377"/>
      <c r="E14" s="142"/>
      <c r="F14" s="413"/>
      <c r="G14" s="413"/>
      <c r="H14" s="414"/>
      <c r="I14" s="413"/>
      <c r="J14" s="143"/>
      <c r="K14" s="121"/>
      <c r="L14" s="121"/>
      <c r="M14" s="135"/>
      <c r="N14" s="587"/>
      <c r="O14" s="121"/>
      <c r="P14" s="146"/>
      <c r="Q14" s="127"/>
      <c r="R14" s="128"/>
      <c r="S14" s="129"/>
      <c r="U14" s="138" t="e">
        <f>#REF!</f>
        <v>#REF!</v>
      </c>
    </row>
    <row r="15" spans="1:21" s="37" customFormat="1" ht="9.6" customHeight="1" x14ac:dyDescent="0.25">
      <c r="A15" s="504">
        <v>5</v>
      </c>
      <c r="B15" s="346" t="str">
        <f>IF($E15="","",VLOOKUP($E15,'1Q ELO (2)'!$A$7:$M$32,12))</f>
        <v/>
      </c>
      <c r="C15" s="346" t="str">
        <f>IF($E15="","",VLOOKUP($E15,'1Q ELO (2)'!$A$7:$M$32,13))</f>
        <v/>
      </c>
      <c r="D15" s="376" t="str">
        <f>IF($E15="","",VLOOKUP($E15,'1Q ELO (2)'!$A$7:$M$32,5))</f>
        <v/>
      </c>
      <c r="E15" s="615"/>
      <c r="F15" s="579" t="str">
        <f>UPPER(IF($E15="","",VLOOKUP($E15,'1Q ELO (2)'!$A$7:$M$32,2)))</f>
        <v/>
      </c>
      <c r="G15" s="579" t="str">
        <f>IF($E15="","",VLOOKUP($E15,'1Q ELO (2)'!$A$7:$M$32,3))</f>
        <v/>
      </c>
      <c r="H15" s="579"/>
      <c r="I15" s="579" t="str">
        <f>IF($E15="","",VLOOKUP($E15,'1Q ELO (2)'!$A$7:$M$32,4))</f>
        <v/>
      </c>
      <c r="J15" s="608"/>
      <c r="K15" s="121"/>
      <c r="L15" s="121"/>
      <c r="M15" s="121"/>
      <c r="N15" s="146"/>
      <c r="O15" s="121"/>
      <c r="P15" s="146"/>
      <c r="Q15" s="127"/>
      <c r="R15" s="128"/>
      <c r="S15" s="129"/>
      <c r="U15" s="138" t="e">
        <f>#REF!</f>
        <v>#REF!</v>
      </c>
    </row>
    <row r="16" spans="1:21" s="37" customFormat="1" ht="9.6" customHeight="1" thickBot="1" x14ac:dyDescent="0.3">
      <c r="A16" s="131"/>
      <c r="B16" s="270" t="str">
        <f>IF($E16="","",VLOOKUP($E16,'1Q ELO (2)'!$A$7:$M$32,12))</f>
        <v/>
      </c>
      <c r="C16" s="132"/>
      <c r="D16" s="377"/>
      <c r="E16" s="142"/>
      <c r="F16" s="413"/>
      <c r="G16" s="413"/>
      <c r="H16" s="414"/>
      <c r="I16" s="610"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(2)'!$A$7:$M$32,12))</f>
        <v/>
      </c>
      <c r="C17" s="346" t="str">
        <f>IF($E17="","",VLOOKUP($E17,'1Q ELO (2)'!$A$7:$M$32,13))</f>
        <v/>
      </c>
      <c r="D17" s="376" t="str">
        <f>IF($E17="","",VLOOKUP($E17,'1Q ELO (2)'!$A$7:$M$32,5))</f>
        <v/>
      </c>
      <c r="E17" s="119"/>
      <c r="F17" s="412" t="str">
        <f>UPPER(IF($E17="","",VLOOKUP($E17,'1Q ELO (2)'!$A$7:$M$32,2)))</f>
        <v/>
      </c>
      <c r="G17" s="412" t="str">
        <f>IF($E17="","",VLOOKUP($E17,'1Q ELO (2)'!$A$7:$M$32,3))</f>
        <v/>
      </c>
      <c r="H17" s="412"/>
      <c r="I17" s="412" t="str">
        <f>IF($E17="","",VLOOKUP($E17,'1Q ELO (2)'!$A$7:$M$32,4))</f>
        <v/>
      </c>
      <c r="J17" s="140"/>
      <c r="K17" s="121"/>
      <c r="L17" s="141"/>
      <c r="M17" s="121"/>
      <c r="N17" s="146"/>
      <c r="O17" s="146"/>
      <c r="P17" s="146"/>
      <c r="Q17" s="127"/>
      <c r="R17" s="128"/>
      <c r="S17" s="129"/>
    </row>
    <row r="18" spans="1:19" s="37" customFormat="1" ht="9.6" customHeight="1" x14ac:dyDescent="0.25">
      <c r="A18" s="131"/>
      <c r="B18" s="270" t="str">
        <f>IF($E18="","",VLOOKUP($E18,'1Q ELO (2)'!$A$7:$M$32,12))</f>
        <v/>
      </c>
      <c r="C18" s="132"/>
      <c r="D18" s="377"/>
      <c r="E18" s="142"/>
      <c r="F18" s="413"/>
      <c r="G18" s="413"/>
      <c r="H18" s="414"/>
      <c r="I18" s="413"/>
      <c r="J18" s="143"/>
      <c r="K18" s="610"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(2)'!$A$7:$M$32,12))</f>
        <v/>
      </c>
      <c r="C19" s="346" t="str">
        <f>IF($E19="","",VLOOKUP($E19,'1Q ELO (2)'!$A$7:$M$32,13))</f>
        <v/>
      </c>
      <c r="D19" s="376" t="str">
        <f>IF($E19="","",VLOOKUP($E19,'1Q ELO (2)'!$A$7:$M$32,5))</f>
        <v/>
      </c>
      <c r="E19" s="119"/>
      <c r="F19" s="412" t="str">
        <f>UPPER(IF($E19="","",VLOOKUP($E19,'1Q ELO (2)'!$A$7:$M$32,2)))</f>
        <v/>
      </c>
      <c r="G19" s="412" t="str">
        <f>IF($E19="","",VLOOKUP($E19,'1Q ELO (2)'!$A$7:$M$32,3))</f>
        <v/>
      </c>
      <c r="H19" s="412"/>
      <c r="I19" s="412" t="str">
        <f>IF($E19="","",VLOOKUP($E19,'1Q ELO (2)'!$A$7:$M$32,4))</f>
        <v/>
      </c>
      <c r="J19" s="122"/>
      <c r="K19" s="121"/>
      <c r="L19" s="147"/>
      <c r="M19" s="121"/>
      <c r="N19" s="146"/>
      <c r="O19" s="146"/>
      <c r="P19" s="146"/>
      <c r="Q19" s="127"/>
      <c r="R19" s="128"/>
      <c r="S19" s="129"/>
    </row>
    <row r="20" spans="1:19" s="37" customFormat="1" ht="9.6" customHeight="1" x14ac:dyDescent="0.25">
      <c r="A20" s="131"/>
      <c r="B20" s="270" t="str">
        <f>IF($E20="","",VLOOKUP($E20,'1Q ELO (2)'!$A$7:$M$32,12))</f>
        <v/>
      </c>
      <c r="C20" s="132"/>
      <c r="D20" s="386"/>
      <c r="E20" s="132"/>
      <c r="F20" s="133"/>
      <c r="G20" s="133"/>
      <c r="H20" s="134"/>
      <c r="I20" s="610" t="s">
        <v>0</v>
      </c>
      <c r="J20" s="136"/>
      <c r="K20" s="137" t="str">
        <f>UPPER(IF(OR(J20="a",J20="as"),F19,IF(OR(J20="b",J20="bs"),F21,)))</f>
        <v/>
      </c>
      <c r="L20" s="149"/>
      <c r="M20" s="121"/>
      <c r="N20" s="146"/>
      <c r="O20" s="146"/>
      <c r="P20" s="146"/>
      <c r="Q20" s="127"/>
      <c r="R20" s="128"/>
      <c r="S20" s="129"/>
    </row>
    <row r="21" spans="1:19" s="37" customFormat="1" ht="9.6" customHeight="1" x14ac:dyDescent="0.25">
      <c r="A21" s="501" t="s">
        <v>14</v>
      </c>
      <c r="B21" s="346" t="str">
        <f>IF($E21="","",VLOOKUP($E21,'1Q ELO (2)'!$A$7:$M$32,12))</f>
        <v/>
      </c>
      <c r="C21" s="346" t="str">
        <f>IF($E21="","",VLOOKUP($E21,'1Q ELO (2)'!$A$7:$M$32,13))</f>
        <v/>
      </c>
      <c r="D21" s="376" t="str">
        <f>IF($E21="","",VLOOKUP($E21,'1Q ELO (2)'!$A$7:$M$32,5))</f>
        <v/>
      </c>
      <c r="E21" s="119"/>
      <c r="F21" s="412" t="str">
        <f>UPPER(IF($E21="","",VLOOKUP($E21,'1Q ELO (2)'!$A$7:$M$32,2)))</f>
        <v/>
      </c>
      <c r="G21" s="412" t="str">
        <f>IF($E21="","",VLOOKUP($E21,'1Q ELO (2)'!$A$7:$M$32,3))</f>
        <v/>
      </c>
      <c r="H21" s="412"/>
      <c r="I21" s="412" t="str">
        <f>IF($E21="","",VLOOKUP($E21,'1Q ELO (2)'!$A$7:$M$32,4))</f>
        <v/>
      </c>
      <c r="J21" s="150"/>
      <c r="K21" s="121"/>
      <c r="L21" s="121"/>
      <c r="M21" s="121"/>
      <c r="N21" s="146"/>
      <c r="O21" s="146"/>
      <c r="P21" s="146"/>
      <c r="Q21" s="127"/>
      <c r="R21" s="128"/>
      <c r="S21" s="129"/>
    </row>
    <row r="22" spans="1:19" s="37" customFormat="1" ht="9.6" customHeight="1" x14ac:dyDescent="0.25">
      <c r="A22" s="131"/>
      <c r="B22" s="270" t="str">
        <f>IF($E22="","",VLOOKUP($E22,'1Q ELO (2)'!$A$7:$M$32,12))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5">
      <c r="A23" s="117">
        <v>9</v>
      </c>
      <c r="B23" s="346" t="str">
        <f>IF($E23="","",VLOOKUP($E23,'1Q ELO (2)'!$A$7:$M$32,12))</f>
        <v/>
      </c>
      <c r="C23" s="346" t="str">
        <f>IF($E23="","",VLOOKUP($E23,'1Q ELO (2)'!$A$7:$M$32,13))</f>
        <v/>
      </c>
      <c r="D23" s="376" t="str">
        <f>IF($E23="","",VLOOKUP($E23,'1Q ELO (2)'!$A$7:$M$32,5))</f>
        <v/>
      </c>
      <c r="E23" s="119"/>
      <c r="F23" s="579" t="str">
        <f>UPPER(IF($E23="","",VLOOKUP($E23,'1Q ELO (2)'!$A$7:$M$32,2)))</f>
        <v/>
      </c>
      <c r="G23" s="579" t="str">
        <f>IF($E23="","",VLOOKUP($E23,'1Q ELO (2)'!$A$7:$M$32,3))</f>
        <v/>
      </c>
      <c r="H23" s="579"/>
      <c r="I23" s="579" t="str">
        <f>IF($E23="","",VLOOKUP($E23,'1Q ELO (2)'!$A$7:$M$32,4))</f>
        <v/>
      </c>
      <c r="J23" s="122"/>
      <c r="K23" s="121"/>
      <c r="L23" s="121"/>
      <c r="M23" s="121"/>
      <c r="N23" s="146"/>
      <c r="O23" s="146"/>
      <c r="P23" s="146"/>
      <c r="Q23" s="127"/>
      <c r="R23" s="128"/>
      <c r="S23" s="129"/>
    </row>
    <row r="24" spans="1:19" s="37" customFormat="1" ht="9.6" customHeight="1" x14ac:dyDescent="0.25">
      <c r="A24" s="131"/>
      <c r="B24" s="606" t="str">
        <f>IF($E24="","",VLOOKUP($E24,'1Q ELO (2)'!$A$7:$M$32,12))</f>
        <v/>
      </c>
      <c r="C24" s="132"/>
      <c r="D24" s="386"/>
      <c r="E24" s="132"/>
      <c r="F24" s="133"/>
      <c r="G24" s="133"/>
      <c r="H24" s="134"/>
      <c r="I24" s="610" t="s">
        <v>0</v>
      </c>
      <c r="J24" s="136"/>
      <c r="K24" s="137" t="str">
        <f>UPPER(IF(OR(J24="a",J24="as"),F23,IF(OR(J24="b",J24="bs"),F25,)))</f>
        <v/>
      </c>
      <c r="L24" s="137"/>
      <c r="M24" s="121"/>
      <c r="N24" s="146"/>
      <c r="O24" s="146"/>
      <c r="P24" s="146"/>
      <c r="Q24" s="127"/>
      <c r="R24" s="128"/>
      <c r="S24" s="129"/>
    </row>
    <row r="25" spans="1:19" s="37" customFormat="1" ht="9.6" customHeight="1" x14ac:dyDescent="0.25">
      <c r="A25" s="131">
        <v>10</v>
      </c>
      <c r="B25" s="346" t="str">
        <f>IF($E25="","",VLOOKUP($E25,'1Q ELO (2)'!$A$7:$M$32,12))</f>
        <v/>
      </c>
      <c r="C25" s="346" t="str">
        <f>IF($E25="","",VLOOKUP($E25,'1Q ELO (2)'!$A$7:$M$32,13))</f>
        <v/>
      </c>
      <c r="D25" s="376" t="str">
        <f>IF($E25="","",VLOOKUP($E25,'1Q ELO (2)'!$A$7:$M$32,5))</f>
        <v/>
      </c>
      <c r="E25" s="119"/>
      <c r="F25" s="412" t="str">
        <f>UPPER(IF($E25="","",VLOOKUP($E25,'1Q ELO (2)'!$A$7:$M$32,2)))</f>
        <v/>
      </c>
      <c r="G25" s="412" t="str">
        <f>IF($E25="","",VLOOKUP($E25,'1Q ELO (2)'!$A$7:$M$32,3))</f>
        <v/>
      </c>
      <c r="H25" s="412"/>
      <c r="I25" s="412" t="str">
        <f>IF($E25="","",VLOOKUP($E25,'1Q ELO (2)'!$A$7:$M$32,4))</f>
        <v/>
      </c>
      <c r="J25" s="140"/>
      <c r="K25" s="121"/>
      <c r="L25" s="141"/>
      <c r="M25" s="121"/>
      <c r="N25" s="146"/>
      <c r="O25" s="146"/>
      <c r="P25" s="146"/>
      <c r="Q25" s="127"/>
      <c r="R25" s="128"/>
      <c r="S25" s="129"/>
    </row>
    <row r="26" spans="1:19" s="37" customFormat="1" ht="9.6" customHeight="1" x14ac:dyDescent="0.25">
      <c r="A26" s="131"/>
      <c r="B26" s="270" t="str">
        <f>IF($E26="","",VLOOKUP($E26,'1Q ELO (2)'!$A$7:$M$32,12))</f>
        <v/>
      </c>
      <c r="C26" s="132"/>
      <c r="D26" s="386"/>
      <c r="E26" s="142"/>
      <c r="F26" s="413"/>
      <c r="G26" s="413"/>
      <c r="H26" s="414"/>
      <c r="I26" s="413"/>
      <c r="J26" s="143"/>
      <c r="K26" s="610" t="s">
        <v>0</v>
      </c>
      <c r="L26" s="144"/>
      <c r="M26" s="137" t="str">
        <f>UPPER(IF(OR(L26="a",L26="as"),K24,IF(OR(L26="b",L26="bs"),K28,)))</f>
        <v/>
      </c>
      <c r="N26" s="145"/>
      <c r="O26" s="146"/>
      <c r="P26" s="146"/>
      <c r="Q26" s="127"/>
      <c r="R26" s="128"/>
      <c r="S26" s="129"/>
    </row>
    <row r="27" spans="1:19" s="37" customFormat="1" ht="9.6" customHeight="1" x14ac:dyDescent="0.25">
      <c r="A27" s="131">
        <v>11</v>
      </c>
      <c r="B27" s="346" t="str">
        <f>IF($E27="","",VLOOKUP($E27,'1Q ELO (2)'!$A$7:$M$32,12))</f>
        <v/>
      </c>
      <c r="C27" s="346" t="str">
        <f>IF($E27="","",VLOOKUP($E27,'1Q ELO (2)'!$A$7:$M$32,13))</f>
        <v/>
      </c>
      <c r="D27" s="376" t="str">
        <f>IF($E27="","",VLOOKUP($E27,'1Q ELO (2)'!$A$7:$M$32,5))</f>
        <v/>
      </c>
      <c r="E27" s="119"/>
      <c r="F27" s="412" t="str">
        <f>UPPER(IF($E27="","",VLOOKUP($E27,'1Q ELO (2)'!$A$7:$M$32,2)))</f>
        <v/>
      </c>
      <c r="G27" s="412" t="str">
        <f>IF($E27="","",VLOOKUP($E27,'1Q ELO (2)'!$A$7:$M$32,3))</f>
        <v/>
      </c>
      <c r="H27" s="412"/>
      <c r="I27" s="412" t="str">
        <f>IF($E27="","",VLOOKUP($E27,'1Q ELO (2)'!$A$7:$M$32,4))</f>
        <v/>
      </c>
      <c r="J27" s="122"/>
      <c r="K27" s="121"/>
      <c r="L27" s="147"/>
      <c r="M27" s="121"/>
      <c r="N27" s="146"/>
      <c r="O27" s="146"/>
      <c r="P27" s="146"/>
      <c r="Q27" s="127"/>
      <c r="R27" s="128"/>
      <c r="S27" s="129"/>
    </row>
    <row r="28" spans="1:19" s="37" customFormat="1" ht="9.6" customHeight="1" x14ac:dyDescent="0.25">
      <c r="A28" s="156"/>
      <c r="B28" s="270" t="str">
        <f>IF($E28="","",VLOOKUP($E28,'1Q ELO (2)'!$A$7:$M$32,12))</f>
        <v/>
      </c>
      <c r="C28" s="132"/>
      <c r="D28" s="386"/>
      <c r="E28" s="142"/>
      <c r="F28" s="413"/>
      <c r="G28" s="413"/>
      <c r="H28" s="414"/>
      <c r="I28" s="610" t="s">
        <v>0</v>
      </c>
      <c r="J28" s="136"/>
      <c r="K28" s="137" t="str">
        <f>UPPER(IF(OR(J28="a",J28="as"),F27,IF(OR(J28="b",J28="bs"),F29,)))</f>
        <v/>
      </c>
      <c r="L28" s="149"/>
      <c r="M28" s="121"/>
      <c r="N28" s="146"/>
      <c r="O28" s="146"/>
      <c r="P28" s="146"/>
      <c r="Q28" s="127"/>
      <c r="R28" s="128"/>
      <c r="S28" s="129"/>
    </row>
    <row r="29" spans="1:19" s="37" customFormat="1" ht="9.6" customHeight="1" x14ac:dyDescent="0.25">
      <c r="A29" s="131">
        <v>12</v>
      </c>
      <c r="B29" s="346" t="str">
        <f>IF($E29="","",VLOOKUP($E29,'1Q ELO (2)'!$A$7:$M$32,12))</f>
        <v/>
      </c>
      <c r="C29" s="346" t="str">
        <f>IF($E29="","",VLOOKUP($E29,'1Q ELO (2)'!$A$7:$M$32,13))</f>
        <v/>
      </c>
      <c r="D29" s="376" t="str">
        <f>IF($E29="","",VLOOKUP($E29,'1Q ELO (2)'!$A$7:$M$32,5))</f>
        <v/>
      </c>
      <c r="E29" s="119"/>
      <c r="F29" s="412" t="str">
        <f>UPPER(IF($E29="","",VLOOKUP($E29,'1Q ELO (2)'!$A$7:$M$32,2)))</f>
        <v/>
      </c>
      <c r="G29" s="412" t="str">
        <f>IF($E29="","",VLOOKUP($E29,'1Q ELO (2)'!$A$7:$M$32,3))</f>
        <v/>
      </c>
      <c r="H29" s="412"/>
      <c r="I29" s="412" t="str">
        <f>IF($E29="","",VLOOKUP($E29,'1Q ELO (2)'!$A$7:$M$32,4))</f>
        <v/>
      </c>
      <c r="J29" s="150"/>
      <c r="K29" s="121"/>
      <c r="L29" s="121"/>
      <c r="M29" s="121"/>
      <c r="N29" s="146"/>
      <c r="O29" s="146"/>
      <c r="P29" s="146"/>
      <c r="Q29" s="127"/>
      <c r="R29" s="128"/>
      <c r="S29" s="129"/>
    </row>
    <row r="30" spans="1:19" s="37" customFormat="1" ht="9.6" customHeight="1" x14ac:dyDescent="0.25">
      <c r="A30" s="131"/>
      <c r="B30" s="270" t="str">
        <f>IF($E30="","",VLOOKUP($E30,'1Q ELO (2)'!$A$7:$M$32,12))</f>
        <v/>
      </c>
      <c r="C30" s="132"/>
      <c r="D30" s="386"/>
      <c r="E30" s="142"/>
      <c r="F30" s="413"/>
      <c r="G30" s="413"/>
      <c r="H30" s="414"/>
      <c r="I30" s="413"/>
      <c r="J30" s="143"/>
      <c r="K30" s="121"/>
      <c r="L30" s="121"/>
      <c r="M30" s="135"/>
      <c r="N30" s="587"/>
      <c r="O30" s="121"/>
      <c r="P30" s="146"/>
      <c r="Q30" s="127"/>
      <c r="R30" s="128"/>
      <c r="S30" s="129"/>
    </row>
    <row r="31" spans="1:19" s="37" customFormat="1" ht="9.6" customHeight="1" x14ac:dyDescent="0.25">
      <c r="A31" s="504">
        <v>13</v>
      </c>
      <c r="B31" s="346" t="str">
        <f>IF($E31="","",VLOOKUP($E31,'1Q ELO (2)'!$A$7:$M$32,12))</f>
        <v/>
      </c>
      <c r="C31" s="346" t="str">
        <f>IF($E31="","",VLOOKUP($E31,'1Q ELO (2)'!$A$7:$M$32,13))</f>
        <v/>
      </c>
      <c r="D31" s="376" t="str">
        <f>IF($E31="","",VLOOKUP($E31,'1Q ELO (2)'!$A$7:$M$32,5))</f>
        <v/>
      </c>
      <c r="E31" s="615"/>
      <c r="F31" s="579" t="str">
        <f>UPPER(IF($E31="","",VLOOKUP($E31,'1Q ELO (2)'!$A$7:$M$32,2)))</f>
        <v/>
      </c>
      <c r="G31" s="579" t="str">
        <f>IF($E31="","",VLOOKUP($E31,'1Q ELO (2)'!$A$7:$M$32,3))</f>
        <v/>
      </c>
      <c r="H31" s="579"/>
      <c r="I31" s="579" t="str">
        <f>IF($E31="","",VLOOKUP($E31,'1Q ELO (2)'!$A$7:$M$32,4))</f>
        <v/>
      </c>
      <c r="J31" s="152"/>
      <c r="K31" s="121"/>
      <c r="L31" s="121"/>
      <c r="M31" s="121"/>
      <c r="N31" s="146"/>
      <c r="O31" s="121"/>
      <c r="P31" s="146"/>
      <c r="Q31" s="127"/>
      <c r="R31" s="128"/>
      <c r="S31" s="129"/>
    </row>
    <row r="32" spans="1:19" s="37" customFormat="1" ht="9.6" customHeight="1" x14ac:dyDescent="0.25">
      <c r="A32" s="131"/>
      <c r="B32" s="606" t="str">
        <f>IF($E32="","",VLOOKUP($E32,'1Q ELO (2)'!$A$7:$M$32,12))</f>
        <v/>
      </c>
      <c r="C32" s="132"/>
      <c r="D32" s="386"/>
      <c r="E32" s="142"/>
      <c r="F32" s="413"/>
      <c r="G32" s="413"/>
      <c r="H32" s="414"/>
      <c r="I32" s="610" t="s">
        <v>0</v>
      </c>
      <c r="J32" s="136"/>
      <c r="K32" s="137" t="str">
        <f>UPPER(IF(OR(J32="a",J32="as"),F31,IF(OR(J32="b",J32="bs"),F33,)))</f>
        <v/>
      </c>
      <c r="L32" s="137"/>
      <c r="M32" s="121"/>
      <c r="N32" s="146"/>
      <c r="O32" s="146"/>
      <c r="P32" s="146"/>
      <c r="Q32" s="127"/>
      <c r="R32" s="128"/>
      <c r="S32" s="129"/>
    </row>
    <row r="33" spans="1:19" s="37" customFormat="1" ht="9.6" customHeight="1" x14ac:dyDescent="0.25">
      <c r="A33" s="131">
        <v>14</v>
      </c>
      <c r="B33" s="346" t="str">
        <f>IF($E33="","",VLOOKUP($E33,'1Q ELO (2)'!$A$7:$M$32,12))</f>
        <v/>
      </c>
      <c r="C33" s="346" t="str">
        <f>IF($E33="","",VLOOKUP($E33,'1Q ELO (2)'!$A$7:$M$32,13))</f>
        <v/>
      </c>
      <c r="D33" s="376" t="str">
        <f>IF($E33="","",VLOOKUP($E33,'1Q ELO (2)'!$A$7:$M$32,5))</f>
        <v/>
      </c>
      <c r="E33" s="119"/>
      <c r="F33" s="412" t="str">
        <f>UPPER(IF($E33="","",VLOOKUP($E33,'1Q ELO (2)'!$A$7:$M$32,2)))</f>
        <v/>
      </c>
      <c r="G33" s="412" t="str">
        <f>IF($E33="","",VLOOKUP($E33,'1Q ELO (2)'!$A$7:$M$32,3))</f>
        <v/>
      </c>
      <c r="H33" s="412"/>
      <c r="I33" s="412" t="str">
        <f>IF($E33="","",VLOOKUP($E33,'1Q ELO (2)'!$A$7:$M$32,4))</f>
        <v/>
      </c>
      <c r="J33" s="140"/>
      <c r="K33" s="121"/>
      <c r="L33" s="141"/>
      <c r="M33" s="121"/>
      <c r="N33" s="146"/>
      <c r="O33" s="146"/>
      <c r="P33" s="146"/>
      <c r="Q33" s="127"/>
      <c r="R33" s="128"/>
      <c r="S33" s="129"/>
    </row>
    <row r="34" spans="1:19" s="37" customFormat="1" ht="9.6" customHeight="1" x14ac:dyDescent="0.25">
      <c r="A34" s="131"/>
      <c r="B34" s="606" t="str">
        <f>IF($E34="","",VLOOKUP($E34,'1Q ELO (2)'!$A$7:$M$32,12))</f>
        <v/>
      </c>
      <c r="C34" s="132"/>
      <c r="D34" s="386"/>
      <c r="E34" s="142"/>
      <c r="F34" s="413"/>
      <c r="G34" s="413"/>
      <c r="H34" s="414"/>
      <c r="I34" s="413"/>
      <c r="J34" s="143"/>
      <c r="K34" s="610" t="s">
        <v>0</v>
      </c>
      <c r="L34" s="144"/>
      <c r="M34" s="137" t="str">
        <f>UPPER(IF(OR(L34="a",L34="as"),K32,IF(OR(L34="b",L34="bs"),K36,)))</f>
        <v/>
      </c>
      <c r="N34" s="145"/>
      <c r="O34" s="146"/>
      <c r="P34" s="146"/>
      <c r="Q34" s="127"/>
      <c r="R34" s="128"/>
      <c r="S34" s="129"/>
    </row>
    <row r="35" spans="1:19" s="37" customFormat="1" ht="9.6" customHeight="1" x14ac:dyDescent="0.25">
      <c r="A35" s="131">
        <v>15</v>
      </c>
      <c r="B35" s="346" t="str">
        <f>IF($E35="","",VLOOKUP($E35,'1Q ELO (2)'!$A$7:$M$32,12))</f>
        <v/>
      </c>
      <c r="C35" s="346" t="str">
        <f>IF($E35="","",VLOOKUP($E35,'1Q ELO (2)'!$A$7:$M$32,13))</f>
        <v/>
      </c>
      <c r="D35" s="376" t="str">
        <f>IF($E35="","",VLOOKUP($E35,'1Q ELO (2)'!$A$7:$M$32,5))</f>
        <v/>
      </c>
      <c r="E35" s="119"/>
      <c r="F35" s="412" t="str">
        <f>UPPER(IF($E35="","",VLOOKUP($E35,'1Q ELO (2)'!$A$7:$M$32,2)))</f>
        <v/>
      </c>
      <c r="G35" s="412" t="str">
        <f>IF($E35="","",VLOOKUP($E35,'1Q ELO (2)'!$A$7:$M$32,3))</f>
        <v/>
      </c>
      <c r="H35" s="412"/>
      <c r="I35" s="412" t="str">
        <f>IF($E35="","",VLOOKUP($E35,'1Q ELO (2)'!$A$7:$M$32,4))</f>
        <v/>
      </c>
      <c r="J35" s="122"/>
      <c r="K35" s="121"/>
      <c r="L35" s="147"/>
      <c r="M35" s="121"/>
      <c r="N35" s="146"/>
      <c r="O35" s="146"/>
      <c r="P35" s="146"/>
      <c r="Q35" s="127"/>
      <c r="R35" s="128"/>
      <c r="S35" s="129"/>
    </row>
    <row r="36" spans="1:19" s="37" customFormat="1" ht="9.6" customHeight="1" x14ac:dyDescent="0.25">
      <c r="A36" s="131"/>
      <c r="B36" s="606" t="str">
        <f>IF($E36="","",VLOOKUP($E36,'1Q ELO (2)'!$A$7:$M$32,12))</f>
        <v/>
      </c>
      <c r="C36" s="132"/>
      <c r="D36" s="386"/>
      <c r="E36" s="132"/>
      <c r="F36" s="133"/>
      <c r="G36" s="133"/>
      <c r="H36" s="134"/>
      <c r="I36" s="610" t="s">
        <v>0</v>
      </c>
      <c r="J36" s="136"/>
      <c r="K36" s="137" t="str">
        <f>UPPER(IF(OR(J36="a",J36="as"),F35,IF(OR(J36="b",J36="bs"),F37,)))</f>
        <v/>
      </c>
      <c r="L36" s="149"/>
      <c r="M36" s="121"/>
      <c r="N36" s="146"/>
      <c r="O36" s="146"/>
      <c r="P36" s="146"/>
      <c r="Q36" s="127"/>
      <c r="R36" s="128"/>
      <c r="S36" s="129"/>
    </row>
    <row r="37" spans="1:19" s="37" customFormat="1" ht="9.6" customHeight="1" x14ac:dyDescent="0.25">
      <c r="A37" s="501">
        <v>16</v>
      </c>
      <c r="B37" s="346" t="str">
        <f>IF($E37="","",VLOOKUP($E37,'1Q ELO (2)'!$A$7:$M$32,12))</f>
        <v/>
      </c>
      <c r="C37" s="346" t="str">
        <f>IF($E37="","",VLOOKUP($E37,'1Q ELO (2)'!$A$7:$M$32,13))</f>
        <v/>
      </c>
      <c r="D37" s="376" t="str">
        <f>IF($E37="","",VLOOKUP($E37,'1Q ELO (2)'!$A$7:$M$32,5))</f>
        <v/>
      </c>
      <c r="E37" s="119"/>
      <c r="F37" s="412" t="str">
        <f>UPPER(IF($E37="","",VLOOKUP($E37,'1Q ELO (2)'!$A$7:$M$32,2)))</f>
        <v/>
      </c>
      <c r="G37" s="412" t="str">
        <f>IF($E37="","",VLOOKUP($E37,'1Q ELO (2)'!$A$7:$M$32,3))</f>
        <v/>
      </c>
      <c r="H37" s="412"/>
      <c r="I37" s="412" t="str">
        <f>IF($E37="","",VLOOKUP($E37,'1Q ELO (2)'!$A$7:$M$32,4))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5">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5">
      <c r="A40" s="382" t="s">
        <v>103</v>
      </c>
      <c r="B40" s="383"/>
      <c r="C40" s="384"/>
      <c r="D40" s="385"/>
      <c r="E40" s="184">
        <v>1</v>
      </c>
      <c r="F40" s="55" t="str">
        <f>IF(E40&gt;$R$47,,UPPER(VLOOKUP(E40,'1Q ELO (2)'!$A$7:$O$134,2)))</f>
        <v/>
      </c>
      <c r="G40" s="185"/>
      <c r="H40" s="55"/>
      <c r="I40" s="54"/>
      <c r="J40" s="186" t="s">
        <v>7</v>
      </c>
      <c r="K40" s="181"/>
      <c r="L40" s="187"/>
      <c r="M40" s="181"/>
      <c r="N40" s="188"/>
      <c r="O40" s="189" t="s">
        <v>108</v>
      </c>
      <c r="P40" s="190"/>
      <c r="Q40" s="190"/>
      <c r="R40" s="191"/>
    </row>
    <row r="41" spans="1:19" s="18" customFormat="1" ht="9" customHeight="1" x14ac:dyDescent="0.25">
      <c r="A41" s="196" t="s">
        <v>116</v>
      </c>
      <c r="B41" s="194"/>
      <c r="C41" s="378"/>
      <c r="D41" s="197"/>
      <c r="E41" s="184">
        <v>2</v>
      </c>
      <c r="F41" s="55" t="str">
        <f>IF(E41&gt;$R$47,,UPPER(VLOOKUP(E41,'1Q ELO (2)'!$A$7:$O$134,2)))</f>
        <v/>
      </c>
      <c r="G41" s="185"/>
      <c r="H41" s="55"/>
      <c r="I41" s="54"/>
      <c r="J41" s="186" t="s">
        <v>8</v>
      </c>
      <c r="K41" s="181"/>
      <c r="L41" s="187"/>
      <c r="M41" s="181"/>
      <c r="N41" s="188"/>
      <c r="O41" s="192"/>
      <c r="P41" s="193"/>
      <c r="Q41" s="194"/>
      <c r="R41" s="195"/>
    </row>
    <row r="42" spans="1:19" s="18" customFormat="1" ht="9" customHeight="1" x14ac:dyDescent="0.25">
      <c r="A42" s="336"/>
      <c r="B42" s="337"/>
      <c r="C42" s="379"/>
      <c r="D42" s="338"/>
      <c r="E42" s="184">
        <v>3</v>
      </c>
      <c r="F42" s="55" t="str">
        <f>IF(E42&gt;$R$47,,UPPER(VLOOKUP(E42,'1Q ELO (2)'!$A$7:$O$134,2)))</f>
        <v/>
      </c>
      <c r="G42" s="185"/>
      <c r="H42" s="55"/>
      <c r="I42" s="54"/>
      <c r="J42" s="186" t="s">
        <v>9</v>
      </c>
      <c r="K42" s="181"/>
      <c r="L42" s="187"/>
      <c r="M42" s="181"/>
      <c r="N42" s="188"/>
      <c r="O42" s="189" t="s">
        <v>109</v>
      </c>
      <c r="P42" s="190"/>
      <c r="Q42" s="190"/>
      <c r="R42" s="191"/>
    </row>
    <row r="43" spans="1:19" s="18" customFormat="1" ht="9" customHeight="1" x14ac:dyDescent="0.25">
      <c r="A43" s="198"/>
      <c r="B43" s="110"/>
      <c r="C43" s="110"/>
      <c r="D43" s="199"/>
      <c r="E43" s="184">
        <v>4</v>
      </c>
      <c r="F43" s="55" t="str">
        <f>IF(E43&gt;$R$47,,UPPER(VLOOKUP(E43,'1Q ELO (2)'!$A$7:$O$134,2)))</f>
        <v/>
      </c>
      <c r="G43" s="185"/>
      <c r="H43" s="55"/>
      <c r="I43" s="54"/>
      <c r="J43" s="186" t="s">
        <v>10</v>
      </c>
      <c r="K43" s="181"/>
      <c r="L43" s="187"/>
      <c r="M43" s="181"/>
      <c r="N43" s="188"/>
      <c r="O43" s="181"/>
      <c r="P43" s="187"/>
      <c r="Q43" s="181"/>
      <c r="R43" s="188"/>
    </row>
    <row r="44" spans="1:19" s="18" customFormat="1" ht="9" customHeight="1" x14ac:dyDescent="0.25">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5">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5">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5">
      <c r="A47" s="327"/>
      <c r="B47" s="324"/>
      <c r="C47" s="375"/>
      <c r="D47" s="335"/>
      <c r="E47" s="200"/>
      <c r="F47" s="201"/>
      <c r="G47" s="202"/>
      <c r="H47" s="201"/>
      <c r="I47" s="203"/>
      <c r="J47" s="204" t="s">
        <v>14</v>
      </c>
      <c r="K47" s="194"/>
      <c r="L47" s="193"/>
      <c r="M47" s="194"/>
      <c r="N47" s="195"/>
      <c r="O47" s="194" t="str">
        <f>R4</f>
        <v>Csávás István</v>
      </c>
      <c r="P47" s="193"/>
      <c r="Q47" s="194"/>
      <c r="R47" s="205">
        <f>MIN(4,'1Q ELO (2)'!O5)</f>
        <v>4</v>
      </c>
    </row>
  </sheetData>
  <mergeCells count="1">
    <mergeCell ref="A4:C4"/>
  </mergeCells>
  <conditionalFormatting sqref="E7 E15 E17 E19 E21 E23">
    <cfRule type="expression" dxfId="662" priority="1" stopIfTrue="1">
      <formula>$E7&lt;5</formula>
    </cfRule>
  </conditionalFormatting>
  <conditionalFormatting sqref="F7 F9 F11 F13 F15 F17 F19 F21 F23 F25 F27 F29 F31 F33 F35 F37">
    <cfRule type="cellIs" dxfId="661" priority="2" stopIfTrue="1" operator="equal">
      <formula>"Bye"</formula>
    </cfRule>
  </conditionalFormatting>
  <conditionalFormatting sqref="H7 H9 H11 H13 H15 H17 H19 H21 H23 H25 H27 H29 H31 H33 H35 H37">
    <cfRule type="expression" dxfId="660" priority="9" stopIfTrue="1">
      <formula>AND($E7&lt;9,$C7&gt;0)</formula>
    </cfRule>
  </conditionalFormatting>
  <conditionalFormatting sqref="I8 K10 I12 M14 I16 K18 I20 I24 K26 I28 M30 I32 K34 I36">
    <cfRule type="expression" dxfId="659" priority="6" stopIfTrue="1">
      <formula>AND($O$1="CU",I8="Umpire")</formula>
    </cfRule>
    <cfRule type="expression" dxfId="658" priority="7" stopIfTrue="1">
      <formula>AND($O$1="CU",I8&lt;&gt;"Umpire",J8&lt;&gt;"")</formula>
    </cfRule>
    <cfRule type="expression" dxfId="657" priority="8" stopIfTrue="1">
      <formula>AND($O$1="CU",I8&lt;&gt;"Umpire")</formula>
    </cfRule>
  </conditionalFormatting>
  <conditionalFormatting sqref="J8 L10 J12 N14 J16 L18 J20 J24 L26 J28 N30 J32 L34 J36 R47">
    <cfRule type="expression" dxfId="656" priority="3" stopIfTrue="1">
      <formula>$O$1="CU"</formula>
    </cfRule>
  </conditionalFormatting>
  <conditionalFormatting sqref="K8 M10 K12 O14 K16 M18 K20 K24 M26 K28 O30 K32 M34 K36">
    <cfRule type="expression" dxfId="655" priority="4" stopIfTrue="1">
      <formula>J8="as"</formula>
    </cfRule>
    <cfRule type="expression" dxfId="654" priority="5" stopIfTrue="1">
      <formula>J8="bs"</formula>
    </cfRule>
  </conditionalFormatting>
  <dataValidations count="1">
    <dataValidation type="list" allowBlank="1" showInputMessage="1" sqref="I32 I20 I24 I28 I16 I8 I12 M14 M30 I36 K34 K26 K18 K10" xr:uid="{00000000-0002-0000-18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92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49218"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tabColor indexed="42"/>
  </sheetPr>
  <dimension ref="A1:Q156"/>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3.88671875" customWidth="1"/>
    <col min="2" max="2" width="13.33203125" customWidth="1"/>
    <col min="3" max="3" width="11.88671875" customWidth="1"/>
    <col min="4" max="4" width="11.88671875" style="41" customWidth="1"/>
    <col min="5" max="5" width="10.6640625" style="617" customWidth="1"/>
    <col min="6" max="6" width="6.109375" style="64" hidden="1" customWidth="1"/>
    <col min="7" max="7" width="35" style="64"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349" t="str">
        <f>Altalanos!$A$6</f>
        <v>Bács-Kiskun megyei Tenisz Diákolimpia</v>
      </c>
      <c r="B1" s="56"/>
      <c r="C1" s="56"/>
      <c r="D1" s="341"/>
      <c r="E1" s="370" t="s">
        <v>120</v>
      </c>
      <c r="F1" s="82"/>
      <c r="G1" s="361"/>
      <c r="H1" s="57"/>
      <c r="I1" s="57"/>
      <c r="J1" s="362"/>
      <c r="K1" s="362"/>
      <c r="L1" s="362"/>
      <c r="M1" s="362"/>
      <c r="N1" s="362"/>
      <c r="O1" s="362"/>
      <c r="P1" s="362"/>
      <c r="Q1" s="363"/>
    </row>
    <row r="2" spans="1:17" ht="13.8" thickBot="1" x14ac:dyDescent="0.3">
      <c r="B2" s="59" t="s">
        <v>119</v>
      </c>
      <c r="C2" s="661">
        <f>Altalanos!$B$8</f>
        <v>0</v>
      </c>
      <c r="D2" s="82"/>
      <c r="E2" s="370" t="s">
        <v>91</v>
      </c>
      <c r="F2" s="65"/>
      <c r="G2" s="65"/>
      <c r="H2" s="594"/>
      <c r="I2" s="594"/>
      <c r="J2" s="57"/>
      <c r="K2" s="57"/>
      <c r="L2" s="57"/>
      <c r="M2" s="57"/>
      <c r="N2" s="73"/>
      <c r="O2" s="49"/>
      <c r="P2" s="49"/>
      <c r="Q2" s="73"/>
    </row>
    <row r="3" spans="1:17" s="2" customFormat="1" ht="13.8" thickBot="1" x14ac:dyDescent="0.3">
      <c r="A3" s="581" t="s">
        <v>118</v>
      </c>
      <c r="B3" s="592"/>
      <c r="C3" s="592"/>
      <c r="D3" s="592"/>
      <c r="E3" s="592"/>
      <c r="F3" s="592"/>
      <c r="G3" s="592"/>
      <c r="H3" s="592"/>
      <c r="I3" s="593"/>
      <c r="J3" s="74"/>
      <c r="K3" s="84"/>
      <c r="L3" s="84"/>
      <c r="M3" s="84"/>
      <c r="N3" s="410" t="s">
        <v>89</v>
      </c>
      <c r="O3" s="75"/>
      <c r="P3" s="85"/>
      <c r="Q3" s="371"/>
    </row>
    <row r="4" spans="1:17" s="2" customFormat="1" x14ac:dyDescent="0.25">
      <c r="A4" s="44" t="s">
        <v>81</v>
      </c>
      <c r="B4" s="44"/>
      <c r="C4" s="42" t="s">
        <v>79</v>
      </c>
      <c r="D4" s="44" t="s">
        <v>84</v>
      </c>
      <c r="E4" s="51"/>
      <c r="G4" s="86"/>
      <c r="H4" s="627" t="s">
        <v>85</v>
      </c>
      <c r="I4" s="602"/>
      <c r="J4" s="87"/>
      <c r="K4" s="88"/>
      <c r="L4" s="88"/>
      <c r="M4" s="88"/>
      <c r="N4" s="87"/>
      <c r="O4" s="372"/>
      <c r="P4" s="372"/>
      <c r="Q4" s="89"/>
    </row>
    <row r="5" spans="1:17" s="2" customFormat="1" ht="13.8" thickBot="1" x14ac:dyDescent="0.3">
      <c r="A5" s="364" t="str">
        <f>Altalanos!$A$10</f>
        <v>2025.05.08-09</v>
      </c>
      <c r="B5" s="364"/>
      <c r="C5" s="60" t="str">
        <f>Altalanos!$C$10</f>
        <v>Kecskemét</v>
      </c>
      <c r="D5" s="61" t="str">
        <f>Altalanos!$D$10</f>
        <v xml:space="preserve">  </v>
      </c>
      <c r="E5" s="61"/>
      <c r="F5" s="61"/>
      <c r="G5" s="61"/>
      <c r="H5" s="397" t="str">
        <f>Altalanos!$E$10</f>
        <v>Csávás István</v>
      </c>
      <c r="I5" s="628"/>
      <c r="J5" s="90"/>
      <c r="K5" s="52"/>
      <c r="L5" s="52"/>
      <c r="M5" s="52"/>
      <c r="N5" s="90"/>
      <c r="O5" s="61"/>
      <c r="P5" s="61"/>
      <c r="Q5" s="643"/>
    </row>
    <row r="6" spans="1:17" ht="30" customHeight="1" thickBot="1" x14ac:dyDescent="0.3">
      <c r="A6" s="348" t="s">
        <v>92</v>
      </c>
      <c r="B6" s="77" t="s">
        <v>82</v>
      </c>
      <c r="C6" s="77" t="s">
        <v>83</v>
      </c>
      <c r="D6" s="77" t="s">
        <v>87</v>
      </c>
      <c r="E6" s="78" t="s">
        <v>88</v>
      </c>
      <c r="F6" s="78" t="s">
        <v>93</v>
      </c>
      <c r="G6" s="78" t="s">
        <v>208</v>
      </c>
      <c r="H6" s="595" t="s">
        <v>94</v>
      </c>
      <c r="I6" s="596"/>
      <c r="J6" s="356" t="s">
        <v>74</v>
      </c>
      <c r="K6" s="79" t="s">
        <v>72</v>
      </c>
      <c r="L6" s="358" t="s">
        <v>1</v>
      </c>
      <c r="M6" s="254" t="s">
        <v>73</v>
      </c>
      <c r="N6" s="387" t="s">
        <v>114</v>
      </c>
      <c r="O6" s="368" t="s">
        <v>96</v>
      </c>
      <c r="P6" s="369" t="s">
        <v>2</v>
      </c>
      <c r="Q6" s="78" t="s">
        <v>97</v>
      </c>
    </row>
    <row r="7" spans="1:17" s="11" customFormat="1" ht="18.899999999999999" customHeight="1" x14ac:dyDescent="0.25">
      <c r="A7" s="360">
        <v>1</v>
      </c>
      <c r="B7" s="67"/>
      <c r="C7" s="67"/>
      <c r="D7" s="68"/>
      <c r="E7" s="373"/>
      <c r="F7" s="584"/>
      <c r="G7" s="585"/>
      <c r="H7" s="68"/>
      <c r="I7" s="68"/>
      <c r="J7" s="357"/>
      <c r="K7" s="355"/>
      <c r="L7" s="359"/>
      <c r="M7" s="355"/>
      <c r="N7" s="344"/>
      <c r="O7" s="68"/>
      <c r="P7" s="93"/>
      <c r="Q7" s="69"/>
    </row>
    <row r="8" spans="1:17" s="11" customFormat="1" ht="18.899999999999999" customHeight="1" x14ac:dyDescent="0.25">
      <c r="A8" s="360">
        <v>2</v>
      </c>
      <c r="B8" s="67"/>
      <c r="C8" s="67"/>
      <c r="D8" s="68"/>
      <c r="E8" s="373"/>
      <c r="F8" s="586"/>
      <c r="G8" s="395"/>
      <c r="H8" s="68"/>
      <c r="I8" s="68"/>
      <c r="J8" s="357"/>
      <c r="K8" s="355"/>
      <c r="L8" s="359"/>
      <c r="M8" s="355"/>
      <c r="N8" s="344"/>
      <c r="O8" s="68"/>
      <c r="P8" s="93"/>
      <c r="Q8" s="69"/>
    </row>
    <row r="9" spans="1:17" s="11" customFormat="1" ht="18.899999999999999" customHeight="1" x14ac:dyDescent="0.25">
      <c r="A9" s="360">
        <v>3</v>
      </c>
      <c r="B9" s="67"/>
      <c r="C9" s="67"/>
      <c r="D9" s="68"/>
      <c r="E9" s="373"/>
      <c r="F9" s="586"/>
      <c r="G9" s="395"/>
      <c r="H9" s="68"/>
      <c r="I9" s="68"/>
      <c r="J9" s="357"/>
      <c r="K9" s="355"/>
      <c r="L9" s="359"/>
      <c r="M9" s="355"/>
      <c r="N9" s="344"/>
      <c r="O9" s="68"/>
      <c r="P9" s="604"/>
      <c r="Q9" s="388"/>
    </row>
    <row r="10" spans="1:17" s="11" customFormat="1" ht="18.899999999999999" customHeight="1" x14ac:dyDescent="0.25">
      <c r="A10" s="360">
        <v>4</v>
      </c>
      <c r="B10" s="67"/>
      <c r="C10" s="67"/>
      <c r="D10" s="68"/>
      <c r="E10" s="373"/>
      <c r="F10" s="586"/>
      <c r="G10" s="395"/>
      <c r="H10" s="68"/>
      <c r="I10" s="68"/>
      <c r="J10" s="357"/>
      <c r="K10" s="355"/>
      <c r="L10" s="359"/>
      <c r="M10" s="355"/>
      <c r="N10" s="344"/>
      <c r="O10" s="68"/>
      <c r="P10" s="603"/>
      <c r="Q10" s="597"/>
    </row>
    <row r="11" spans="1:17" s="11" customFormat="1" ht="18.899999999999999" customHeight="1" x14ac:dyDescent="0.25">
      <c r="A11" s="360">
        <v>5</v>
      </c>
      <c r="B11" s="67"/>
      <c r="C11" s="67"/>
      <c r="D11" s="68"/>
      <c r="E11" s="373"/>
      <c r="F11" s="586"/>
      <c r="G11" s="395"/>
      <c r="H11" s="68"/>
      <c r="I11" s="68"/>
      <c r="J11" s="357"/>
      <c r="K11" s="355"/>
      <c r="L11" s="359"/>
      <c r="M11" s="355"/>
      <c r="N11" s="344"/>
      <c r="O11" s="68"/>
      <c r="P11" s="603"/>
      <c r="Q11" s="597"/>
    </row>
    <row r="12" spans="1:17" s="11" customFormat="1" ht="18.899999999999999" customHeight="1" x14ac:dyDescent="0.25">
      <c r="A12" s="360">
        <v>6</v>
      </c>
      <c r="B12" s="67"/>
      <c r="C12" s="67"/>
      <c r="D12" s="68"/>
      <c r="E12" s="373"/>
      <c r="F12" s="586"/>
      <c r="G12" s="395"/>
      <c r="H12" s="68"/>
      <c r="I12" s="68"/>
      <c r="J12" s="357"/>
      <c r="K12" s="355"/>
      <c r="L12" s="359"/>
      <c r="M12" s="355"/>
      <c r="N12" s="344"/>
      <c r="O12" s="68"/>
      <c r="P12" s="603"/>
      <c r="Q12" s="597"/>
    </row>
    <row r="13" spans="1:17" s="11" customFormat="1" ht="18.899999999999999" customHeight="1" x14ac:dyDescent="0.25">
      <c r="A13" s="360">
        <v>7</v>
      </c>
      <c r="B13" s="67"/>
      <c r="C13" s="67"/>
      <c r="D13" s="68"/>
      <c r="E13" s="373"/>
      <c r="F13" s="586"/>
      <c r="G13" s="395"/>
      <c r="H13" s="68"/>
      <c r="I13" s="68"/>
      <c r="J13" s="357"/>
      <c r="K13" s="355"/>
      <c r="L13" s="359"/>
      <c r="M13" s="355"/>
      <c r="N13" s="344"/>
      <c r="O13" s="68"/>
      <c r="P13" s="603"/>
      <c r="Q13" s="597"/>
    </row>
    <row r="14" spans="1:17" s="11" customFormat="1" ht="18.899999999999999" customHeight="1" x14ac:dyDescent="0.25">
      <c r="A14" s="360">
        <v>8</v>
      </c>
      <c r="B14" s="67"/>
      <c r="C14" s="67"/>
      <c r="D14" s="68"/>
      <c r="E14" s="373"/>
      <c r="F14" s="586"/>
      <c r="G14" s="395"/>
      <c r="H14" s="68"/>
      <c r="I14" s="68"/>
      <c r="J14" s="357"/>
      <c r="K14" s="355"/>
      <c r="L14" s="359"/>
      <c r="M14" s="355"/>
      <c r="N14" s="344"/>
      <c r="O14" s="68"/>
      <c r="P14" s="603"/>
      <c r="Q14" s="597"/>
    </row>
    <row r="15" spans="1:17" s="11" customFormat="1" ht="18.899999999999999" customHeight="1" x14ac:dyDescent="0.25">
      <c r="A15" s="360">
        <v>9</v>
      </c>
      <c r="B15" s="67"/>
      <c r="C15" s="67"/>
      <c r="D15" s="68"/>
      <c r="E15" s="373"/>
      <c r="F15" s="69"/>
      <c r="G15" s="69"/>
      <c r="H15" s="68"/>
      <c r="I15" s="68"/>
      <c r="J15" s="357"/>
      <c r="K15" s="355"/>
      <c r="L15" s="359"/>
      <c r="M15" s="394"/>
      <c r="N15" s="344"/>
      <c r="O15" s="68"/>
      <c r="P15" s="69"/>
      <c r="Q15" s="69"/>
    </row>
    <row r="16" spans="1:17" s="11" customFormat="1" ht="18.899999999999999" customHeight="1" x14ac:dyDescent="0.25">
      <c r="A16" s="360">
        <v>10</v>
      </c>
      <c r="B16" s="652"/>
      <c r="C16" s="67"/>
      <c r="D16" s="68"/>
      <c r="E16" s="373"/>
      <c r="F16" s="69"/>
      <c r="G16" s="69"/>
      <c r="H16" s="68"/>
      <c r="I16" s="68"/>
      <c r="J16" s="357"/>
      <c r="K16" s="355"/>
      <c r="L16" s="359"/>
      <c r="M16" s="394"/>
      <c r="N16" s="344"/>
      <c r="O16" s="68"/>
      <c r="P16" s="93"/>
      <c r="Q16" s="69"/>
    </row>
    <row r="17" spans="1:17" s="11" customFormat="1" ht="18.899999999999999" customHeight="1" x14ac:dyDescent="0.25">
      <c r="A17" s="360">
        <v>11</v>
      </c>
      <c r="B17" s="67"/>
      <c r="C17" s="67"/>
      <c r="D17" s="68"/>
      <c r="E17" s="373"/>
      <c r="F17" s="69"/>
      <c r="G17" s="69"/>
      <c r="H17" s="68"/>
      <c r="I17" s="68"/>
      <c r="J17" s="357"/>
      <c r="K17" s="355"/>
      <c r="L17" s="359"/>
      <c r="M17" s="394"/>
      <c r="N17" s="344"/>
      <c r="O17" s="68"/>
      <c r="P17" s="93"/>
      <c r="Q17" s="69"/>
    </row>
    <row r="18" spans="1:17" s="11" customFormat="1" ht="18.899999999999999" customHeight="1" x14ac:dyDescent="0.25">
      <c r="A18" s="360">
        <v>12</v>
      </c>
      <c r="B18" s="67"/>
      <c r="C18" s="67"/>
      <c r="D18" s="68"/>
      <c r="E18" s="373"/>
      <c r="F18" s="69"/>
      <c r="G18" s="69"/>
      <c r="H18" s="68"/>
      <c r="I18" s="68"/>
      <c r="J18" s="357"/>
      <c r="K18" s="355"/>
      <c r="L18" s="359"/>
      <c r="M18" s="394"/>
      <c r="N18" s="344"/>
      <c r="O18" s="68"/>
      <c r="P18" s="93"/>
      <c r="Q18" s="69"/>
    </row>
    <row r="19" spans="1:17" s="11" customFormat="1" ht="18.899999999999999" customHeight="1" x14ac:dyDescent="0.25">
      <c r="A19" s="360">
        <v>13</v>
      </c>
      <c r="B19" s="67"/>
      <c r="C19" s="67"/>
      <c r="D19" s="68"/>
      <c r="E19" s="373"/>
      <c r="F19" s="69"/>
      <c r="G19" s="69"/>
      <c r="H19" s="68"/>
      <c r="I19" s="68"/>
      <c r="J19" s="357"/>
      <c r="K19" s="355"/>
      <c r="L19" s="359"/>
      <c r="M19" s="394"/>
      <c r="N19" s="344"/>
      <c r="O19" s="68"/>
      <c r="P19" s="93"/>
      <c r="Q19" s="69"/>
    </row>
    <row r="20" spans="1:17" s="11" customFormat="1" ht="18.899999999999999" customHeight="1" x14ac:dyDescent="0.25">
      <c r="A20" s="360">
        <v>14</v>
      </c>
      <c r="B20" s="67"/>
      <c r="C20" s="67"/>
      <c r="D20" s="68"/>
      <c r="E20" s="373"/>
      <c r="F20" s="69"/>
      <c r="G20" s="69"/>
      <c r="H20" s="68"/>
      <c r="I20" s="68"/>
      <c r="J20" s="357"/>
      <c r="K20" s="355"/>
      <c r="L20" s="359"/>
      <c r="M20" s="394"/>
      <c r="N20" s="344"/>
      <c r="O20" s="68"/>
      <c r="P20" s="93"/>
      <c r="Q20" s="69"/>
    </row>
    <row r="21" spans="1:17" s="11" customFormat="1" ht="18.899999999999999" customHeight="1" x14ac:dyDescent="0.25">
      <c r="A21" s="360">
        <v>15</v>
      </c>
      <c r="B21" s="67"/>
      <c r="C21" s="67"/>
      <c r="D21" s="68"/>
      <c r="E21" s="373"/>
      <c r="F21" s="69"/>
      <c r="G21" s="69"/>
      <c r="H21" s="68"/>
      <c r="I21" s="68"/>
      <c r="J21" s="357"/>
      <c r="K21" s="355"/>
      <c r="L21" s="359"/>
      <c r="M21" s="394"/>
      <c r="N21" s="344"/>
      <c r="O21" s="68"/>
      <c r="P21" s="93"/>
      <c r="Q21" s="69"/>
    </row>
    <row r="22" spans="1:17" s="11" customFormat="1" ht="18.899999999999999" customHeight="1" x14ac:dyDescent="0.25">
      <c r="A22" s="360">
        <v>16</v>
      </c>
      <c r="B22" s="67"/>
      <c r="C22" s="67"/>
      <c r="D22" s="68"/>
      <c r="E22" s="373"/>
      <c r="F22" s="69"/>
      <c r="G22" s="69"/>
      <c r="H22" s="68"/>
      <c r="I22" s="68"/>
      <c r="J22" s="357"/>
      <c r="K22" s="355"/>
      <c r="L22" s="359"/>
      <c r="M22" s="394"/>
      <c r="N22" s="344"/>
      <c r="O22" s="68"/>
      <c r="P22" s="93"/>
      <c r="Q22" s="69"/>
    </row>
    <row r="23" spans="1:17" s="11" customFormat="1" ht="18.899999999999999" customHeight="1" x14ac:dyDescent="0.25">
      <c r="A23" s="360">
        <v>17</v>
      </c>
      <c r="B23" s="67"/>
      <c r="C23" s="67"/>
      <c r="D23" s="68"/>
      <c r="E23" s="373"/>
      <c r="F23" s="69"/>
      <c r="G23" s="69"/>
      <c r="H23" s="68"/>
      <c r="I23" s="68"/>
      <c r="J23" s="357"/>
      <c r="K23" s="355"/>
      <c r="L23" s="359"/>
      <c r="M23" s="394"/>
      <c r="N23" s="344"/>
      <c r="O23" s="68"/>
      <c r="P23" s="93"/>
      <c r="Q23" s="69"/>
    </row>
    <row r="24" spans="1:17" s="11" customFormat="1" ht="18.899999999999999" customHeight="1" x14ac:dyDescent="0.25">
      <c r="A24" s="360">
        <v>18</v>
      </c>
      <c r="B24" s="67"/>
      <c r="C24" s="67"/>
      <c r="D24" s="68"/>
      <c r="E24" s="373"/>
      <c r="F24" s="69"/>
      <c r="G24" s="69"/>
      <c r="H24" s="68"/>
      <c r="I24" s="68"/>
      <c r="J24" s="357"/>
      <c r="K24" s="355"/>
      <c r="L24" s="359"/>
      <c r="M24" s="394"/>
      <c r="N24" s="344"/>
      <c r="O24" s="68"/>
      <c r="P24" s="93"/>
      <c r="Q24" s="69"/>
    </row>
    <row r="25" spans="1:17" s="11" customFormat="1" ht="18.899999999999999" customHeight="1" x14ac:dyDescent="0.25">
      <c r="A25" s="360">
        <v>19</v>
      </c>
      <c r="B25" s="67"/>
      <c r="C25" s="67"/>
      <c r="D25" s="68"/>
      <c r="E25" s="373"/>
      <c r="F25" s="69"/>
      <c r="G25" s="69"/>
      <c r="H25" s="68"/>
      <c r="I25" s="68"/>
      <c r="J25" s="357"/>
      <c r="K25" s="355"/>
      <c r="L25" s="359"/>
      <c r="M25" s="394"/>
      <c r="N25" s="344"/>
      <c r="O25" s="68"/>
      <c r="P25" s="93"/>
      <c r="Q25" s="69"/>
    </row>
    <row r="26" spans="1:17" s="11" customFormat="1" ht="18.899999999999999" customHeight="1" x14ac:dyDescent="0.25">
      <c r="A26" s="360">
        <v>20</v>
      </c>
      <c r="B26" s="67"/>
      <c r="C26" s="67"/>
      <c r="D26" s="68"/>
      <c r="E26" s="373"/>
      <c r="F26" s="69"/>
      <c r="G26" s="69"/>
      <c r="H26" s="68"/>
      <c r="I26" s="68"/>
      <c r="J26" s="357"/>
      <c r="K26" s="355"/>
      <c r="L26" s="359"/>
      <c r="M26" s="394"/>
      <c r="N26" s="344"/>
      <c r="O26" s="68"/>
      <c r="P26" s="93"/>
      <c r="Q26" s="69"/>
    </row>
    <row r="27" spans="1:17" s="11" customFormat="1" ht="18.899999999999999" customHeight="1" x14ac:dyDescent="0.25">
      <c r="A27" s="360">
        <v>21</v>
      </c>
      <c r="B27" s="67"/>
      <c r="C27" s="67"/>
      <c r="D27" s="68"/>
      <c r="E27" s="373"/>
      <c r="F27" s="69"/>
      <c r="G27" s="69"/>
      <c r="H27" s="68"/>
      <c r="I27" s="68"/>
      <c r="J27" s="357"/>
      <c r="K27" s="355"/>
      <c r="L27" s="359"/>
      <c r="M27" s="394"/>
      <c r="N27" s="344"/>
      <c r="O27" s="68"/>
      <c r="P27" s="93"/>
      <c r="Q27" s="69"/>
    </row>
    <row r="28" spans="1:17" s="11" customFormat="1" ht="18.899999999999999" customHeight="1" x14ac:dyDescent="0.25">
      <c r="A28" s="360">
        <v>22</v>
      </c>
      <c r="B28" s="67"/>
      <c r="C28" s="67"/>
      <c r="D28" s="68"/>
      <c r="E28" s="659"/>
      <c r="F28" s="605"/>
      <c r="G28" s="388"/>
      <c r="H28" s="68"/>
      <c r="I28" s="68"/>
      <c r="J28" s="357"/>
      <c r="K28" s="355"/>
      <c r="L28" s="359"/>
      <c r="M28" s="394"/>
      <c r="N28" s="344"/>
      <c r="O28" s="68"/>
      <c r="P28" s="93"/>
      <c r="Q28" s="69"/>
    </row>
    <row r="29" spans="1:17" s="11" customFormat="1" ht="18.899999999999999" customHeight="1" x14ac:dyDescent="0.25">
      <c r="A29" s="360">
        <v>23</v>
      </c>
      <c r="B29" s="67"/>
      <c r="C29" s="67"/>
      <c r="D29" s="68"/>
      <c r="E29" s="660"/>
      <c r="F29" s="69"/>
      <c r="G29" s="69"/>
      <c r="H29" s="68"/>
      <c r="I29" s="68"/>
      <c r="J29" s="357"/>
      <c r="K29" s="355"/>
      <c r="L29" s="359"/>
      <c r="M29" s="394"/>
      <c r="N29" s="344"/>
      <c r="O29" s="68"/>
      <c r="P29" s="93"/>
      <c r="Q29" s="69"/>
    </row>
    <row r="30" spans="1:17" s="11" customFormat="1" ht="18.899999999999999" customHeight="1" x14ac:dyDescent="0.25">
      <c r="A30" s="360">
        <v>24</v>
      </c>
      <c r="B30" s="67"/>
      <c r="C30" s="67"/>
      <c r="D30" s="68"/>
      <c r="E30" s="373"/>
      <c r="F30" s="69"/>
      <c r="G30" s="69"/>
      <c r="H30" s="68"/>
      <c r="I30" s="68"/>
      <c r="J30" s="357"/>
      <c r="K30" s="355"/>
      <c r="L30" s="359"/>
      <c r="M30" s="394"/>
      <c r="N30" s="344"/>
      <c r="O30" s="68"/>
      <c r="P30" s="93"/>
      <c r="Q30" s="69"/>
    </row>
    <row r="31" spans="1:17" s="11" customFormat="1" ht="18.899999999999999" customHeight="1" x14ac:dyDescent="0.25">
      <c r="A31" s="360">
        <v>25</v>
      </c>
      <c r="B31" s="67"/>
      <c r="C31" s="67"/>
      <c r="D31" s="68"/>
      <c r="E31" s="373"/>
      <c r="F31" s="69"/>
      <c r="G31" s="69"/>
      <c r="H31" s="68"/>
      <c r="I31" s="68"/>
      <c r="J31" s="357"/>
      <c r="K31" s="355"/>
      <c r="L31" s="359"/>
      <c r="M31" s="394"/>
      <c r="N31" s="344"/>
      <c r="O31" s="68"/>
      <c r="P31" s="93"/>
      <c r="Q31" s="69"/>
    </row>
    <row r="32" spans="1:17" s="11" customFormat="1" ht="18.899999999999999" customHeight="1" x14ac:dyDescent="0.25">
      <c r="A32" s="360">
        <v>26</v>
      </c>
      <c r="B32" s="67"/>
      <c r="C32" s="67"/>
      <c r="D32" s="68"/>
      <c r="E32" s="626"/>
      <c r="F32" s="69"/>
      <c r="G32" s="69"/>
      <c r="H32" s="68"/>
      <c r="I32" s="68"/>
      <c r="J32" s="357"/>
      <c r="K32" s="355"/>
      <c r="L32" s="359"/>
      <c r="M32" s="394"/>
      <c r="N32" s="344"/>
      <c r="O32" s="68"/>
      <c r="P32" s="93"/>
      <c r="Q32" s="69"/>
    </row>
    <row r="33" spans="1:17" s="11" customFormat="1" ht="18.899999999999999" customHeight="1" x14ac:dyDescent="0.25">
      <c r="A33" s="360">
        <v>27</v>
      </c>
      <c r="B33" s="67"/>
      <c r="C33" s="67"/>
      <c r="D33" s="68"/>
      <c r="E33" s="373"/>
      <c r="F33" s="69"/>
      <c r="G33" s="69"/>
      <c r="H33" s="68"/>
      <c r="I33" s="68"/>
      <c r="J33" s="357"/>
      <c r="K33" s="355"/>
      <c r="L33" s="359"/>
      <c r="M33" s="394"/>
      <c r="N33" s="344"/>
      <c r="O33" s="68"/>
      <c r="P33" s="93"/>
      <c r="Q33" s="69"/>
    </row>
    <row r="34" spans="1:17" s="11" customFormat="1" ht="18.899999999999999" customHeight="1" x14ac:dyDescent="0.25">
      <c r="A34" s="360">
        <v>28</v>
      </c>
      <c r="B34" s="67"/>
      <c r="C34" s="67"/>
      <c r="D34" s="68"/>
      <c r="E34" s="373"/>
      <c r="F34" s="69"/>
      <c r="G34" s="69"/>
      <c r="H34" s="68"/>
      <c r="I34" s="68"/>
      <c r="J34" s="357"/>
      <c r="K34" s="355"/>
      <c r="L34" s="359"/>
      <c r="M34" s="394"/>
      <c r="N34" s="344"/>
      <c r="O34" s="68"/>
      <c r="P34" s="93"/>
      <c r="Q34" s="69"/>
    </row>
    <row r="35" spans="1:17" s="11" customFormat="1" ht="18.899999999999999" customHeight="1" x14ac:dyDescent="0.25">
      <c r="A35" s="360">
        <v>29</v>
      </c>
      <c r="B35" s="67"/>
      <c r="C35" s="67"/>
      <c r="D35" s="68"/>
      <c r="E35" s="373"/>
      <c r="F35" s="69"/>
      <c r="G35" s="69"/>
      <c r="H35" s="68"/>
      <c r="I35" s="68"/>
      <c r="J35" s="357"/>
      <c r="K35" s="355"/>
      <c r="L35" s="359"/>
      <c r="M35" s="394"/>
      <c r="N35" s="344"/>
      <c r="O35" s="68"/>
      <c r="P35" s="93"/>
      <c r="Q35" s="69"/>
    </row>
    <row r="36" spans="1:17" s="11" customFormat="1" ht="18.899999999999999" customHeight="1" x14ac:dyDescent="0.25">
      <c r="A36" s="360">
        <v>30</v>
      </c>
      <c r="B36" s="67"/>
      <c r="C36" s="67"/>
      <c r="D36" s="68"/>
      <c r="E36" s="373"/>
      <c r="F36" s="69"/>
      <c r="G36" s="69"/>
      <c r="H36" s="68"/>
      <c r="I36" s="68"/>
      <c r="J36" s="357"/>
      <c r="K36" s="355"/>
      <c r="L36" s="359"/>
      <c r="M36" s="394"/>
      <c r="N36" s="344"/>
      <c r="O36" s="68"/>
      <c r="P36" s="93"/>
      <c r="Q36" s="69"/>
    </row>
    <row r="37" spans="1:17" s="11" customFormat="1" ht="18.899999999999999" customHeight="1" x14ac:dyDescent="0.25">
      <c r="A37" s="360">
        <v>31</v>
      </c>
      <c r="B37" s="67"/>
      <c r="C37" s="67"/>
      <c r="D37" s="68"/>
      <c r="E37" s="373"/>
      <c r="F37" s="69"/>
      <c r="G37" s="69"/>
      <c r="H37" s="68"/>
      <c r="I37" s="68"/>
      <c r="J37" s="357"/>
      <c r="K37" s="355"/>
      <c r="L37" s="359"/>
      <c r="M37" s="394"/>
      <c r="N37" s="344"/>
      <c r="O37" s="68"/>
      <c r="P37" s="93"/>
      <c r="Q37" s="69"/>
    </row>
    <row r="38" spans="1:17" s="11" customFormat="1" ht="18.899999999999999" customHeight="1" x14ac:dyDescent="0.25">
      <c r="A38" s="360">
        <v>32</v>
      </c>
      <c r="B38" s="67"/>
      <c r="C38" s="67"/>
      <c r="D38" s="68"/>
      <c r="E38" s="373"/>
      <c r="F38" s="69"/>
      <c r="G38" s="69"/>
      <c r="H38" s="586"/>
      <c r="I38" s="395"/>
      <c r="J38" s="357"/>
      <c r="K38" s="355"/>
      <c r="L38" s="359"/>
      <c r="M38" s="394"/>
      <c r="N38" s="344"/>
      <c r="O38" s="69"/>
      <c r="P38" s="93"/>
      <c r="Q38" s="69"/>
    </row>
    <row r="39" spans="1:17" s="11" customFormat="1" ht="18.899999999999999" customHeight="1" x14ac:dyDescent="0.25">
      <c r="A39" s="360">
        <v>33</v>
      </c>
      <c r="B39" s="67"/>
      <c r="C39" s="67"/>
      <c r="D39" s="68"/>
      <c r="E39" s="373"/>
      <c r="F39" s="69"/>
      <c r="G39" s="69"/>
      <c r="H39" s="586"/>
      <c r="I39" s="395"/>
      <c r="J39" s="357"/>
      <c r="K39" s="355"/>
      <c r="L39" s="359"/>
      <c r="M39" s="394"/>
      <c r="N39" s="388"/>
      <c r="O39" s="69"/>
      <c r="P39" s="93"/>
      <c r="Q39" s="69"/>
    </row>
    <row r="40" spans="1:17" s="11" customFormat="1" ht="18.899999999999999" customHeight="1" x14ac:dyDescent="0.25">
      <c r="A40" s="360">
        <v>34</v>
      </c>
      <c r="B40" s="67"/>
      <c r="C40" s="67"/>
      <c r="D40" s="68"/>
      <c r="E40" s="373"/>
      <c r="F40" s="69"/>
      <c r="G40" s="69"/>
      <c r="H40" s="586"/>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899999999999999" customHeight="1" x14ac:dyDescent="0.25">
      <c r="A41" s="360">
        <v>35</v>
      </c>
      <c r="B41" s="67"/>
      <c r="C41" s="67"/>
      <c r="D41" s="68"/>
      <c r="E41" s="373"/>
      <c r="F41" s="69"/>
      <c r="G41" s="69"/>
      <c r="H41" s="586"/>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899999999999999" customHeight="1" x14ac:dyDescent="0.25">
      <c r="A42" s="360">
        <v>36</v>
      </c>
      <c r="B42" s="67"/>
      <c r="C42" s="67"/>
      <c r="D42" s="68"/>
      <c r="E42" s="373"/>
      <c r="F42" s="69"/>
      <c r="G42" s="69"/>
      <c r="H42" s="586"/>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899999999999999" customHeight="1" x14ac:dyDescent="0.25">
      <c r="A43" s="360">
        <v>37</v>
      </c>
      <c r="B43" s="67"/>
      <c r="C43" s="67"/>
      <c r="D43" s="68"/>
      <c r="E43" s="373"/>
      <c r="F43" s="69"/>
      <c r="G43" s="69"/>
      <c r="H43" s="586"/>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899999999999999" customHeight="1" x14ac:dyDescent="0.25">
      <c r="A44" s="360">
        <v>38</v>
      </c>
      <c r="B44" s="67"/>
      <c r="C44" s="67"/>
      <c r="D44" s="68"/>
      <c r="E44" s="373"/>
      <c r="F44" s="69"/>
      <c r="G44" s="69"/>
      <c r="H44" s="586"/>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899999999999999" customHeight="1" x14ac:dyDescent="0.25">
      <c r="A45" s="360">
        <v>39</v>
      </c>
      <c r="B45" s="67"/>
      <c r="C45" s="67"/>
      <c r="D45" s="68"/>
      <c r="E45" s="373"/>
      <c r="F45" s="69"/>
      <c r="G45" s="69"/>
      <c r="H45" s="586"/>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899999999999999" customHeight="1" x14ac:dyDescent="0.25">
      <c r="A46" s="360">
        <v>40</v>
      </c>
      <c r="B46" s="67"/>
      <c r="C46" s="67"/>
      <c r="D46" s="68"/>
      <c r="E46" s="373"/>
      <c r="F46" s="69"/>
      <c r="G46" s="69"/>
      <c r="H46" s="586"/>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899999999999999" customHeight="1" x14ac:dyDescent="0.25">
      <c r="A47" s="360">
        <v>41</v>
      </c>
      <c r="B47" s="67"/>
      <c r="C47" s="67"/>
      <c r="D47" s="68"/>
      <c r="E47" s="373"/>
      <c r="F47" s="69"/>
      <c r="G47" s="69"/>
      <c r="H47" s="586"/>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899999999999999" customHeight="1" x14ac:dyDescent="0.25">
      <c r="A48" s="360">
        <v>42</v>
      </c>
      <c r="B48" s="67"/>
      <c r="C48" s="67"/>
      <c r="D48" s="68"/>
      <c r="E48" s="373"/>
      <c r="F48" s="69"/>
      <c r="G48" s="69"/>
      <c r="H48" s="586"/>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899999999999999" customHeight="1" x14ac:dyDescent="0.25">
      <c r="A49" s="360">
        <v>43</v>
      </c>
      <c r="B49" s="67"/>
      <c r="C49" s="67"/>
      <c r="D49" s="68"/>
      <c r="E49" s="373"/>
      <c r="F49" s="69"/>
      <c r="G49" s="69"/>
      <c r="H49" s="586"/>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899999999999999" customHeight="1" x14ac:dyDescent="0.25">
      <c r="A50" s="360">
        <v>44</v>
      </c>
      <c r="B50" s="67"/>
      <c r="C50" s="67"/>
      <c r="D50" s="68"/>
      <c r="E50" s="373"/>
      <c r="F50" s="69"/>
      <c r="G50" s="69"/>
      <c r="H50" s="586"/>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899999999999999" customHeight="1" x14ac:dyDescent="0.25">
      <c r="A51" s="360">
        <v>45</v>
      </c>
      <c r="B51" s="67"/>
      <c r="C51" s="67"/>
      <c r="D51" s="68"/>
      <c r="E51" s="373"/>
      <c r="F51" s="69"/>
      <c r="G51" s="69"/>
      <c r="H51" s="586"/>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899999999999999" customHeight="1" x14ac:dyDescent="0.25">
      <c r="A52" s="360">
        <v>46</v>
      </c>
      <c r="B52" s="67"/>
      <c r="C52" s="67"/>
      <c r="D52" s="68"/>
      <c r="E52" s="373"/>
      <c r="F52" s="69"/>
      <c r="G52" s="69"/>
      <c r="H52" s="586"/>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899999999999999" customHeight="1" x14ac:dyDescent="0.25">
      <c r="A53" s="360">
        <v>47</v>
      </c>
      <c r="B53" s="67"/>
      <c r="C53" s="67"/>
      <c r="D53" s="68"/>
      <c r="E53" s="373"/>
      <c r="F53" s="69"/>
      <c r="G53" s="69"/>
      <c r="H53" s="586"/>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899999999999999" customHeight="1" x14ac:dyDescent="0.25">
      <c r="A54" s="360">
        <v>48</v>
      </c>
      <c r="B54" s="67"/>
      <c r="C54" s="67"/>
      <c r="D54" s="68"/>
      <c r="E54" s="373"/>
      <c r="F54" s="69"/>
      <c r="G54" s="69"/>
      <c r="H54" s="586"/>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899999999999999" customHeight="1" x14ac:dyDescent="0.25">
      <c r="A55" s="360">
        <v>49</v>
      </c>
      <c r="B55" s="67"/>
      <c r="C55" s="67"/>
      <c r="D55" s="68"/>
      <c r="E55" s="373"/>
      <c r="F55" s="69"/>
      <c r="G55" s="69"/>
      <c r="H55" s="586"/>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899999999999999" customHeight="1" x14ac:dyDescent="0.25">
      <c r="A56" s="360">
        <v>50</v>
      </c>
      <c r="B56" s="67"/>
      <c r="C56" s="67"/>
      <c r="D56" s="68"/>
      <c r="E56" s="373"/>
      <c r="F56" s="69"/>
      <c r="G56" s="69"/>
      <c r="H56" s="586"/>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899999999999999" customHeight="1" x14ac:dyDescent="0.25">
      <c r="A57" s="360">
        <v>51</v>
      </c>
      <c r="B57" s="67"/>
      <c r="C57" s="67"/>
      <c r="D57" s="68"/>
      <c r="E57" s="373"/>
      <c r="F57" s="69"/>
      <c r="G57" s="69"/>
      <c r="H57" s="586"/>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899999999999999" customHeight="1" x14ac:dyDescent="0.25">
      <c r="A58" s="360">
        <v>52</v>
      </c>
      <c r="B58" s="67"/>
      <c r="C58" s="67"/>
      <c r="D58" s="68"/>
      <c r="E58" s="373"/>
      <c r="F58" s="69"/>
      <c r="G58" s="69"/>
      <c r="H58" s="586"/>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899999999999999" customHeight="1" x14ac:dyDescent="0.25">
      <c r="A59" s="360">
        <v>53</v>
      </c>
      <c r="B59" s="67"/>
      <c r="C59" s="67"/>
      <c r="D59" s="68"/>
      <c r="E59" s="373"/>
      <c r="F59" s="69"/>
      <c r="G59" s="69"/>
      <c r="H59" s="586"/>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899999999999999" customHeight="1" x14ac:dyDescent="0.25">
      <c r="A60" s="360">
        <v>54</v>
      </c>
      <c r="B60" s="67"/>
      <c r="C60" s="67"/>
      <c r="D60" s="68"/>
      <c r="E60" s="373"/>
      <c r="F60" s="69"/>
      <c r="G60" s="69"/>
      <c r="H60" s="586"/>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899999999999999" customHeight="1" x14ac:dyDescent="0.25">
      <c r="A61" s="360">
        <v>55</v>
      </c>
      <c r="B61" s="67"/>
      <c r="C61" s="67"/>
      <c r="D61" s="68"/>
      <c r="E61" s="373"/>
      <c r="F61" s="69"/>
      <c r="G61" s="69"/>
      <c r="H61" s="586"/>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899999999999999" customHeight="1" x14ac:dyDescent="0.25">
      <c r="A62" s="360">
        <v>56</v>
      </c>
      <c r="B62" s="67"/>
      <c r="C62" s="67"/>
      <c r="D62" s="68"/>
      <c r="E62" s="373"/>
      <c r="F62" s="69"/>
      <c r="G62" s="69"/>
      <c r="H62" s="586"/>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899999999999999" customHeight="1" x14ac:dyDescent="0.25">
      <c r="A63" s="360">
        <v>57</v>
      </c>
      <c r="B63" s="67"/>
      <c r="C63" s="67"/>
      <c r="D63" s="68"/>
      <c r="E63" s="373"/>
      <c r="F63" s="69"/>
      <c r="G63" s="69"/>
      <c r="H63" s="586"/>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899999999999999" customHeight="1" x14ac:dyDescent="0.25">
      <c r="A64" s="360">
        <v>58</v>
      </c>
      <c r="B64" s="67"/>
      <c r="C64" s="67"/>
      <c r="D64" s="68"/>
      <c r="E64" s="373"/>
      <c r="F64" s="69"/>
      <c r="G64" s="69"/>
      <c r="H64" s="586"/>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899999999999999" customHeight="1" x14ac:dyDescent="0.25">
      <c r="A65" s="360">
        <v>59</v>
      </c>
      <c r="B65" s="67"/>
      <c r="C65" s="67"/>
      <c r="D65" s="68"/>
      <c r="E65" s="373"/>
      <c r="F65" s="69"/>
      <c r="G65" s="69"/>
      <c r="H65" s="586"/>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899999999999999" customHeight="1" x14ac:dyDescent="0.25">
      <c r="A66" s="360">
        <v>60</v>
      </c>
      <c r="B66" s="67"/>
      <c r="C66" s="67"/>
      <c r="D66" s="68"/>
      <c r="E66" s="373"/>
      <c r="F66" s="69"/>
      <c r="G66" s="69"/>
      <c r="H66" s="586"/>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899999999999999" customHeight="1" x14ac:dyDescent="0.25">
      <c r="A67" s="360">
        <v>61</v>
      </c>
      <c r="B67" s="67"/>
      <c r="C67" s="67"/>
      <c r="D67" s="68"/>
      <c r="E67" s="373"/>
      <c r="F67" s="69"/>
      <c r="G67" s="69"/>
      <c r="H67" s="586"/>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899999999999999" customHeight="1" x14ac:dyDescent="0.25">
      <c r="A68" s="360">
        <v>62</v>
      </c>
      <c r="B68" s="67"/>
      <c r="C68" s="67"/>
      <c r="D68" s="68"/>
      <c r="E68" s="373"/>
      <c r="F68" s="69"/>
      <c r="G68" s="69"/>
      <c r="H68" s="586"/>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899999999999999" customHeight="1" x14ac:dyDescent="0.25">
      <c r="A69" s="360">
        <v>63</v>
      </c>
      <c r="B69" s="67"/>
      <c r="C69" s="67"/>
      <c r="D69" s="68"/>
      <c r="E69" s="373"/>
      <c r="F69" s="69"/>
      <c r="G69" s="69"/>
      <c r="H69" s="586"/>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899999999999999" customHeight="1" x14ac:dyDescent="0.25">
      <c r="A70" s="360">
        <v>64</v>
      </c>
      <c r="B70" s="67"/>
      <c r="C70" s="67"/>
      <c r="D70" s="68"/>
      <c r="E70" s="373"/>
      <c r="F70" s="69"/>
      <c r="G70" s="69"/>
      <c r="H70" s="586"/>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899999999999999" customHeight="1" x14ac:dyDescent="0.25">
      <c r="A71" s="360">
        <v>65</v>
      </c>
      <c r="B71" s="67"/>
      <c r="C71" s="67"/>
      <c r="D71" s="68"/>
      <c r="E71" s="373"/>
      <c r="F71" s="69"/>
      <c r="G71" s="69"/>
      <c r="H71" s="586"/>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899999999999999" customHeight="1" x14ac:dyDescent="0.25">
      <c r="A72" s="360">
        <v>66</v>
      </c>
      <c r="B72" s="67"/>
      <c r="C72" s="67"/>
      <c r="D72" s="68"/>
      <c r="E72" s="373"/>
      <c r="F72" s="69"/>
      <c r="G72" s="69"/>
      <c r="H72" s="586"/>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899999999999999" customHeight="1" x14ac:dyDescent="0.25">
      <c r="A73" s="360">
        <v>67</v>
      </c>
      <c r="B73" s="67"/>
      <c r="C73" s="67"/>
      <c r="D73" s="68"/>
      <c r="E73" s="373"/>
      <c r="F73" s="69"/>
      <c r="G73" s="69"/>
      <c r="H73" s="586"/>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899999999999999" customHeight="1" x14ac:dyDescent="0.25">
      <c r="A74" s="360">
        <v>68</v>
      </c>
      <c r="B74" s="67"/>
      <c r="C74" s="67"/>
      <c r="D74" s="68"/>
      <c r="E74" s="373"/>
      <c r="F74" s="69"/>
      <c r="G74" s="69"/>
      <c r="H74" s="586"/>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899999999999999" customHeight="1" x14ac:dyDescent="0.25">
      <c r="A75" s="360">
        <v>69</v>
      </c>
      <c r="B75" s="67"/>
      <c r="C75" s="67"/>
      <c r="D75" s="68"/>
      <c r="E75" s="373"/>
      <c r="F75" s="69"/>
      <c r="G75" s="69"/>
      <c r="H75" s="586"/>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899999999999999" customHeight="1" x14ac:dyDescent="0.25">
      <c r="A76" s="360">
        <v>70</v>
      </c>
      <c r="B76" s="67"/>
      <c r="C76" s="67"/>
      <c r="D76" s="68"/>
      <c r="E76" s="373"/>
      <c r="F76" s="69"/>
      <c r="G76" s="69"/>
      <c r="H76" s="586"/>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899999999999999" customHeight="1" x14ac:dyDescent="0.25">
      <c r="A77" s="360">
        <v>71</v>
      </c>
      <c r="B77" s="67"/>
      <c r="C77" s="67"/>
      <c r="D77" s="68"/>
      <c r="E77" s="373"/>
      <c r="F77" s="69"/>
      <c r="G77" s="69"/>
      <c r="H77" s="586"/>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899999999999999" customHeight="1" x14ac:dyDescent="0.25">
      <c r="A78" s="360">
        <v>72</v>
      </c>
      <c r="B78" s="67"/>
      <c r="C78" s="67"/>
      <c r="D78" s="68"/>
      <c r="E78" s="373"/>
      <c r="F78" s="69"/>
      <c r="G78" s="69"/>
      <c r="H78" s="586"/>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899999999999999" customHeight="1" x14ac:dyDescent="0.25">
      <c r="A79" s="360">
        <v>73</v>
      </c>
      <c r="B79" s="67"/>
      <c r="C79" s="67"/>
      <c r="D79" s="68"/>
      <c r="E79" s="373"/>
      <c r="F79" s="69"/>
      <c r="G79" s="69"/>
      <c r="H79" s="586"/>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899999999999999" customHeight="1" x14ac:dyDescent="0.25">
      <c r="A80" s="360">
        <v>74</v>
      </c>
      <c r="B80" s="67"/>
      <c r="C80" s="67"/>
      <c r="D80" s="68"/>
      <c r="E80" s="373"/>
      <c r="F80" s="69"/>
      <c r="G80" s="69"/>
      <c r="H80" s="586"/>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899999999999999" customHeight="1" x14ac:dyDescent="0.25">
      <c r="A81" s="360">
        <v>75</v>
      </c>
      <c r="B81" s="67"/>
      <c r="C81" s="67"/>
      <c r="D81" s="68"/>
      <c r="E81" s="373"/>
      <c r="F81" s="69"/>
      <c r="G81" s="69"/>
      <c r="H81" s="586"/>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899999999999999" customHeight="1" x14ac:dyDescent="0.25">
      <c r="A82" s="360">
        <v>76</v>
      </c>
      <c r="B82" s="67"/>
      <c r="C82" s="67"/>
      <c r="D82" s="68"/>
      <c r="E82" s="373"/>
      <c r="F82" s="69"/>
      <c r="G82" s="69"/>
      <c r="H82" s="586"/>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899999999999999" customHeight="1" x14ac:dyDescent="0.25">
      <c r="A83" s="360">
        <v>77</v>
      </c>
      <c r="B83" s="67"/>
      <c r="C83" s="67"/>
      <c r="D83" s="68"/>
      <c r="E83" s="373"/>
      <c r="F83" s="69"/>
      <c r="G83" s="69"/>
      <c r="H83" s="586"/>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899999999999999" customHeight="1" x14ac:dyDescent="0.25">
      <c r="A84" s="360">
        <v>78</v>
      </c>
      <c r="B84" s="67"/>
      <c r="C84" s="67"/>
      <c r="D84" s="68"/>
      <c r="E84" s="373"/>
      <c r="F84" s="69"/>
      <c r="G84" s="69"/>
      <c r="H84" s="586"/>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899999999999999" customHeight="1" x14ac:dyDescent="0.25">
      <c r="A85" s="360">
        <v>79</v>
      </c>
      <c r="B85" s="67"/>
      <c r="C85" s="67"/>
      <c r="D85" s="68"/>
      <c r="E85" s="373"/>
      <c r="F85" s="69"/>
      <c r="G85" s="69"/>
      <c r="H85" s="586"/>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899999999999999" customHeight="1" x14ac:dyDescent="0.25">
      <c r="A86" s="360">
        <v>80</v>
      </c>
      <c r="B86" s="67"/>
      <c r="C86" s="67"/>
      <c r="D86" s="68"/>
      <c r="E86" s="373"/>
      <c r="F86" s="69"/>
      <c r="G86" s="69"/>
      <c r="H86" s="586"/>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899999999999999" customHeight="1" x14ac:dyDescent="0.25">
      <c r="A87" s="360">
        <v>81</v>
      </c>
      <c r="B87" s="67"/>
      <c r="C87" s="67"/>
      <c r="D87" s="68"/>
      <c r="E87" s="373"/>
      <c r="F87" s="69"/>
      <c r="G87" s="69"/>
      <c r="H87" s="586"/>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899999999999999" customHeight="1" x14ac:dyDescent="0.25">
      <c r="A88" s="360">
        <v>82</v>
      </c>
      <c r="B88" s="67"/>
      <c r="C88" s="67"/>
      <c r="D88" s="68"/>
      <c r="E88" s="373"/>
      <c r="F88" s="69"/>
      <c r="G88" s="69"/>
      <c r="H88" s="586"/>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899999999999999" customHeight="1" x14ac:dyDescent="0.25">
      <c r="A89" s="360">
        <v>83</v>
      </c>
      <c r="B89" s="67"/>
      <c r="C89" s="67"/>
      <c r="D89" s="68"/>
      <c r="E89" s="373"/>
      <c r="F89" s="69"/>
      <c r="G89" s="69"/>
      <c r="H89" s="586"/>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899999999999999" customHeight="1" x14ac:dyDescent="0.25">
      <c r="A90" s="360">
        <v>84</v>
      </c>
      <c r="B90" s="67"/>
      <c r="C90" s="67"/>
      <c r="D90" s="68"/>
      <c r="E90" s="373"/>
      <c r="F90" s="69"/>
      <c r="G90" s="69"/>
      <c r="H90" s="586"/>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899999999999999" customHeight="1" x14ac:dyDescent="0.25">
      <c r="A91" s="360">
        <v>85</v>
      </c>
      <c r="B91" s="67"/>
      <c r="C91" s="67"/>
      <c r="D91" s="68"/>
      <c r="E91" s="373"/>
      <c r="F91" s="69"/>
      <c r="G91" s="69"/>
      <c r="H91" s="586"/>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899999999999999" customHeight="1" x14ac:dyDescent="0.25">
      <c r="A92" s="360">
        <v>86</v>
      </c>
      <c r="B92" s="67"/>
      <c r="C92" s="67"/>
      <c r="D92" s="68"/>
      <c r="E92" s="373"/>
      <c r="F92" s="69"/>
      <c r="G92" s="69"/>
      <c r="H92" s="586"/>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899999999999999" customHeight="1" x14ac:dyDescent="0.25">
      <c r="A93" s="360">
        <v>87</v>
      </c>
      <c r="B93" s="67"/>
      <c r="C93" s="67"/>
      <c r="D93" s="68"/>
      <c r="E93" s="373"/>
      <c r="F93" s="69"/>
      <c r="G93" s="69"/>
      <c r="H93" s="586"/>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899999999999999" customHeight="1" x14ac:dyDescent="0.25">
      <c r="A94" s="360">
        <v>88</v>
      </c>
      <c r="B94" s="67"/>
      <c r="C94" s="67"/>
      <c r="D94" s="68"/>
      <c r="E94" s="373"/>
      <c r="F94" s="69"/>
      <c r="G94" s="69"/>
      <c r="H94" s="586"/>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899999999999999" customHeight="1" x14ac:dyDescent="0.25">
      <c r="A95" s="360">
        <v>89</v>
      </c>
      <c r="B95" s="67"/>
      <c r="C95" s="67"/>
      <c r="D95" s="68"/>
      <c r="E95" s="373"/>
      <c r="F95" s="69"/>
      <c r="G95" s="69"/>
      <c r="H95" s="586"/>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899999999999999" customHeight="1" x14ac:dyDescent="0.25">
      <c r="A96" s="360">
        <v>90</v>
      </c>
      <c r="B96" s="67"/>
      <c r="C96" s="67"/>
      <c r="D96" s="68"/>
      <c r="E96" s="373"/>
      <c r="F96" s="69"/>
      <c r="G96" s="69"/>
      <c r="H96" s="586"/>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899999999999999" customHeight="1" x14ac:dyDescent="0.25">
      <c r="A97" s="360">
        <v>91</v>
      </c>
      <c r="B97" s="67"/>
      <c r="C97" s="67"/>
      <c r="D97" s="68"/>
      <c r="E97" s="373"/>
      <c r="F97" s="69"/>
      <c r="G97" s="69"/>
      <c r="H97" s="586"/>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899999999999999" customHeight="1" x14ac:dyDescent="0.25">
      <c r="A98" s="360">
        <v>92</v>
      </c>
      <c r="B98" s="67"/>
      <c r="C98" s="67"/>
      <c r="D98" s="68"/>
      <c r="E98" s="373"/>
      <c r="F98" s="69"/>
      <c r="G98" s="69"/>
      <c r="H98" s="586"/>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899999999999999" customHeight="1" x14ac:dyDescent="0.25">
      <c r="A99" s="360">
        <v>93</v>
      </c>
      <c r="B99" s="67"/>
      <c r="C99" s="67"/>
      <c r="D99" s="68"/>
      <c r="E99" s="373"/>
      <c r="F99" s="69"/>
      <c r="G99" s="69"/>
      <c r="H99" s="586"/>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899999999999999" customHeight="1" x14ac:dyDescent="0.25">
      <c r="A100" s="360">
        <v>94</v>
      </c>
      <c r="B100" s="67"/>
      <c r="C100" s="67"/>
      <c r="D100" s="68"/>
      <c r="E100" s="373"/>
      <c r="F100" s="69"/>
      <c r="G100" s="69"/>
      <c r="H100" s="586"/>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899999999999999" customHeight="1" x14ac:dyDescent="0.25">
      <c r="A101" s="360">
        <v>95</v>
      </c>
      <c r="B101" s="67"/>
      <c r="C101" s="67"/>
      <c r="D101" s="68"/>
      <c r="E101" s="373"/>
      <c r="F101" s="69"/>
      <c r="G101" s="69"/>
      <c r="H101" s="586"/>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899999999999999" customHeight="1" x14ac:dyDescent="0.25">
      <c r="A102" s="360">
        <v>96</v>
      </c>
      <c r="B102" s="67"/>
      <c r="C102" s="67"/>
      <c r="D102" s="68"/>
      <c r="E102" s="373"/>
      <c r="F102" s="69"/>
      <c r="G102" s="69"/>
      <c r="H102" s="586"/>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899999999999999" customHeight="1" x14ac:dyDescent="0.25">
      <c r="A103" s="360">
        <v>97</v>
      </c>
      <c r="B103" s="67"/>
      <c r="C103" s="67"/>
      <c r="D103" s="68"/>
      <c r="E103" s="373"/>
      <c r="F103" s="69"/>
      <c r="G103" s="69"/>
      <c r="H103" s="586"/>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899999999999999" customHeight="1" x14ac:dyDescent="0.25">
      <c r="A104" s="360">
        <v>98</v>
      </c>
      <c r="B104" s="67"/>
      <c r="C104" s="67"/>
      <c r="D104" s="68"/>
      <c r="E104" s="373"/>
      <c r="F104" s="69"/>
      <c r="G104" s="69"/>
      <c r="H104" s="586"/>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899999999999999" customHeight="1" x14ac:dyDescent="0.25">
      <c r="A105" s="360">
        <v>99</v>
      </c>
      <c r="B105" s="67"/>
      <c r="C105" s="67"/>
      <c r="D105" s="68"/>
      <c r="E105" s="373"/>
      <c r="F105" s="69"/>
      <c r="G105" s="69"/>
      <c r="H105" s="586"/>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899999999999999" customHeight="1" x14ac:dyDescent="0.25">
      <c r="A106" s="360">
        <v>100</v>
      </c>
      <c r="B106" s="67"/>
      <c r="C106" s="67"/>
      <c r="D106" s="68"/>
      <c r="E106" s="373"/>
      <c r="F106" s="69"/>
      <c r="G106" s="69"/>
      <c r="H106" s="586"/>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899999999999999" customHeight="1" x14ac:dyDescent="0.25">
      <c r="A107" s="360">
        <v>101</v>
      </c>
      <c r="B107" s="67"/>
      <c r="C107" s="67"/>
      <c r="D107" s="68"/>
      <c r="E107" s="373"/>
      <c r="F107" s="69"/>
      <c r="G107" s="69"/>
      <c r="H107" s="586"/>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899999999999999" customHeight="1" x14ac:dyDescent="0.25">
      <c r="A108" s="360">
        <v>102</v>
      </c>
      <c r="B108" s="67"/>
      <c r="C108" s="67"/>
      <c r="D108" s="68"/>
      <c r="E108" s="373"/>
      <c r="F108" s="69"/>
      <c r="G108" s="69"/>
      <c r="H108" s="586"/>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899999999999999" customHeight="1" x14ac:dyDescent="0.25">
      <c r="A109" s="360">
        <v>103</v>
      </c>
      <c r="B109" s="67"/>
      <c r="C109" s="67"/>
      <c r="D109" s="68"/>
      <c r="E109" s="373"/>
      <c r="F109" s="69"/>
      <c r="G109" s="69"/>
      <c r="H109" s="586"/>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899999999999999" customHeight="1" x14ac:dyDescent="0.25">
      <c r="A110" s="360">
        <v>104</v>
      </c>
      <c r="B110" s="67"/>
      <c r="C110" s="67"/>
      <c r="D110" s="68"/>
      <c r="E110" s="373"/>
      <c r="F110" s="69"/>
      <c r="G110" s="69"/>
      <c r="H110" s="586"/>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899999999999999" customHeight="1" x14ac:dyDescent="0.25">
      <c r="A111" s="360">
        <v>105</v>
      </c>
      <c r="B111" s="67"/>
      <c r="C111" s="67"/>
      <c r="D111" s="68"/>
      <c r="E111" s="373"/>
      <c r="F111" s="69"/>
      <c r="G111" s="69"/>
      <c r="H111" s="586"/>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899999999999999" customHeight="1" x14ac:dyDescent="0.25">
      <c r="A112" s="360">
        <v>106</v>
      </c>
      <c r="B112" s="67"/>
      <c r="C112" s="67"/>
      <c r="D112" s="68"/>
      <c r="E112" s="373"/>
      <c r="F112" s="69"/>
      <c r="G112" s="69"/>
      <c r="H112" s="586"/>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899999999999999" customHeight="1" x14ac:dyDescent="0.25">
      <c r="A113" s="360">
        <v>107</v>
      </c>
      <c r="B113" s="67"/>
      <c r="C113" s="67"/>
      <c r="D113" s="68"/>
      <c r="E113" s="373"/>
      <c r="F113" s="69"/>
      <c r="G113" s="69"/>
      <c r="H113" s="586"/>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899999999999999" customHeight="1" x14ac:dyDescent="0.25">
      <c r="A114" s="360">
        <v>108</v>
      </c>
      <c r="B114" s="67"/>
      <c r="C114" s="67"/>
      <c r="D114" s="68"/>
      <c r="E114" s="373"/>
      <c r="F114" s="69"/>
      <c r="G114" s="69"/>
      <c r="H114" s="586"/>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899999999999999" customHeight="1" x14ac:dyDescent="0.25">
      <c r="A115" s="360">
        <v>109</v>
      </c>
      <c r="B115" s="67"/>
      <c r="C115" s="67"/>
      <c r="D115" s="68"/>
      <c r="E115" s="373"/>
      <c r="F115" s="69"/>
      <c r="G115" s="69"/>
      <c r="H115" s="586"/>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899999999999999" customHeight="1" x14ac:dyDescent="0.25">
      <c r="A116" s="360">
        <v>110</v>
      </c>
      <c r="B116" s="67"/>
      <c r="C116" s="67"/>
      <c r="D116" s="68"/>
      <c r="E116" s="373"/>
      <c r="F116" s="69"/>
      <c r="G116" s="69"/>
      <c r="H116" s="586"/>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899999999999999" customHeight="1" x14ac:dyDescent="0.25">
      <c r="A117" s="360">
        <v>111</v>
      </c>
      <c r="B117" s="67"/>
      <c r="C117" s="67"/>
      <c r="D117" s="68"/>
      <c r="E117" s="373"/>
      <c r="F117" s="69"/>
      <c r="G117" s="69"/>
      <c r="H117" s="586"/>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899999999999999" customHeight="1" x14ac:dyDescent="0.25">
      <c r="A118" s="360">
        <v>112</v>
      </c>
      <c r="B118" s="67"/>
      <c r="C118" s="67"/>
      <c r="D118" s="68"/>
      <c r="E118" s="373"/>
      <c r="F118" s="69"/>
      <c r="G118" s="69"/>
      <c r="H118" s="586"/>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899999999999999" customHeight="1" x14ac:dyDescent="0.25">
      <c r="A119" s="360">
        <v>113</v>
      </c>
      <c r="B119" s="67"/>
      <c r="C119" s="67"/>
      <c r="D119" s="68"/>
      <c r="E119" s="373"/>
      <c r="F119" s="69"/>
      <c r="G119" s="69"/>
      <c r="H119" s="586"/>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899999999999999" customHeight="1" x14ac:dyDescent="0.25">
      <c r="A120" s="360">
        <v>114</v>
      </c>
      <c r="B120" s="67"/>
      <c r="C120" s="67"/>
      <c r="D120" s="68"/>
      <c r="E120" s="373"/>
      <c r="F120" s="69"/>
      <c r="G120" s="69"/>
      <c r="H120" s="586"/>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899999999999999" customHeight="1" x14ac:dyDescent="0.25">
      <c r="A121" s="360">
        <v>115</v>
      </c>
      <c r="B121" s="67"/>
      <c r="C121" s="67"/>
      <c r="D121" s="68"/>
      <c r="E121" s="373"/>
      <c r="F121" s="69"/>
      <c r="G121" s="69"/>
      <c r="H121" s="586"/>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899999999999999" customHeight="1" x14ac:dyDescent="0.25">
      <c r="A122" s="360">
        <v>116</v>
      </c>
      <c r="B122" s="67"/>
      <c r="C122" s="67"/>
      <c r="D122" s="68"/>
      <c r="E122" s="373"/>
      <c r="F122" s="69"/>
      <c r="G122" s="69"/>
      <c r="H122" s="586"/>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899999999999999" customHeight="1" x14ac:dyDescent="0.25">
      <c r="A123" s="360">
        <v>117</v>
      </c>
      <c r="B123" s="67"/>
      <c r="C123" s="67"/>
      <c r="D123" s="68"/>
      <c r="E123" s="373"/>
      <c r="F123" s="69"/>
      <c r="G123" s="69"/>
      <c r="H123" s="586"/>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899999999999999" customHeight="1" x14ac:dyDescent="0.25">
      <c r="A124" s="360">
        <v>118</v>
      </c>
      <c r="B124" s="67"/>
      <c r="C124" s="67"/>
      <c r="D124" s="68"/>
      <c r="E124" s="373"/>
      <c r="F124" s="69"/>
      <c r="G124" s="69"/>
      <c r="H124" s="586"/>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899999999999999" customHeight="1" x14ac:dyDescent="0.25">
      <c r="A125" s="360">
        <v>119</v>
      </c>
      <c r="B125" s="67"/>
      <c r="C125" s="67"/>
      <c r="D125" s="68"/>
      <c r="E125" s="373"/>
      <c r="F125" s="69"/>
      <c r="G125" s="69"/>
      <c r="H125" s="586"/>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899999999999999" customHeight="1" x14ac:dyDescent="0.25">
      <c r="A126" s="360">
        <v>120</v>
      </c>
      <c r="B126" s="67"/>
      <c r="C126" s="67"/>
      <c r="D126" s="68"/>
      <c r="E126" s="373"/>
      <c r="F126" s="69"/>
      <c r="G126" s="69"/>
      <c r="H126" s="586"/>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899999999999999" customHeight="1" x14ac:dyDescent="0.25">
      <c r="A127" s="360">
        <v>121</v>
      </c>
      <c r="B127" s="67"/>
      <c r="C127" s="67"/>
      <c r="D127" s="68"/>
      <c r="E127" s="373"/>
      <c r="F127" s="69"/>
      <c r="G127" s="69"/>
      <c r="H127" s="586"/>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899999999999999" customHeight="1" x14ac:dyDescent="0.25">
      <c r="A128" s="360">
        <v>122</v>
      </c>
      <c r="B128" s="67"/>
      <c r="C128" s="67"/>
      <c r="D128" s="68"/>
      <c r="E128" s="373"/>
      <c r="F128" s="69"/>
      <c r="G128" s="69"/>
      <c r="H128" s="586"/>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899999999999999" customHeight="1" x14ac:dyDescent="0.25">
      <c r="A129" s="360">
        <v>123</v>
      </c>
      <c r="B129" s="67"/>
      <c r="C129" s="67"/>
      <c r="D129" s="68"/>
      <c r="E129" s="373"/>
      <c r="F129" s="69"/>
      <c r="G129" s="69"/>
      <c r="H129" s="586"/>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899999999999999" customHeight="1" x14ac:dyDescent="0.25">
      <c r="A130" s="360">
        <v>124</v>
      </c>
      <c r="B130" s="67"/>
      <c r="C130" s="67"/>
      <c r="D130" s="68"/>
      <c r="E130" s="373"/>
      <c r="F130" s="69"/>
      <c r="G130" s="69"/>
      <c r="H130" s="586"/>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899999999999999" customHeight="1" x14ac:dyDescent="0.25">
      <c r="A131" s="360">
        <v>125</v>
      </c>
      <c r="B131" s="67"/>
      <c r="C131" s="67"/>
      <c r="D131" s="68"/>
      <c r="E131" s="373"/>
      <c r="F131" s="69"/>
      <c r="G131" s="69"/>
      <c r="H131" s="586"/>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899999999999999" customHeight="1" x14ac:dyDescent="0.25">
      <c r="A132" s="360">
        <v>126</v>
      </c>
      <c r="B132" s="67"/>
      <c r="C132" s="67"/>
      <c r="D132" s="68"/>
      <c r="E132" s="373"/>
      <c r="F132" s="69"/>
      <c r="G132" s="69"/>
      <c r="H132" s="586"/>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899999999999999" customHeight="1" x14ac:dyDescent="0.25">
      <c r="A133" s="360">
        <v>127</v>
      </c>
      <c r="B133" s="67"/>
      <c r="C133" s="67"/>
      <c r="D133" s="68"/>
      <c r="E133" s="373"/>
      <c r="F133" s="69"/>
      <c r="G133" s="69"/>
      <c r="H133" s="586"/>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899999999999999" customHeight="1" x14ac:dyDescent="0.25">
      <c r="A134" s="360">
        <v>128</v>
      </c>
      <c r="B134" s="67"/>
      <c r="C134" s="67"/>
      <c r="D134" s="68"/>
      <c r="E134" s="373"/>
      <c r="F134" s="69"/>
      <c r="G134" s="69"/>
      <c r="H134" s="586"/>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5">
      <c r="A135" s="360">
        <v>129</v>
      </c>
      <c r="B135" s="67"/>
      <c r="C135" s="67"/>
      <c r="D135" s="68"/>
      <c r="E135" s="373"/>
      <c r="F135" s="69"/>
      <c r="G135" s="69"/>
      <c r="H135" s="586"/>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5">
      <c r="A136" s="360">
        <v>130</v>
      </c>
      <c r="B136" s="67"/>
      <c r="C136" s="67"/>
      <c r="D136" s="68"/>
      <c r="E136" s="373"/>
      <c r="F136" s="69"/>
      <c r="G136" s="69"/>
      <c r="H136" s="586"/>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5">
      <c r="A137" s="360">
        <v>131</v>
      </c>
      <c r="B137" s="67"/>
      <c r="C137" s="67"/>
      <c r="D137" s="68"/>
      <c r="E137" s="373"/>
      <c r="F137" s="69"/>
      <c r="G137" s="69"/>
      <c r="H137" s="586"/>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5">
      <c r="A138" s="360">
        <v>132</v>
      </c>
      <c r="B138" s="67"/>
      <c r="C138" s="67"/>
      <c r="D138" s="68"/>
      <c r="E138" s="373"/>
      <c r="F138" s="69"/>
      <c r="G138" s="69"/>
      <c r="H138" s="586"/>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5">
      <c r="A139" s="360">
        <v>133</v>
      </c>
      <c r="B139" s="67"/>
      <c r="C139" s="67"/>
      <c r="D139" s="68"/>
      <c r="E139" s="373"/>
      <c r="F139" s="69"/>
      <c r="G139" s="69"/>
      <c r="H139" s="586"/>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5">
      <c r="A140" s="360">
        <v>134</v>
      </c>
      <c r="B140" s="67"/>
      <c r="C140" s="67"/>
      <c r="D140" s="68"/>
      <c r="E140" s="373"/>
      <c r="F140" s="69"/>
      <c r="G140" s="69"/>
      <c r="H140" s="586"/>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5">
      <c r="A141" s="360">
        <v>135</v>
      </c>
      <c r="B141" s="67"/>
      <c r="C141" s="67"/>
      <c r="D141" s="68"/>
      <c r="E141" s="373"/>
      <c r="F141" s="69"/>
      <c r="G141" s="69"/>
      <c r="H141" s="586"/>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5">
      <c r="A142" s="360">
        <v>136</v>
      </c>
      <c r="B142" s="67"/>
      <c r="C142" s="67"/>
      <c r="D142" s="68"/>
      <c r="E142" s="373"/>
      <c r="F142" s="69"/>
      <c r="G142" s="69"/>
      <c r="H142" s="586"/>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5">
      <c r="A143" s="360">
        <v>137</v>
      </c>
      <c r="B143" s="67"/>
      <c r="C143" s="67"/>
      <c r="D143" s="68"/>
      <c r="E143" s="373"/>
      <c r="F143" s="69"/>
      <c r="G143" s="69"/>
      <c r="H143" s="586"/>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5">
      <c r="A144" s="360">
        <v>138</v>
      </c>
      <c r="B144" s="67"/>
      <c r="C144" s="67"/>
      <c r="D144" s="68"/>
      <c r="E144" s="373"/>
      <c r="F144" s="69"/>
      <c r="G144" s="69"/>
      <c r="H144" s="586"/>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5">
      <c r="A145" s="360">
        <v>139</v>
      </c>
      <c r="B145" s="67"/>
      <c r="C145" s="67"/>
      <c r="D145" s="68"/>
      <c r="E145" s="373"/>
      <c r="F145" s="69"/>
      <c r="G145" s="69"/>
      <c r="H145" s="586"/>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5">
      <c r="A146" s="360">
        <v>140</v>
      </c>
      <c r="B146" s="67"/>
      <c r="C146" s="67"/>
      <c r="D146" s="68"/>
      <c r="E146" s="373"/>
      <c r="F146" s="69"/>
      <c r="G146" s="69"/>
      <c r="H146" s="586"/>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5">
      <c r="A147" s="360">
        <v>141</v>
      </c>
      <c r="B147" s="67"/>
      <c r="C147" s="67"/>
      <c r="D147" s="68"/>
      <c r="E147" s="373"/>
      <c r="F147" s="69"/>
      <c r="G147" s="69"/>
      <c r="H147" s="586"/>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5">
      <c r="A148" s="360">
        <v>142</v>
      </c>
      <c r="B148" s="67"/>
      <c r="C148" s="67"/>
      <c r="D148" s="68"/>
      <c r="E148" s="373"/>
      <c r="F148" s="69"/>
      <c r="G148" s="69"/>
      <c r="H148" s="586"/>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5">
      <c r="A149" s="360">
        <v>143</v>
      </c>
      <c r="B149" s="67"/>
      <c r="C149" s="67"/>
      <c r="D149" s="68"/>
      <c r="E149" s="373"/>
      <c r="F149" s="69"/>
      <c r="G149" s="69"/>
      <c r="H149" s="586"/>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5">
      <c r="A150" s="360">
        <v>144</v>
      </c>
      <c r="B150" s="67"/>
      <c r="C150" s="67"/>
      <c r="D150" s="68"/>
      <c r="E150" s="373"/>
      <c r="F150" s="69"/>
      <c r="G150" s="69"/>
      <c r="H150" s="586"/>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5">
      <c r="A151" s="360">
        <v>145</v>
      </c>
      <c r="B151" s="67"/>
      <c r="C151" s="67"/>
      <c r="D151" s="68"/>
      <c r="E151" s="373"/>
      <c r="F151" s="69"/>
      <c r="G151" s="69"/>
      <c r="H151" s="586"/>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5">
      <c r="A152" s="360">
        <v>146</v>
      </c>
      <c r="B152" s="67"/>
      <c r="C152" s="67"/>
      <c r="D152" s="68"/>
      <c r="E152" s="373"/>
      <c r="F152" s="69"/>
      <c r="G152" s="69"/>
      <c r="H152" s="586"/>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5">
      <c r="A153" s="360">
        <v>147</v>
      </c>
      <c r="B153" s="67"/>
      <c r="C153" s="67"/>
      <c r="D153" s="68"/>
      <c r="E153" s="373"/>
      <c r="F153" s="69"/>
      <c r="G153" s="69"/>
      <c r="H153" s="586"/>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5">
      <c r="A154" s="360">
        <v>148</v>
      </c>
      <c r="B154" s="67"/>
      <c r="C154" s="67"/>
      <c r="D154" s="68"/>
      <c r="E154" s="373"/>
      <c r="F154" s="69"/>
      <c r="G154" s="69"/>
      <c r="H154" s="586"/>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5">
      <c r="A155" s="360">
        <v>149</v>
      </c>
      <c r="B155" s="67"/>
      <c r="C155" s="67"/>
      <c r="D155" s="68"/>
      <c r="E155" s="373"/>
      <c r="F155" s="69"/>
      <c r="G155" s="69"/>
      <c r="H155" s="586"/>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5">
      <c r="A156" s="360">
        <v>150</v>
      </c>
      <c r="B156" s="67"/>
      <c r="C156" s="67"/>
      <c r="D156" s="68"/>
      <c r="E156" s="373"/>
      <c r="F156" s="69"/>
      <c r="G156" s="69"/>
      <c r="H156" s="586"/>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653" priority="14" stopIfTrue="1">
      <formula>$Q7&gt;=1</formula>
    </cfRule>
  </conditionalFormatting>
  <conditionalFormatting sqref="B7:D37">
    <cfRule type="expression" dxfId="652" priority="1" stopIfTrue="1">
      <formula>$Q7&gt;=1</formula>
    </cfRule>
  </conditionalFormatting>
  <conditionalFormatting sqref="E7:E14">
    <cfRule type="expression" dxfId="651" priority="6" stopIfTrue="1">
      <formula>AND(ROUNDDOWN(($A$4-E7)/365.25,0)&lt;=13,G7&lt;&gt;"OK")</formula>
    </cfRule>
    <cfRule type="expression" dxfId="650" priority="7" stopIfTrue="1">
      <formula>AND(ROUNDDOWN(($A$4-E7)/365.25,0)&lt;=14,G7&lt;&gt;"OK")</formula>
    </cfRule>
    <cfRule type="expression" dxfId="649" priority="8" stopIfTrue="1">
      <formula>AND(ROUNDDOWN(($A$4-E7)/365.25,0)&lt;=17,G7&lt;&gt;"OK")</formula>
    </cfRule>
    <cfRule type="expression" dxfId="648" priority="11" stopIfTrue="1">
      <formula>AND(ROUNDDOWN(($A$4-E7)/365.25,0)&lt;=13,G7&lt;&gt;"OK")</formula>
    </cfRule>
    <cfRule type="expression" dxfId="647" priority="12" stopIfTrue="1">
      <formula>AND(ROUNDDOWN(($A$4-E7)/365.25,0)&lt;=14,G7&lt;&gt;"OK")</formula>
    </cfRule>
    <cfRule type="expression" dxfId="646" priority="13" stopIfTrue="1">
      <formula>AND(ROUNDDOWN(($A$4-E7)/365.25,0)&lt;=17,G7&lt;&gt;"OK")</formula>
    </cfRule>
  </conditionalFormatting>
  <conditionalFormatting sqref="E7:E27 E29:E37">
    <cfRule type="expression" dxfId="645" priority="2" stopIfTrue="1">
      <formula>AND(ROUNDDOWN(($A$4-E7)/365.25,0)&lt;=13,G7&lt;&gt;"OK")</formula>
    </cfRule>
    <cfRule type="expression" dxfId="644" priority="3" stopIfTrue="1">
      <formula>AND(ROUNDDOWN(($A$4-E7)/365.25,0)&lt;=14,G7&lt;&gt;"OK")</formula>
    </cfRule>
    <cfRule type="expression" dxfId="643" priority="4" stopIfTrue="1">
      <formula>AND(ROUNDDOWN(($A$4-E7)/365.25,0)&lt;=17,G7&lt;&gt;"OK")</formula>
    </cfRule>
  </conditionalFormatting>
  <conditionalFormatting sqref="E7:E156">
    <cfRule type="expression" dxfId="642" priority="16" stopIfTrue="1">
      <formula>AND(ROUNDDOWN(($A$4-E7)/365.25,0)&lt;=13,G7&lt;&gt;"OK")</formula>
    </cfRule>
    <cfRule type="expression" dxfId="641" priority="17" stopIfTrue="1">
      <formula>AND(ROUNDDOWN(($A$4-E7)/365.25,0)&lt;=14,G7&lt;&gt;"OK")</formula>
    </cfRule>
    <cfRule type="expression" dxfId="640" priority="18" stopIfTrue="1">
      <formula>AND(ROUNDDOWN(($A$4-E7)/365.25,0)&lt;=17,G7&lt;&gt;"OK")</formula>
    </cfRule>
  </conditionalFormatting>
  <conditionalFormatting sqref="J7:J156">
    <cfRule type="cellIs" dxfId="63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50241" r:id="rId4" name="Button 1">
              <controlPr defaultSize="0" print="0" autoFill="0" autoPict="0" macro="[0]!egyeni_fotabla_sorsolasi_ranglista">
                <anchor moveWithCells="1" sizeWithCells="1">
                  <from>
                    <xdr:col>7</xdr:col>
                    <xdr:colOff>220980</xdr:colOff>
                    <xdr:row>0</xdr:row>
                    <xdr:rowOff>68580</xdr:rowOff>
                  </from>
                  <to>
                    <xdr:col>14</xdr:col>
                    <xdr:colOff>144780</xdr:colOff>
                    <xdr:row>1</xdr:row>
                    <xdr:rowOff>144780</xdr:rowOff>
                  </to>
                </anchor>
              </controlPr>
            </control>
          </mc:Choice>
        </mc:AlternateContent>
      </controls>
    </mc:Choice>
  </mc:AlternateContent>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486D0-9EAD-4EA1-96C4-CAC6553E2831}">
  <sheetPr>
    <tabColor indexed="42"/>
  </sheetPr>
  <dimension ref="A1:O156"/>
  <sheetViews>
    <sheetView showGridLines="0" showZeros="0" workbookViewId="0">
      <pane ySplit="6" topLeftCell="A7" activePane="bottomLeft" state="frozen"/>
      <selection activeCell="C12" sqref="C12"/>
      <selection pane="bottomLeft" activeCell="C12" sqref="C12"/>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397</v>
      </c>
      <c r="C7" s="697" t="s">
        <v>272</v>
      </c>
      <c r="D7" s="699" t="s">
        <v>312</v>
      </c>
      <c r="E7" s="700" t="s">
        <v>240</v>
      </c>
      <c r="F7" s="68"/>
      <c r="G7" s="68"/>
      <c r="H7" s="357"/>
      <c r="I7" s="355"/>
      <c r="J7" s="359"/>
      <c r="K7" s="355"/>
      <c r="L7" s="344"/>
      <c r="M7" s="68"/>
      <c r="N7" s="93"/>
      <c r="O7" s="69"/>
    </row>
    <row r="8" spans="1:15" s="11" customFormat="1" ht="18.899999999999999" customHeight="1" x14ac:dyDescent="0.25">
      <c r="A8" s="360">
        <v>2</v>
      </c>
      <c r="B8" s="696" t="s">
        <v>398</v>
      </c>
      <c r="C8" s="697" t="s">
        <v>399</v>
      </c>
      <c r="D8" s="699" t="s">
        <v>312</v>
      </c>
      <c r="E8" s="700" t="s">
        <v>240</v>
      </c>
      <c r="F8" s="68"/>
      <c r="G8" s="68"/>
      <c r="H8" s="357"/>
      <c r="I8" s="355"/>
      <c r="J8" s="359"/>
      <c r="K8" s="355"/>
      <c r="L8" s="344"/>
      <c r="M8" s="68"/>
      <c r="N8" s="93"/>
      <c r="O8" s="69"/>
    </row>
    <row r="9" spans="1:15" s="11" customFormat="1" ht="18.899999999999999" customHeight="1" x14ac:dyDescent="0.25">
      <c r="A9" s="360">
        <v>3</v>
      </c>
      <c r="B9" s="696" t="s">
        <v>400</v>
      </c>
      <c r="C9" s="697" t="s">
        <v>401</v>
      </c>
      <c r="D9" s="699" t="s">
        <v>396</v>
      </c>
      <c r="E9" s="700" t="s">
        <v>240</v>
      </c>
      <c r="F9" s="68"/>
      <c r="G9" s="68"/>
      <c r="H9" s="357"/>
      <c r="I9" s="355"/>
      <c r="J9" s="359"/>
      <c r="K9" s="355"/>
      <c r="L9" s="344"/>
      <c r="M9" s="68"/>
      <c r="N9" s="604"/>
      <c r="O9" s="388"/>
    </row>
    <row r="10" spans="1:15" s="11" customFormat="1" ht="18.899999999999999" customHeight="1" x14ac:dyDescent="0.25">
      <c r="A10" s="360">
        <v>4</v>
      </c>
      <c r="B10" s="696"/>
      <c r="C10" s="697"/>
      <c r="D10" s="699"/>
      <c r="E10" s="700" t="s">
        <v>240</v>
      </c>
      <c r="F10" s="68"/>
      <c r="G10" s="68"/>
      <c r="H10" s="357"/>
      <c r="I10" s="355"/>
      <c r="J10" s="359"/>
      <c r="K10" s="355"/>
      <c r="L10" s="344"/>
      <c r="M10" s="68"/>
      <c r="N10" s="603"/>
      <c r="O10" s="597"/>
    </row>
    <row r="11" spans="1:15" s="11" customFormat="1" ht="18.899999999999999" customHeight="1" x14ac:dyDescent="0.25">
      <c r="A11" s="360">
        <v>5</v>
      </c>
      <c r="B11" s="696"/>
      <c r="C11" s="697"/>
      <c r="D11" s="699"/>
      <c r="E11" s="700" t="s">
        <v>240</v>
      </c>
      <c r="F11" s="68"/>
      <c r="G11" s="68"/>
      <c r="H11" s="357"/>
      <c r="I11" s="355"/>
      <c r="J11" s="359"/>
      <c r="K11" s="355"/>
      <c r="L11" s="344"/>
      <c r="M11" s="68"/>
      <c r="N11" s="603"/>
      <c r="O11" s="597"/>
    </row>
    <row r="12" spans="1:15" s="11" customFormat="1" ht="18.899999999999999" customHeight="1" x14ac:dyDescent="0.25">
      <c r="A12" s="360">
        <v>6</v>
      </c>
      <c r="B12" s="696"/>
      <c r="C12" s="697"/>
      <c r="D12" s="696"/>
      <c r="E12" s="700" t="s">
        <v>240</v>
      </c>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638" priority="3" stopIfTrue="1">
      <formula>$O7&gt;=1</formula>
    </cfRule>
  </conditionalFormatting>
  <conditionalFormatting sqref="B7:D37">
    <cfRule type="expression" dxfId="637" priority="1" stopIfTrue="1">
      <formula>$O7&gt;=1</formula>
    </cfRule>
  </conditionalFormatting>
  <conditionalFormatting sqref="H7:H156">
    <cfRule type="cellIs" dxfId="636"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90529"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Munka12">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IF($B7="","",VLOOKUP($B7,'1MD ELO (2)'!$A$7:$O$22,5))</f>
        <v/>
      </c>
      <c r="D7" s="507" t="str">
        <f>IF($B7="","",VLOOKUP($B7,'1MD ELO (2)'!$A$7:$O$22,15))</f>
        <v/>
      </c>
      <c r="E7" s="502" t="str">
        <f>UPPER(IF($B7="","",VLOOKUP($B7,'1MD ELO (2)'!$A$7:$O$22,2)))</f>
        <v/>
      </c>
      <c r="F7" s="508"/>
      <c r="G7" s="502" t="str">
        <f>IF($B7="","",VLOOKUP($B7,'1MD ELO (2)'!$A$7:$O$22,3))</f>
        <v/>
      </c>
      <c r="H7" s="508"/>
      <c r="I7" s="502" t="str">
        <f>IF($B7="","",VLOOKUP($B7,'1MD ELO (2)'!$A$7:$O$22,4))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A1:F1"/>
    <mergeCell ref="A4:C4"/>
    <mergeCell ref="B18:C18"/>
    <mergeCell ref="D18:E18"/>
    <mergeCell ref="F18:G18"/>
    <mergeCell ref="H18:I18"/>
    <mergeCell ref="B19:C19"/>
    <mergeCell ref="D19:E19"/>
    <mergeCell ref="F19:G19"/>
    <mergeCell ref="H19:I19"/>
    <mergeCell ref="H20:I20"/>
    <mergeCell ref="B21:C21"/>
    <mergeCell ref="D21:E21"/>
    <mergeCell ref="F21:G21"/>
    <mergeCell ref="H21:I21"/>
    <mergeCell ref="E34:F34"/>
    <mergeCell ref="E35:F35"/>
    <mergeCell ref="B20:C20"/>
    <mergeCell ref="D20:E20"/>
    <mergeCell ref="F20:G20"/>
  </mergeCells>
  <conditionalFormatting sqref="E7 E9 E11">
    <cfRule type="cellIs" dxfId="635" priority="2" stopIfTrue="1" operator="equal">
      <formula>"Bye"</formula>
    </cfRule>
  </conditionalFormatting>
  <conditionalFormatting sqref="R41">
    <cfRule type="expression" dxfId="634"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Munka13">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(2)'!$A$7:$O$22,5))</f>
        <v/>
      </c>
      <c r="D7" s="541" t="str">
        <f>IF($B7="","",VLOOKUP($B7,'1MD ELO (2)'!$A$7:$O$22,15))</f>
        <v/>
      </c>
      <c r="E7" s="748" t="str">
        <f>UPPER(IF($B7="","",VLOOKUP($B7,'1MD ELO (2)'!$A$7:$O$22,2)))</f>
        <v/>
      </c>
      <c r="F7" s="748"/>
      <c r="G7" s="748" t="str">
        <f>IF($B7="","",VLOOKUP($B7,'1MD ELO (2)'!$A$7:$O$22,3))</f>
        <v/>
      </c>
      <c r="H7" s="748"/>
      <c r="I7" s="542" t="str">
        <f>IF($B7="","",VLOOKUP($B7,'1MD ELO (2)'!$A$7:$O$22,4))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(2)'!$A$7:$O$22,5))</f>
        <v/>
      </c>
      <c r="D9" s="541" t="str">
        <f>IF($B9="","",VLOOKUP($B9,'1MD ELO (2)'!$A$7:$O$22,15))</f>
        <v/>
      </c>
      <c r="E9" s="748" t="str">
        <f>UPPER(IF($B9="","",VLOOKUP($B9,'1MD ELO (2)'!$A$7:$O$22,2)))</f>
        <v/>
      </c>
      <c r="F9" s="748"/>
      <c r="G9" s="748" t="str">
        <f>IF($B9="","",VLOOKUP($B9,'1MD ELO (2)'!$A$7:$O$22,3))</f>
        <v/>
      </c>
      <c r="H9" s="748"/>
      <c r="I9" s="542" t="str">
        <f>IF($B9="","",VLOOKUP($B9,'1MD ELO (2)'!$A$7:$O$22,4))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(2)'!$A$7:$O$22,5))</f>
        <v/>
      </c>
      <c r="D11" s="541" t="str">
        <f>IF($B11="","",VLOOKUP($B11,'1MD ELO (2)'!$A$7:$O$22,15))</f>
        <v/>
      </c>
      <c r="E11" s="748" t="str">
        <f>UPPER(IF($B11="","",VLOOKUP($B11,'1MD ELO (2)'!$A$7:$O$22,2)))</f>
        <v/>
      </c>
      <c r="F11" s="748"/>
      <c r="G11" s="748" t="str">
        <f>IF($B11="","",VLOOKUP($B11,'1MD ELO (2)'!$A$7:$O$22,3))</f>
        <v/>
      </c>
      <c r="H11" s="748"/>
      <c r="I11" s="542" t="str">
        <f>IF($B11="","",VLOOKUP($B11,'1MD ELO (2)'!$A$7:$O$22,4))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(2)'!$A$7:$O$22,5))</f>
        <v/>
      </c>
      <c r="D13" s="541" t="str">
        <f>IF($B13="","",VLOOKUP($B13,'1MD ELO (2)'!$A$7:$O$22,15))</f>
        <v/>
      </c>
      <c r="E13" s="748" t="str">
        <f>UPPER(IF($B13="","",VLOOKUP($B13,'1MD ELO (2)'!$A$7:$O$22,2)))</f>
        <v/>
      </c>
      <c r="F13" s="748"/>
      <c r="G13" s="748" t="str">
        <f>IF($B13="","",VLOOKUP($B13,'1MD ELO (2)'!$A$7:$O$22,3))</f>
        <v/>
      </c>
      <c r="H13" s="748"/>
      <c r="I13" s="542" t="str">
        <f>IF($B13="","",VLOOKUP($B13,'1MD ELO (2)'!$A$7:$O$22,4))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A1:F1"/>
    <mergeCell ref="A4:C4"/>
    <mergeCell ref="E7:F7"/>
    <mergeCell ref="G7:H7"/>
    <mergeCell ref="E9:F9"/>
    <mergeCell ref="G9:H9"/>
    <mergeCell ref="E11:F11"/>
    <mergeCell ref="G11:H11"/>
    <mergeCell ref="E13:F13"/>
    <mergeCell ref="G13:H13"/>
    <mergeCell ref="B18:C18"/>
    <mergeCell ref="D18:E18"/>
    <mergeCell ref="F18:G18"/>
    <mergeCell ref="H18:I18"/>
    <mergeCell ref="J18:K18"/>
    <mergeCell ref="B19:C19"/>
    <mergeCell ref="D19:E19"/>
    <mergeCell ref="F19:G19"/>
    <mergeCell ref="H19:I19"/>
    <mergeCell ref="J19:K19"/>
    <mergeCell ref="B20:C20"/>
    <mergeCell ref="D20:E20"/>
    <mergeCell ref="F20:G20"/>
    <mergeCell ref="H20:I20"/>
    <mergeCell ref="J20:K20"/>
    <mergeCell ref="B21:C21"/>
    <mergeCell ref="D21:E21"/>
    <mergeCell ref="F21:G21"/>
    <mergeCell ref="H21:I21"/>
    <mergeCell ref="J21:K21"/>
    <mergeCell ref="J22:K22"/>
    <mergeCell ref="E34:F34"/>
    <mergeCell ref="E35:F35"/>
    <mergeCell ref="B22:C22"/>
    <mergeCell ref="D22:E22"/>
    <mergeCell ref="F22:G22"/>
    <mergeCell ref="H22:I22"/>
  </mergeCells>
  <conditionalFormatting sqref="E7 E9 E11 E13">
    <cfRule type="cellIs" dxfId="633" priority="2" stopIfTrue="1" operator="equal">
      <formula>"Bye"</formula>
    </cfRule>
  </conditionalFormatting>
  <conditionalFormatting sqref="R41">
    <cfRule type="expression" dxfId="632"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Munka15">
    <tabColor indexed="11"/>
  </sheetPr>
  <dimension ref="A1:AK47"/>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7"/>
      <c r="L7" s="563" t="str">
        <f>IF(K7="","",CONCATENATE(VLOOKUP($Y$3,$AB$1:$AK$1,K7)," pont"))</f>
        <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(2)'!$A$7:$O$22,5))</f>
        <v/>
      </c>
      <c r="D13" s="507" t="str">
        <f>IF($B13="","",VLOOKUP($B13,'1MD ELO (2)'!$A$7:$O$22,15))</f>
        <v/>
      </c>
      <c r="E13" s="503" t="str">
        <f>UPPER(IF($B13="","",VLOOKUP($B13,'1MD ELO (2)'!$A$7:$O$22,2)))</f>
        <v/>
      </c>
      <c r="F13" s="506"/>
      <c r="G13" s="503" t="str">
        <f>IF($B13="","",VLOOKUP($B13,'1MD ELO (2)'!$A$7:$O$22,3))</f>
        <v/>
      </c>
      <c r="H13" s="506"/>
      <c r="I13" s="503" t="str">
        <f>IF($B13="","",VLOOKUP($B13,'1MD ELO (2)'!$A$7:$O$22,4))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(2)'!$A$7:$O$22,5))</f>
        <v/>
      </c>
      <c r="D15" s="507" t="str">
        <f>IF($B15="","",VLOOKUP($B15,'1MD ELO (2)'!$A$7:$O$22,15))</f>
        <v/>
      </c>
      <c r="E15" s="502" t="str">
        <f>UPPER(IF($B15="","",VLOOKUP($B15,'1MD ELO (2)'!$A$7:$O$22,2)))</f>
        <v/>
      </c>
      <c r="F15" s="508"/>
      <c r="G15" s="502" t="str">
        <f>IF($B15="","",VLOOKUP($B15,'1MD ELO (2)'!$A$7:$O$22,3))</f>
        <v/>
      </c>
      <c r="H15" s="508"/>
      <c r="I15" s="502" t="str">
        <f>IF($B15="","",VLOOKUP($B15,'1MD ELO (2)'!$A$7:$O$22,4))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483"/>
      <c r="K28" s="483"/>
      <c r="L28" s="483"/>
      <c r="M28" s="547"/>
    </row>
    <row r="29" spans="1:37" ht="18.75" customHeight="1" x14ac:dyDescent="0.25">
      <c r="A29" s="544" t="s">
        <v>167</v>
      </c>
      <c r="B29" s="739" t="str">
        <f>E15</f>
        <v/>
      </c>
      <c r="C29" s="739"/>
      <c r="D29" s="741"/>
      <c r="E29" s="741"/>
      <c r="F29" s="744"/>
      <c r="G29" s="744"/>
      <c r="H29" s="741"/>
      <c r="I29" s="741"/>
      <c r="J29" s="483"/>
      <c r="K29" s="483"/>
      <c r="L29" s="483"/>
      <c r="M29" s="547"/>
    </row>
    <row r="30" spans="1:37" ht="18.75" customHeight="1" x14ac:dyDescent="0.25">
      <c r="A30" s="544" t="s">
        <v>168</v>
      </c>
      <c r="B30" s="739" t="str">
        <f>E17</f>
        <v/>
      </c>
      <c r="C30" s="739"/>
      <c r="D30" s="741"/>
      <c r="E30" s="741"/>
      <c r="F30" s="741"/>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IF(D40&gt;$R$47,,UPPER(VLOOKUP(D40,'1MD ELO (2)'!$A$7:$Q$134,2)))</f>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IF(D41&gt;$R$47,,UPPER(VLOOKUP(D41,'1MD ELO (2)'!$A$7:$Q$134,2)))</f>
        <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MIN(4,'1MD ELO (2)'!Q5)</f>
        <v>4</v>
      </c>
    </row>
  </sheetData>
  <mergeCells count="42">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B30:C30"/>
    <mergeCell ref="D30:E30"/>
    <mergeCell ref="F30:G30"/>
    <mergeCell ref="H30:I30"/>
    <mergeCell ref="E40:F40"/>
    <mergeCell ref="E41:F41"/>
    <mergeCell ref="C32:D32"/>
    <mergeCell ref="F32:G32"/>
    <mergeCell ref="C34:D34"/>
    <mergeCell ref="F34:G34"/>
    <mergeCell ref="C36:D36"/>
    <mergeCell ref="F36:G36"/>
  </mergeCells>
  <conditionalFormatting sqref="E7 E9 E11 E13 E15 E17">
    <cfRule type="cellIs" dxfId="631" priority="1" stopIfTrue="1" operator="equal">
      <formula>"Bye"</formula>
    </cfRule>
  </conditionalFormatting>
  <conditionalFormatting sqref="R47">
    <cfRule type="expression" dxfId="63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Munka16">
    <tabColor indexed="11"/>
  </sheetPr>
  <dimension ref="A1:AK49"/>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7"/>
      <c r="L7" s="563" t="str">
        <f>IF(K7="","",CONCATENATE(VLOOKUP($Y$3,$AB$1:$AK$1,K7)," pont"))</f>
        <v/>
      </c>
      <c r="M7" s="568"/>
      <c r="Q7" s="551" t="s">
        <v>173</v>
      </c>
      <c r="R7" s="646" t="s">
        <v>213</v>
      </c>
      <c r="S7" s="646" t="s">
        <v>215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214</v>
      </c>
      <c r="S8" s="647" t="s">
        <v>216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7"/>
      <c r="L9" s="563" t="str">
        <f>IF(K9="","",CONCATENATE(VLOOKUP($Y$3,$AB$1:$AK$1,K9)," pont"))</f>
        <v/>
      </c>
      <c r="M9" s="568"/>
      <c r="Q9" s="555" t="s">
        <v>181</v>
      </c>
      <c r="R9" s="648" t="s">
        <v>185</v>
      </c>
      <c r="S9" s="648" t="s">
        <v>217</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(2)'!$A$7:$O$22,5))</f>
        <v/>
      </c>
      <c r="D13" s="507" t="str">
        <f>IF($B13="","",VLOOKUP($B13,'1MD ELO (2)'!$A$7:$O$22,15))</f>
        <v/>
      </c>
      <c r="E13" s="503" t="str">
        <f>UPPER(IF($B13="","",VLOOKUP($B13,'1MD ELO (2)'!$A$7:$O$22,2)))</f>
        <v/>
      </c>
      <c r="F13" s="506"/>
      <c r="G13" s="503" t="str">
        <f>IF($B13="","",VLOOKUP($B13,'1MD ELO (2)'!$A$7:$O$22,3))</f>
        <v/>
      </c>
      <c r="H13" s="506"/>
      <c r="I13" s="503" t="str">
        <f>IF($B13="","",VLOOKUP($B13,'1MD ELO (2)'!$A$7:$O$22,4))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(2)'!$A$7:$O$22,5))</f>
        <v/>
      </c>
      <c r="D15" s="507" t="str">
        <f>IF($B15="","",VLOOKUP($B15,'1MD ELO (2)'!$A$7:$O$22,15))</f>
        <v/>
      </c>
      <c r="E15" s="502" t="str">
        <f>UPPER(IF($B15="","",VLOOKUP($B15,'1MD ELO (2)'!$A$7:$O$22,2)))</f>
        <v/>
      </c>
      <c r="F15" s="508"/>
      <c r="G15" s="502" t="str">
        <f>IF($B15="","",VLOOKUP($B15,'1MD ELO (2)'!$A$7:$O$22,3))</f>
        <v/>
      </c>
      <c r="H15" s="508"/>
      <c r="I15" s="502" t="str">
        <f>IF($B15="","",VLOOKUP($B15,'1MD ELO (2)'!$A$7:$O$22,4))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514" t="s">
        <v>168</v>
      </c>
      <c r="B19" s="559"/>
      <c r="C19" s="507" t="str">
        <f>IF($B19="","",VLOOKUP($B19,'1MD ELO (2)'!$A$7:$O$22,5))</f>
        <v/>
      </c>
      <c r="D19" s="507" t="str">
        <f>IF($B19="","",VLOOKUP($B19,'1MD ELO (2)'!$A$7:$O$22,15))</f>
        <v/>
      </c>
      <c r="E19" s="502" t="str">
        <f>UPPER(IF($B19="","",VLOOKUP($B19,'1MD ELO (2)'!$A$7:$O$22,2)))</f>
        <v/>
      </c>
      <c r="F19" s="508"/>
      <c r="G19" s="502" t="str">
        <f>IF($B19="","",VLOOKUP($B19,'1MD ELO (2)'!$A$7:$O$22,3))</f>
        <v/>
      </c>
      <c r="H19" s="508"/>
      <c r="I19" s="502" t="str">
        <f>IF($B19="","",VLOOKUP($B19,'1MD ELO (2)'!$A$7:$O$22,4))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743" t="str">
        <f>E19</f>
        <v/>
      </c>
      <c r="K27" s="74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743"/>
      <c r="K28" s="743"/>
      <c r="L28" s="483"/>
      <c r="M28" s="547"/>
    </row>
    <row r="29" spans="1:37" ht="18.75" customHeight="1" x14ac:dyDescent="0.25">
      <c r="A29" s="544" t="s">
        <v>167</v>
      </c>
      <c r="B29" s="739" t="str">
        <f>E15</f>
        <v/>
      </c>
      <c r="C29" s="739"/>
      <c r="D29" s="741"/>
      <c r="E29" s="741"/>
      <c r="F29" s="744"/>
      <c r="G29" s="744"/>
      <c r="H29" s="741"/>
      <c r="I29" s="741"/>
      <c r="J29" s="741"/>
      <c r="K29" s="741"/>
      <c r="L29" s="483"/>
      <c r="M29" s="547"/>
    </row>
    <row r="30" spans="1:37" ht="18.75" customHeight="1" x14ac:dyDescent="0.25">
      <c r="A30" s="544" t="s">
        <v>168</v>
      </c>
      <c r="B30" s="739" t="str">
        <f>E17</f>
        <v/>
      </c>
      <c r="C30" s="739"/>
      <c r="D30" s="741"/>
      <c r="E30" s="741"/>
      <c r="F30" s="741"/>
      <c r="G30" s="741"/>
      <c r="H30" s="744"/>
      <c r="I30" s="744"/>
      <c r="J30" s="741"/>
      <c r="K30" s="741"/>
      <c r="L30" s="483"/>
      <c r="M30" s="547"/>
    </row>
    <row r="31" spans="1:37" ht="18.75" customHeight="1" x14ac:dyDescent="0.25">
      <c r="A31" s="544" t="s">
        <v>172</v>
      </c>
      <c r="B31" s="739" t="str">
        <f>E19</f>
        <v/>
      </c>
      <c r="C31" s="739"/>
      <c r="D31" s="741"/>
      <c r="E31" s="741"/>
      <c r="F31" s="741"/>
      <c r="G31" s="741"/>
      <c r="H31" s="743"/>
      <c r="I31" s="743"/>
      <c r="J31" s="744"/>
      <c r="K31" s="744"/>
      <c r="L31" s="483"/>
      <c r="M31" s="547"/>
    </row>
    <row r="32" spans="1:37" ht="18.75" customHeight="1" x14ac:dyDescent="0.25">
      <c r="A32" s="251"/>
      <c r="B32" s="549"/>
      <c r="C32" s="549"/>
      <c r="D32" s="251"/>
      <c r="E32" s="251"/>
      <c r="F32" s="251"/>
      <c r="G32" s="251"/>
      <c r="H32" s="251"/>
      <c r="I32" s="251"/>
      <c r="J32" s="483"/>
      <c r="K32" s="483"/>
      <c r="L32" s="483"/>
      <c r="M32" s="550"/>
    </row>
    <row r="33" spans="1:18" x14ac:dyDescent="0.25">
      <c r="A33" s="483"/>
      <c r="B33" s="483"/>
      <c r="C33" s="483"/>
      <c r="D33" s="483"/>
      <c r="E33" s="483"/>
      <c r="F33" s="483"/>
      <c r="G33" s="483"/>
      <c r="H33" s="483"/>
      <c r="I33" s="483"/>
      <c r="J33" s="483"/>
      <c r="K33" s="483"/>
      <c r="L33" s="483"/>
      <c r="M33" s="483"/>
    </row>
    <row r="34" spans="1:18" x14ac:dyDescent="0.25">
      <c r="A34" s="483" t="s">
        <v>126</v>
      </c>
      <c r="B34" s="483"/>
      <c r="C34" s="752" t="str">
        <f>IF(M23=1,B23,IF(M24=1,B24,IF(M25=1,B25,"")))</f>
        <v/>
      </c>
      <c r="D34" s="752"/>
      <c r="E34" s="514" t="s">
        <v>170</v>
      </c>
      <c r="F34" s="752" t="str">
        <f>IF(M28=1,B28,IF(M29=1,B29,IF(M30=1,B30,IF(M31=1,B31,""))))</f>
        <v/>
      </c>
      <c r="G34" s="752"/>
      <c r="H34" s="483"/>
      <c r="I34" s="461"/>
      <c r="J34" s="483"/>
      <c r="K34" s="483"/>
      <c r="L34" s="483"/>
      <c r="M34" s="483"/>
    </row>
    <row r="35" spans="1:18" x14ac:dyDescent="0.25">
      <c r="A35" s="483"/>
      <c r="B35" s="483"/>
      <c r="C35" s="483"/>
      <c r="D35" s="483"/>
      <c r="E35" s="483"/>
      <c r="F35" s="514"/>
      <c r="G35" s="514"/>
      <c r="H35" s="483"/>
      <c r="I35" s="483"/>
      <c r="J35" s="483"/>
      <c r="K35" s="483"/>
      <c r="L35" s="483"/>
      <c r="M35" s="483"/>
    </row>
    <row r="36" spans="1:18" x14ac:dyDescent="0.25">
      <c r="A36" s="483" t="s">
        <v>169</v>
      </c>
      <c r="B36" s="483"/>
      <c r="C36" s="752" t="str">
        <f>IF(M23=2,B23,IF(M24=2,B24,IF(M25=2,B25,"")))</f>
        <v/>
      </c>
      <c r="D36" s="752"/>
      <c r="E36" s="514" t="s">
        <v>170</v>
      </c>
      <c r="F36" s="752" t="str">
        <f>IF(M28=2,B28,IF(M29=2,B29,IF(M30=2,B30,IF(M31=2,B31,""))))</f>
        <v/>
      </c>
      <c r="G36" s="752"/>
      <c r="H36" s="483"/>
      <c r="I36" s="461"/>
      <c r="J36" s="483"/>
      <c r="K36" s="483"/>
      <c r="L36" s="483"/>
      <c r="M36" s="483"/>
    </row>
    <row r="37" spans="1:18" x14ac:dyDescent="0.25">
      <c r="A37" s="483"/>
      <c r="B37" s="483"/>
      <c r="C37" s="514"/>
      <c r="D37" s="514"/>
      <c r="E37" s="514"/>
      <c r="F37" s="514"/>
      <c r="G37" s="514"/>
      <c r="H37" s="483"/>
      <c r="I37" s="483"/>
      <c r="J37" s="483"/>
      <c r="K37" s="483"/>
      <c r="L37" s="483"/>
      <c r="M37" s="483"/>
    </row>
    <row r="38" spans="1:18" x14ac:dyDescent="0.25">
      <c r="A38" s="483" t="s">
        <v>171</v>
      </c>
      <c r="B38" s="483"/>
      <c r="C38" s="752" t="str">
        <f>IF(M23=3,B23,IF(M24=3,B24,IF(M25=3,B25,"")))</f>
        <v/>
      </c>
      <c r="D38" s="752"/>
      <c r="E38" s="514" t="s">
        <v>170</v>
      </c>
      <c r="F38" s="752" t="str">
        <f>IF(M28=3,B28,IF(M29=3,B29,IF(M30=3,B30,IF(M31=3,B31,""))))</f>
        <v/>
      </c>
      <c r="G38" s="752"/>
      <c r="H38" s="483"/>
      <c r="I38" s="461"/>
      <c r="J38" s="483"/>
      <c r="K38" s="483"/>
      <c r="L38" s="483"/>
      <c r="M38" s="483"/>
    </row>
    <row r="39" spans="1:18" x14ac:dyDescent="0.25">
      <c r="A39" s="483"/>
      <c r="B39" s="483"/>
      <c r="C39" s="483"/>
      <c r="D39" s="483"/>
      <c r="E39" s="483"/>
      <c r="F39" s="483"/>
      <c r="G39" s="483"/>
      <c r="H39" s="483"/>
      <c r="I39" s="483"/>
      <c r="J39" s="483"/>
      <c r="K39" s="483"/>
      <c r="L39" s="483"/>
      <c r="M39" s="483"/>
    </row>
    <row r="40" spans="1:18" x14ac:dyDescent="0.25">
      <c r="A40" s="483"/>
      <c r="B40" s="483"/>
      <c r="C40" s="483"/>
      <c r="D40" s="483"/>
      <c r="E40" s="483"/>
      <c r="F40" s="483"/>
      <c r="G40" s="483"/>
      <c r="H40" s="483"/>
      <c r="I40" s="483"/>
      <c r="J40" s="483"/>
      <c r="K40" s="483"/>
      <c r="L40" s="461"/>
      <c r="M40" s="483"/>
    </row>
    <row r="41" spans="1:18" x14ac:dyDescent="0.25">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5">
      <c r="A42" s="494" t="s">
        <v>103</v>
      </c>
      <c r="B42" s="495"/>
      <c r="C42" s="497"/>
      <c r="D42" s="522">
        <v>1</v>
      </c>
      <c r="E42" s="737" t="str">
        <f>IF(D42&gt;$R$44,,UPPER(VLOOKUP(D42,'1MD ELO (2)'!$A$7:$Q$134,2)))</f>
        <v/>
      </c>
      <c r="F42" s="737"/>
      <c r="G42" s="529" t="s">
        <v>7</v>
      </c>
      <c r="H42" s="495"/>
      <c r="I42" s="523"/>
      <c r="J42" s="530"/>
      <c r="K42" s="489" t="s">
        <v>108</v>
      </c>
      <c r="L42" s="536"/>
      <c r="M42" s="524"/>
      <c r="P42" s="518"/>
      <c r="Q42" s="518"/>
      <c r="R42" s="187"/>
    </row>
    <row r="43" spans="1:18" x14ac:dyDescent="0.25">
      <c r="A43" s="498" t="s">
        <v>121</v>
      </c>
      <c r="B43" s="294"/>
      <c r="C43" s="500"/>
      <c r="D43" s="525">
        <v>2</v>
      </c>
      <c r="E43" s="738" t="str">
        <f>IF(D43&gt;$R$44,,UPPER(VLOOKUP(D43,'1MD ELO (2)'!$A$7:$Q$134,2)))</f>
        <v/>
      </c>
      <c r="F43" s="738"/>
      <c r="G43" s="531" t="s">
        <v>8</v>
      </c>
      <c r="H43" s="53"/>
      <c r="I43" s="487"/>
      <c r="J43" s="54"/>
      <c r="K43" s="533"/>
      <c r="L43" s="461"/>
      <c r="M43" s="528"/>
      <c r="P43" s="187"/>
      <c r="Q43" s="181"/>
      <c r="R43" s="187"/>
    </row>
    <row r="44" spans="1:18" x14ac:dyDescent="0.25">
      <c r="A44" s="336"/>
      <c r="B44" s="337"/>
      <c r="C44" s="338"/>
      <c r="D44" s="525"/>
      <c r="E44" s="55"/>
      <c r="F44" s="483"/>
      <c r="G44" s="531" t="s">
        <v>9</v>
      </c>
      <c r="H44" s="53"/>
      <c r="I44" s="487"/>
      <c r="J44" s="54"/>
      <c r="K44" s="489" t="s">
        <v>109</v>
      </c>
      <c r="L44" s="536"/>
      <c r="M44" s="524"/>
      <c r="P44" s="518"/>
      <c r="Q44" s="518"/>
      <c r="R44" s="519">
        <f>MIN(4,'1MD ELO (2)'!Q2)</f>
        <v>4</v>
      </c>
    </row>
    <row r="45" spans="1:18" x14ac:dyDescent="0.25">
      <c r="A45" s="198"/>
      <c r="B45" s="110"/>
      <c r="C45" s="199"/>
      <c r="D45" s="525"/>
      <c r="E45" s="55"/>
      <c r="F45" s="483"/>
      <c r="G45" s="531" t="s">
        <v>10</v>
      </c>
      <c r="H45" s="53"/>
      <c r="I45" s="487"/>
      <c r="J45" s="54"/>
      <c r="K45" s="534"/>
      <c r="L45" s="483"/>
      <c r="M45" s="526"/>
      <c r="P45" s="187"/>
      <c r="Q45" s="181"/>
      <c r="R45" s="187"/>
    </row>
    <row r="46" spans="1:18" x14ac:dyDescent="0.25">
      <c r="A46" s="325"/>
      <c r="B46" s="339"/>
      <c r="C46" s="380"/>
      <c r="D46" s="525"/>
      <c r="E46" s="55"/>
      <c r="F46" s="483"/>
      <c r="G46" s="531" t="s">
        <v>11</v>
      </c>
      <c r="H46" s="53"/>
      <c r="I46" s="487"/>
      <c r="J46" s="54"/>
      <c r="K46" s="498"/>
      <c r="L46" s="461"/>
      <c r="M46" s="528"/>
      <c r="P46" s="187"/>
      <c r="Q46" s="181"/>
      <c r="R46" s="187"/>
    </row>
    <row r="47" spans="1:18" x14ac:dyDescent="0.25">
      <c r="A47" s="326"/>
      <c r="B47" s="24"/>
      <c r="C47" s="199"/>
      <c r="D47" s="525"/>
      <c r="E47" s="55"/>
      <c r="F47" s="483"/>
      <c r="G47" s="531" t="s">
        <v>12</v>
      </c>
      <c r="H47" s="53"/>
      <c r="I47" s="487"/>
      <c r="J47" s="54"/>
      <c r="K47" s="489" t="s">
        <v>89</v>
      </c>
      <c r="L47" s="536"/>
      <c r="M47" s="524"/>
      <c r="P47" s="518"/>
      <c r="Q47" s="518"/>
      <c r="R47" s="187"/>
    </row>
    <row r="48" spans="1:18" x14ac:dyDescent="0.25">
      <c r="A48" s="326"/>
      <c r="B48" s="24"/>
      <c r="C48" s="334"/>
      <c r="D48" s="525"/>
      <c r="E48" s="55"/>
      <c r="F48" s="483"/>
      <c r="G48" s="531" t="s">
        <v>13</v>
      </c>
      <c r="H48" s="53"/>
      <c r="I48" s="487"/>
      <c r="J48" s="54"/>
      <c r="K48" s="534"/>
      <c r="L48" s="483"/>
      <c r="M48" s="526"/>
      <c r="P48" s="187"/>
      <c r="Q48" s="181"/>
      <c r="R48" s="187"/>
    </row>
    <row r="49" spans="1:18" x14ac:dyDescent="0.25">
      <c r="A49" s="327"/>
      <c r="B49" s="324"/>
      <c r="C49" s="335"/>
      <c r="D49" s="527"/>
      <c r="E49" s="201"/>
      <c r="F49" s="461"/>
      <c r="G49" s="532" t="s">
        <v>14</v>
      </c>
      <c r="H49" s="294"/>
      <c r="I49" s="491"/>
      <c r="J49" s="203"/>
      <c r="K49" s="498" t="str">
        <f>L4</f>
        <v>Csávás István</v>
      </c>
      <c r="L49" s="461"/>
      <c r="M49" s="528"/>
      <c r="P49" s="187"/>
      <c r="Q49" s="181"/>
      <c r="R49" s="519"/>
    </row>
  </sheetData>
  <mergeCells count="51">
    <mergeCell ref="A1:F1"/>
    <mergeCell ref="A4:C4"/>
    <mergeCell ref="B22:C22"/>
    <mergeCell ref="D22:E22"/>
    <mergeCell ref="F22:G22"/>
    <mergeCell ref="H22:I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J27:K27"/>
    <mergeCell ref="B28:C28"/>
    <mergeCell ref="D28:E28"/>
    <mergeCell ref="F28:G28"/>
    <mergeCell ref="H28:I28"/>
    <mergeCell ref="J28:K28"/>
    <mergeCell ref="B29:C29"/>
    <mergeCell ref="D29:E29"/>
    <mergeCell ref="F29:G29"/>
    <mergeCell ref="H29:I29"/>
    <mergeCell ref="J29:K29"/>
    <mergeCell ref="B30:C30"/>
    <mergeCell ref="D30:E30"/>
    <mergeCell ref="F30:G30"/>
    <mergeCell ref="H30:I30"/>
    <mergeCell ref="J30:K30"/>
    <mergeCell ref="B31:C31"/>
    <mergeCell ref="D31:E31"/>
    <mergeCell ref="F31:G31"/>
    <mergeCell ref="H31:I31"/>
    <mergeCell ref="J31:K31"/>
    <mergeCell ref="E42:F42"/>
    <mergeCell ref="E43:F43"/>
    <mergeCell ref="C34:D34"/>
    <mergeCell ref="F34:G34"/>
    <mergeCell ref="C36:D36"/>
    <mergeCell ref="F36:G36"/>
    <mergeCell ref="C38:D38"/>
    <mergeCell ref="F38:G38"/>
  </mergeCells>
  <conditionalFormatting sqref="E7 E9 E11 E13 E15 E17 E19">
    <cfRule type="cellIs" dxfId="629" priority="1" stopIfTrue="1" operator="equal">
      <formula>"Bye"</formula>
    </cfRule>
  </conditionalFormatting>
  <conditionalFormatting sqref="R44 R49">
    <cfRule type="expression" dxfId="628"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Munka57">
    <tabColor indexed="11"/>
  </sheetPr>
  <dimension ref="A1:AK53"/>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IF(Y5=1,CONCATENATE(VLOOKUP(Y3,AA16:AH30,2)),CONCATENATE(VLOOKUP(Y3,AA2:AK13,2)))</f>
        <v>#N/A</v>
      </c>
      <c r="AC1" s="566" t="e">
        <f>IF(Y5=1,CONCATENATE(VLOOKUP(Y3,AA16:AK30,3)),CONCATENATE(VLOOKUP(Y3,AA2:AK13,3)))</f>
        <v>#N/A</v>
      </c>
      <c r="AD1" s="566" t="e">
        <f>IF(Y5=1,CONCATENATE(VLOOKUP(Y3,AA16:AK30,4)),CONCATENATE(VLOOKUP(Y3,AA2:AK13,4)))</f>
        <v>#N/A</v>
      </c>
      <c r="AE1" s="566" t="e">
        <f>IF(Y5=1,CONCATENATE(VLOOKUP(Y3,AA16:AK30,5)),CONCATENATE(VLOOKUP(Y3,AA2:AK13,5)))</f>
        <v>#N/A</v>
      </c>
      <c r="AF1" s="566" t="e">
        <f>IF(Y5=1,CONCATENATE(VLOOKUP(Y3,AA16:AK30,6)),CONCATENATE(VLOOKUP(Y3,AA2:AK13,6)))</f>
        <v>#N/A</v>
      </c>
      <c r="AG1" s="566" t="e">
        <f>IF(Y5=1,CONCATENATE(VLOOKUP(Y3,AA16:AK30,7)),CONCATENATE(VLOOKUP(Y3,AA2:AK13,7)))</f>
        <v>#N/A</v>
      </c>
      <c r="AH1" s="566" t="e">
        <f>IF(Y5=1,CONCATENATE(VLOOKUP(Y3,AA16:AK30,8)),CONCATENATE(VLOOKUP(Y3,AA2:AK13,8)))</f>
        <v>#N/A</v>
      </c>
      <c r="AI1" s="566" t="e">
        <f>IF(Y5=1,CONCATENATE(VLOOKUP(Y3,AA16:AK30,9)),CONCATENATE(VLOOKUP(Y3,AA2:AK13,9)))</f>
        <v>#N/A</v>
      </c>
      <c r="AJ1" s="566" t="e">
        <f>IF(Y5=1,CONCATENATE(VLOOKUP(Y3,AA16:AK30,10)),CONCATENATE(VLOOKUP(Y3,AA2:AK13,10)))</f>
        <v>#N/A</v>
      </c>
      <c r="AK1" s="566" t="e">
        <f>IF(Y5=1,CONCATENATE(VLOOKUP(Y3,AA16:AK30,11)),CONCATENATE(VLOOKUP(Y3,AA2:AK13,11)))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(2)'!$A$7:$O$22,5))</f>
        <v/>
      </c>
      <c r="D7" s="507" t="str">
        <f>IF($B7="","",VLOOKUP($B7,'1MD ELO (2)'!$A$7:$O$22,15))</f>
        <v/>
      </c>
      <c r="E7" s="503" t="str">
        <f>UPPER(IF($B7="","",VLOOKUP($B7,'1MD ELO (2)'!$A$7:$O$22,2)))</f>
        <v/>
      </c>
      <c r="F7" s="506"/>
      <c r="G7" s="503" t="str">
        <f>IF($B7="","",VLOOKUP($B7,'1MD ELO (2)'!$A$7:$O$22,3))</f>
        <v/>
      </c>
      <c r="H7" s="506"/>
      <c r="I7" s="503" t="str">
        <f>IF($B7="","",VLOOKUP($B7,'1MD ELO (2)'!$A$7:$O$22,4))</f>
        <v/>
      </c>
      <c r="J7" s="483"/>
      <c r="K7" s="567"/>
      <c r="L7" s="563" t="str">
        <f>IF(K7="","",CONCATENATE(VLOOKUP($Y$3,$AB$1:$AK$1,K7)," pont"))</f>
        <v/>
      </c>
      <c r="M7" s="568"/>
      <c r="Q7" s="551" t="s">
        <v>173</v>
      </c>
      <c r="R7" s="646" t="s">
        <v>218</v>
      </c>
      <c r="S7" s="646" t="s">
        <v>219</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216</v>
      </c>
      <c r="S8" s="647" t="s">
        <v>220</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(2)'!$A$7:$O$22,5))</f>
        <v/>
      </c>
      <c r="D9" s="507" t="str">
        <f>IF($B9="","",VLOOKUP($B9,'1MD ELO (2)'!$A$7:$O$22,15))</f>
        <v/>
      </c>
      <c r="E9" s="502" t="str">
        <f>UPPER(IF($B9="","",VLOOKUP($B9,'1MD ELO (2)'!$A$7:$O$22,2)))</f>
        <v/>
      </c>
      <c r="F9" s="508"/>
      <c r="G9" s="502" t="str">
        <f>IF($B9="","",VLOOKUP($B9,'1MD ELO (2)'!$A$7:$O$22,3))</f>
        <v/>
      </c>
      <c r="H9" s="508"/>
      <c r="I9" s="502" t="str">
        <f>IF($B9="","",VLOOKUP($B9,'1MD ELO (2)'!$A$7:$O$22,4))</f>
        <v/>
      </c>
      <c r="J9" s="483"/>
      <c r="K9" s="567"/>
      <c r="L9" s="563" t="str">
        <f>IF(K9="","",CONCATENATE(VLOOKUP($Y$3,$AB$1:$AK$1,K9)," pont"))</f>
        <v/>
      </c>
      <c r="M9" s="568"/>
      <c r="Q9" s="555" t="s">
        <v>181</v>
      </c>
      <c r="R9" s="648" t="s">
        <v>213</v>
      </c>
      <c r="S9" s="648" t="s">
        <v>221</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(2)'!$A$7:$O$22,5))</f>
        <v/>
      </c>
      <c r="D11" s="507" t="str">
        <f>IF($B11="","",VLOOKUP($B11,'1MD ELO (2)'!$A$7:$O$22,15))</f>
        <v/>
      </c>
      <c r="E11" s="502" t="str">
        <f>UPPER(IF($B11="","",VLOOKUP($B11,'1MD ELO (2)'!$A$7:$O$22,2)))</f>
        <v/>
      </c>
      <c r="F11" s="508"/>
      <c r="G11" s="502" t="str">
        <f>IF($B11="","",VLOOKUP($B11,'1MD ELO (2)'!$A$7:$O$22,3))</f>
        <v/>
      </c>
      <c r="H11" s="508"/>
      <c r="I11" s="502" t="str">
        <f>IF($B11="","",VLOOKUP($B11,'1MD ELO (2)'!$A$7:$O$22,4))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634" t="s">
        <v>166</v>
      </c>
      <c r="B13" s="637"/>
      <c r="C13" s="507" t="str">
        <f>IF($B13="","",VLOOKUP($B13,'1MD ELO (2)'!$A$7:$O$22,5))</f>
        <v/>
      </c>
      <c r="D13" s="507" t="str">
        <f>IF($B13="","",VLOOKUP($B13,'1MD ELO (2)'!$A$7:$O$22,15))</f>
        <v/>
      </c>
      <c r="E13" s="502" t="str">
        <f>UPPER(IF($B13="","",VLOOKUP($B13,'1MD ELO (2)'!$A$7:$O$22,2)))</f>
        <v/>
      </c>
      <c r="F13" s="508"/>
      <c r="G13" s="502" t="str">
        <f>IF($B13="","",VLOOKUP($B13,'1MD ELO (2)'!$A$7:$O$22,3))</f>
        <v/>
      </c>
      <c r="H13" s="508"/>
      <c r="I13" s="502" t="str">
        <f>IF($B13="","",VLOOKUP($B13,'1MD ELO (2)'!$A$7:$O$22,4))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45" t="s">
        <v>167</v>
      </c>
      <c r="B15" s="636"/>
      <c r="C15" s="507" t="str">
        <f>IF($B15="","",VLOOKUP($B15,'1MD ELO (2)'!$A$7:$O$22,5))</f>
        <v/>
      </c>
      <c r="D15" s="635" t="str">
        <f>IF($B15="","",VLOOKUP($B15,'1MD ELO (2)'!$A$7:$O$22,15))</f>
        <v/>
      </c>
      <c r="E15" s="503" t="str">
        <f>UPPER(IF($B15="","",VLOOKUP($B15,'1MD ELO (2)'!$A$7:$O$22,2)))</f>
        <v/>
      </c>
      <c r="F15" s="506"/>
      <c r="G15" s="503" t="str">
        <f>IF($B15="","",VLOOKUP($B15,'1MD ELO (2)'!$A$7:$O$22,3))</f>
        <v/>
      </c>
      <c r="H15" s="506"/>
      <c r="I15" s="503" t="str">
        <f>IF($B15="","",VLOOKUP($B15,'1MD ELO (2)'!$A$7:$O$22,4))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(2)'!$A$7:$O$22,5))</f>
        <v/>
      </c>
      <c r="D17" s="507" t="str">
        <f>IF($B17="","",VLOOKUP($B17,'1MD ELO (2)'!$A$7:$O$22,15))</f>
        <v/>
      </c>
      <c r="E17" s="502" t="str">
        <f>UPPER(IF($B17="","",VLOOKUP($B17,'1MD ELO (2)'!$A$7:$O$22,2)))</f>
        <v/>
      </c>
      <c r="F17" s="508"/>
      <c r="G17" s="502" t="str">
        <f>IF($B17="","",VLOOKUP($B17,'1MD ELO (2)'!$A$7:$O$22,3))</f>
        <v/>
      </c>
      <c r="H17" s="508"/>
      <c r="I17" s="502" t="str">
        <f>IF($B17="","",VLOOKUP($B17,'1MD ELO (2)'!$A$7:$O$22,4))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634" t="s">
        <v>172</v>
      </c>
      <c r="B19" s="559"/>
      <c r="C19" s="507" t="str">
        <f>IF($B19="","",VLOOKUP($B19,'1MD ELO (2)'!$A$7:$O$22,5))</f>
        <v/>
      </c>
      <c r="D19" s="507" t="str">
        <f>IF($B19="","",VLOOKUP($B19,'1MD ELO (2)'!$A$7:$O$22,15))</f>
        <v/>
      </c>
      <c r="E19" s="502" t="str">
        <f>UPPER(IF($B19="","",VLOOKUP($B19,'1MD ELO (2)'!$A$7:$O$22,2)))</f>
        <v/>
      </c>
      <c r="F19" s="508"/>
      <c r="G19" s="502" t="str">
        <f>IF($B19="","",VLOOKUP($B19,'1MD ELO (2)'!$A$7:$O$22,3))</f>
        <v/>
      </c>
      <c r="H19" s="508"/>
      <c r="I19" s="502" t="str">
        <f>IF($B19="","",VLOOKUP($B19,'1MD ELO (2)'!$A$7:$O$22,4))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514"/>
      <c r="B20" s="558"/>
      <c r="C20" s="515"/>
      <c r="D20" s="515"/>
      <c r="E20" s="515"/>
      <c r="F20" s="515"/>
      <c r="G20" s="515"/>
      <c r="H20" s="515"/>
      <c r="I20" s="515"/>
      <c r="J20" s="483"/>
      <c r="K20" s="514"/>
      <c r="L20" s="514"/>
      <c r="M20" s="569"/>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5">
      <c r="A21" s="634" t="s">
        <v>211</v>
      </c>
      <c r="B21" s="559"/>
      <c r="C21" s="507" t="str">
        <f>IF($B21="","",VLOOKUP($B21,'1MD ELO (2)'!$A$7:$O$22,5))</f>
        <v/>
      </c>
      <c r="D21" s="507" t="str">
        <f>IF($B21="","",VLOOKUP($B21,'1MD ELO (2)'!$A$7:$O$22,15))</f>
        <v/>
      </c>
      <c r="E21" s="502" t="str">
        <f>UPPER(IF($B21="","",VLOOKUP($B21,'1MD ELO (2)'!$A$7:$O$22,2)))</f>
        <v/>
      </c>
      <c r="F21" s="508"/>
      <c r="G21" s="502" t="str">
        <f>IF($B21="","",VLOOKUP($B21,'1MD ELO (2)'!$A$7:$O$22,3))</f>
        <v/>
      </c>
      <c r="H21" s="508"/>
      <c r="I21" s="502" t="str">
        <f>IF($B21="","",VLOOKUP($B21,'1MD ELO (2)'!$A$7:$O$22,4))</f>
        <v/>
      </c>
      <c r="J21" s="483"/>
      <c r="K21" s="567"/>
      <c r="L21" s="563" t="str">
        <f>IF(K21="","",CONCATENATE(VLOOKUP($Y$3,$AB$1:$AK$1,K21)," pont"))</f>
        <v/>
      </c>
      <c r="M21" s="568"/>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5">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5">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5">
      <c r="A24" s="483"/>
      <c r="B24" s="746"/>
      <c r="C24" s="746"/>
      <c r="D24" s="743" t="str">
        <f>E7</f>
        <v/>
      </c>
      <c r="E24" s="743"/>
      <c r="F24" s="743" t="str">
        <f>E9</f>
        <v/>
      </c>
      <c r="G24" s="743"/>
      <c r="H24" s="743" t="str">
        <f>E11</f>
        <v/>
      </c>
      <c r="I24" s="743"/>
      <c r="J24" s="743" t="str">
        <f>E13</f>
        <v/>
      </c>
      <c r="K24" s="743"/>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5">
      <c r="A25" s="544" t="s">
        <v>159</v>
      </c>
      <c r="B25" s="739" t="str">
        <f>E7</f>
        <v/>
      </c>
      <c r="C25" s="739"/>
      <c r="D25" s="744"/>
      <c r="E25" s="744"/>
      <c r="F25" s="741"/>
      <c r="G25" s="741"/>
      <c r="H25" s="741"/>
      <c r="I25" s="741"/>
      <c r="J25" s="743"/>
      <c r="K25" s="743"/>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5">
      <c r="A26" s="544" t="s">
        <v>160</v>
      </c>
      <c r="B26" s="739" t="str">
        <f>E9</f>
        <v/>
      </c>
      <c r="C26" s="739"/>
      <c r="D26" s="741"/>
      <c r="E26" s="741"/>
      <c r="F26" s="744"/>
      <c r="G26" s="744"/>
      <c r="H26" s="741"/>
      <c r="I26" s="741"/>
      <c r="J26" s="741"/>
      <c r="K26" s="741"/>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5">
      <c r="A27" s="544" t="s">
        <v>161</v>
      </c>
      <c r="B27" s="739" t="str">
        <f>E11</f>
        <v/>
      </c>
      <c r="C27" s="739"/>
      <c r="D27" s="741"/>
      <c r="E27" s="741"/>
      <c r="F27" s="741"/>
      <c r="G27" s="741"/>
      <c r="H27" s="744"/>
      <c r="I27" s="744"/>
      <c r="J27" s="741"/>
      <c r="K27" s="741"/>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5">
      <c r="A28" s="633" t="s">
        <v>166</v>
      </c>
      <c r="B28" s="739" t="str">
        <f>E13</f>
        <v/>
      </c>
      <c r="C28" s="739"/>
      <c r="D28" s="741"/>
      <c r="E28" s="741"/>
      <c r="F28" s="741"/>
      <c r="G28" s="741"/>
      <c r="H28" s="743"/>
      <c r="I28" s="743"/>
      <c r="J28" s="744"/>
      <c r="K28" s="744"/>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5">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5">
      <c r="A30" s="483"/>
      <c r="B30" s="746"/>
      <c r="C30" s="746"/>
      <c r="D30" s="743" t="str">
        <f>E15</f>
        <v/>
      </c>
      <c r="E30" s="743"/>
      <c r="F30" s="743" t="str">
        <f>E17</f>
        <v/>
      </c>
      <c r="G30" s="743"/>
      <c r="H30" s="761" t="str">
        <f>E19</f>
        <v/>
      </c>
      <c r="I30" s="762"/>
      <c r="J30" s="743" t="str">
        <f>E21</f>
        <v/>
      </c>
      <c r="K30" s="743"/>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5">
      <c r="A31" s="633" t="s">
        <v>167</v>
      </c>
      <c r="B31" s="763" t="str">
        <f>E15</f>
        <v/>
      </c>
      <c r="C31" s="764"/>
      <c r="D31" s="744"/>
      <c r="E31" s="744"/>
      <c r="F31" s="741"/>
      <c r="G31" s="741"/>
      <c r="H31" s="741"/>
      <c r="I31" s="741"/>
      <c r="J31" s="743"/>
      <c r="K31" s="743"/>
      <c r="L31" s="483"/>
      <c r="M31" s="547"/>
    </row>
    <row r="32" spans="1:37" ht="18.75" customHeight="1" x14ac:dyDescent="0.25">
      <c r="A32" s="633" t="s">
        <v>168</v>
      </c>
      <c r="B32" s="739" t="str">
        <f>E17</f>
        <v/>
      </c>
      <c r="C32" s="739"/>
      <c r="D32" s="741"/>
      <c r="E32" s="741"/>
      <c r="F32" s="744"/>
      <c r="G32" s="744"/>
      <c r="H32" s="741"/>
      <c r="I32" s="741"/>
      <c r="J32" s="741"/>
      <c r="K32" s="741"/>
      <c r="L32" s="483"/>
      <c r="M32" s="547"/>
    </row>
    <row r="33" spans="1:18" ht="18.75" customHeight="1" x14ac:dyDescent="0.25">
      <c r="A33" s="633" t="s">
        <v>172</v>
      </c>
      <c r="B33" s="739" t="str">
        <f>E19</f>
        <v/>
      </c>
      <c r="C33" s="739"/>
      <c r="D33" s="741"/>
      <c r="E33" s="741"/>
      <c r="F33" s="741"/>
      <c r="G33" s="741"/>
      <c r="H33" s="744"/>
      <c r="I33" s="744"/>
      <c r="J33" s="741"/>
      <c r="K33" s="741"/>
      <c r="L33" s="483"/>
      <c r="M33" s="547"/>
    </row>
    <row r="34" spans="1:18" ht="18.75" customHeight="1" x14ac:dyDescent="0.25">
      <c r="A34" s="633" t="s">
        <v>211</v>
      </c>
      <c r="B34" s="739" t="str">
        <f>E21</f>
        <v/>
      </c>
      <c r="C34" s="739"/>
      <c r="D34" s="741"/>
      <c r="E34" s="741"/>
      <c r="F34" s="741"/>
      <c r="G34" s="741"/>
      <c r="H34" s="743"/>
      <c r="I34" s="743"/>
      <c r="J34" s="744"/>
      <c r="K34" s="744"/>
      <c r="L34" s="483"/>
      <c r="M34" s="547"/>
    </row>
    <row r="35" spans="1:18" ht="18.75" customHeight="1" x14ac:dyDescent="0.25">
      <c r="A35" s="251"/>
      <c r="B35" s="549"/>
      <c r="C35" s="549"/>
      <c r="D35" s="251"/>
      <c r="E35" s="251"/>
      <c r="F35" s="251"/>
      <c r="G35" s="251"/>
      <c r="H35" s="251"/>
      <c r="I35" s="251"/>
      <c r="J35" s="483"/>
      <c r="K35" s="483"/>
      <c r="L35" s="483"/>
      <c r="M35" s="550"/>
    </row>
    <row r="36" spans="1:18" x14ac:dyDescent="0.25">
      <c r="A36" s="483"/>
      <c r="B36" s="483"/>
      <c r="C36" s="483"/>
      <c r="D36" s="483"/>
      <c r="E36" s="483"/>
      <c r="F36" s="483"/>
      <c r="G36" s="483"/>
      <c r="H36" s="483"/>
      <c r="I36" s="483"/>
      <c r="J36" s="483"/>
      <c r="K36" s="483"/>
      <c r="L36" s="483"/>
      <c r="M36" s="483"/>
    </row>
    <row r="37" spans="1:18" x14ac:dyDescent="0.25">
      <c r="A37" s="483" t="s">
        <v>126</v>
      </c>
      <c r="B37" s="483"/>
      <c r="C37" s="752" t="str">
        <f>IF(M25=1,B25,IF(M26=1,B26,IF(M27=1,B27,IF(M28=1,B28,""))))</f>
        <v/>
      </c>
      <c r="D37" s="752"/>
      <c r="E37" s="514" t="s">
        <v>170</v>
      </c>
      <c r="F37" s="752" t="str">
        <f>IF(M31=1,B31,IF(M32=1,B32,IF(M33=1,B33,IF(M34=1,B34,""))))</f>
        <v/>
      </c>
      <c r="G37" s="752"/>
      <c r="H37" s="483"/>
      <c r="I37" s="461"/>
      <c r="J37" s="483"/>
      <c r="K37" s="483"/>
      <c r="L37" s="483"/>
      <c r="M37" s="483"/>
    </row>
    <row r="38" spans="1:18" x14ac:dyDescent="0.25">
      <c r="A38" s="483"/>
      <c r="B38" s="483"/>
      <c r="C38" s="483"/>
      <c r="D38" s="483"/>
      <c r="E38" s="483"/>
      <c r="F38" s="514"/>
      <c r="G38" s="514"/>
      <c r="H38" s="483"/>
      <c r="I38" s="483"/>
      <c r="J38" s="483"/>
      <c r="K38" s="483"/>
      <c r="L38" s="483"/>
      <c r="M38" s="483"/>
    </row>
    <row r="39" spans="1:18" x14ac:dyDescent="0.25">
      <c r="A39" s="483" t="s">
        <v>169</v>
      </c>
      <c r="B39" s="483"/>
      <c r="C39" s="752" t="str">
        <f>IF(M25=2,B25,IF(M26=2,B26,IF(M27=2,B27,IF(M28=2,B28,""))))</f>
        <v/>
      </c>
      <c r="D39" s="752"/>
      <c r="E39" s="514" t="s">
        <v>170</v>
      </c>
      <c r="F39" s="752" t="str">
        <f>IF(M31=2,B31,IF(M32=2,B32,IF(M33=2,B33,IF(M34=2,B34,""))))</f>
        <v/>
      </c>
      <c r="G39" s="752"/>
      <c r="H39" s="483"/>
      <c r="I39" s="461"/>
      <c r="J39" s="483"/>
      <c r="K39" s="483"/>
      <c r="L39" s="483"/>
      <c r="M39" s="483"/>
    </row>
    <row r="40" spans="1:18" x14ac:dyDescent="0.25">
      <c r="A40" s="483"/>
      <c r="B40" s="483"/>
      <c r="C40" s="514"/>
      <c r="D40" s="514"/>
      <c r="E40" s="514"/>
      <c r="F40" s="514"/>
      <c r="G40" s="514"/>
      <c r="H40" s="483"/>
      <c r="I40" s="483"/>
      <c r="J40" s="483"/>
      <c r="K40" s="483"/>
      <c r="L40" s="483"/>
      <c r="M40" s="483"/>
    </row>
    <row r="41" spans="1:18" x14ac:dyDescent="0.25">
      <c r="A41" s="483" t="s">
        <v>171</v>
      </c>
      <c r="B41" s="483"/>
      <c r="C41" s="752" t="str">
        <f>IF(M25=3,B25,IF(M26=3,B26,IF(M27=3,B27,IF(M28=3,B28,""))))</f>
        <v/>
      </c>
      <c r="D41" s="752"/>
      <c r="E41" s="514" t="s">
        <v>170</v>
      </c>
      <c r="F41" s="752" t="str">
        <f>IF(M31=3,B31,IF(M32=3,B32,IF(M33=3,B33,IF(M34=3,B34,""))))</f>
        <v/>
      </c>
      <c r="G41" s="752"/>
      <c r="H41" s="483"/>
      <c r="I41" s="461"/>
      <c r="J41" s="483"/>
      <c r="K41" s="483"/>
      <c r="L41" s="483"/>
      <c r="M41" s="483"/>
    </row>
    <row r="42" spans="1:18" x14ac:dyDescent="0.25">
      <c r="A42" s="483"/>
      <c r="B42" s="483"/>
      <c r="C42" s="483"/>
      <c r="D42" s="483"/>
      <c r="E42" s="483"/>
      <c r="F42" s="483"/>
      <c r="G42" s="483"/>
      <c r="H42" s="483"/>
      <c r="I42" s="483"/>
      <c r="J42" s="483"/>
      <c r="K42" s="483"/>
      <c r="L42" s="483"/>
      <c r="M42" s="483"/>
    </row>
    <row r="43" spans="1:18" x14ac:dyDescent="0.25">
      <c r="A43" s="515" t="s">
        <v>212</v>
      </c>
      <c r="B43" s="483"/>
      <c r="C43" s="752">
        <f>IF(M25=4,B25,IF(M26=4,B26,IF(M27=4,B27,IF(M28=4,B28,))))</f>
        <v>0</v>
      </c>
      <c r="D43" s="752"/>
      <c r="E43" s="514" t="s">
        <v>170</v>
      </c>
      <c r="F43" s="752" t="str">
        <f>IF(M31=3,B31,IF(M32=3,B32,IF(M33=4,B33,IF(M34=4,B34,""))))</f>
        <v/>
      </c>
      <c r="G43" s="752"/>
      <c r="H43" s="483"/>
      <c r="I43" s="461"/>
      <c r="J43" s="483"/>
      <c r="K43" s="483"/>
      <c r="L43" s="483"/>
      <c r="M43" s="483"/>
    </row>
    <row r="44" spans="1:18" x14ac:dyDescent="0.25">
      <c r="A44" s="483"/>
      <c r="B44" s="483"/>
      <c r="C44" s="483"/>
      <c r="D44" s="483"/>
      <c r="E44" s="483"/>
      <c r="F44" s="483"/>
      <c r="G44" s="483"/>
      <c r="H44" s="483"/>
      <c r="I44" s="483"/>
      <c r="J44" s="483"/>
      <c r="K44" s="483"/>
      <c r="L44" s="461"/>
      <c r="M44" s="483"/>
      <c r="P44" s="516"/>
      <c r="Q44" s="516"/>
      <c r="R44" s="517"/>
    </row>
    <row r="45" spans="1:18" x14ac:dyDescent="0.25">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5">
      <c r="A46" s="494" t="s">
        <v>103</v>
      </c>
      <c r="B46" s="495"/>
      <c r="C46" s="497"/>
      <c r="D46" s="522">
        <v>1</v>
      </c>
      <c r="E46" s="737" t="str">
        <f>IF(D46&gt;$R$47,,UPPER(VLOOKUP(D46,'1MD ELO (2)'!$A$7:$Q$134,2)))</f>
        <v/>
      </c>
      <c r="F46" s="737"/>
      <c r="G46" s="529" t="s">
        <v>7</v>
      </c>
      <c r="H46" s="495"/>
      <c r="I46" s="523"/>
      <c r="J46" s="530"/>
      <c r="K46" s="489" t="s">
        <v>108</v>
      </c>
      <c r="L46" s="536"/>
      <c r="M46" s="524"/>
      <c r="P46" s="187"/>
      <c r="Q46" s="181"/>
      <c r="R46" s="187"/>
    </row>
    <row r="47" spans="1:18" x14ac:dyDescent="0.25">
      <c r="A47" s="498" t="s">
        <v>121</v>
      </c>
      <c r="B47" s="294"/>
      <c r="C47" s="500"/>
      <c r="D47" s="525">
        <v>2</v>
      </c>
      <c r="E47" s="738" t="str">
        <f>IF(D47&gt;$R$47,,UPPER(VLOOKUP(D47,'1MD ELO (2)'!$A$7:$Q$134,2)))</f>
        <v/>
      </c>
      <c r="F47" s="738"/>
      <c r="G47" s="531" t="s">
        <v>8</v>
      </c>
      <c r="H47" s="53"/>
      <c r="I47" s="487"/>
      <c r="J47" s="54"/>
      <c r="K47" s="533"/>
      <c r="L47" s="461"/>
      <c r="M47" s="528"/>
      <c r="P47" s="518"/>
      <c r="Q47" s="518"/>
      <c r="R47" s="519">
        <f>MIN(4,'1MD ELO (2)'!Q2)</f>
        <v>4</v>
      </c>
    </row>
    <row r="48" spans="1:18" x14ac:dyDescent="0.25">
      <c r="A48" s="336"/>
      <c r="B48" s="337"/>
      <c r="C48" s="338"/>
      <c r="D48" s="525"/>
      <c r="E48" s="55"/>
      <c r="F48" s="483"/>
      <c r="G48" s="531" t="s">
        <v>9</v>
      </c>
      <c r="H48" s="53"/>
      <c r="I48" s="487"/>
      <c r="J48" s="54"/>
      <c r="K48" s="489" t="s">
        <v>109</v>
      </c>
      <c r="L48" s="536"/>
      <c r="M48" s="524"/>
      <c r="P48" s="187"/>
      <c r="Q48" s="181"/>
      <c r="R48" s="187"/>
    </row>
    <row r="49" spans="1:18" x14ac:dyDescent="0.25">
      <c r="A49" s="198"/>
      <c r="B49" s="110"/>
      <c r="C49" s="199"/>
      <c r="D49" s="525"/>
      <c r="E49" s="55"/>
      <c r="F49" s="483"/>
      <c r="G49" s="531" t="s">
        <v>10</v>
      </c>
      <c r="H49" s="53"/>
      <c r="I49" s="487"/>
      <c r="J49" s="54"/>
      <c r="K49" s="534"/>
      <c r="L49" s="483"/>
      <c r="M49" s="526"/>
      <c r="P49" s="187"/>
      <c r="Q49" s="181"/>
      <c r="R49" s="187"/>
    </row>
    <row r="50" spans="1:18" x14ac:dyDescent="0.25">
      <c r="A50" s="325"/>
      <c r="B50" s="339"/>
      <c r="C50" s="380"/>
      <c r="D50" s="525"/>
      <c r="E50" s="55"/>
      <c r="F50" s="483"/>
      <c r="G50" s="531" t="s">
        <v>11</v>
      </c>
      <c r="H50" s="53"/>
      <c r="I50" s="487"/>
      <c r="J50" s="54"/>
      <c r="K50" s="498"/>
      <c r="L50" s="461"/>
      <c r="M50" s="528"/>
      <c r="P50" s="518"/>
      <c r="Q50" s="518"/>
      <c r="R50" s="187"/>
    </row>
    <row r="51" spans="1:18" x14ac:dyDescent="0.25">
      <c r="A51" s="326"/>
      <c r="B51" s="24"/>
      <c r="C51" s="199"/>
      <c r="D51" s="525"/>
      <c r="E51" s="55"/>
      <c r="F51" s="483"/>
      <c r="G51" s="531" t="s">
        <v>12</v>
      </c>
      <c r="H51" s="53"/>
      <c r="I51" s="487"/>
      <c r="J51" s="54"/>
      <c r="K51" s="489" t="s">
        <v>89</v>
      </c>
      <c r="L51" s="536"/>
      <c r="M51" s="524"/>
      <c r="P51" s="187"/>
      <c r="Q51" s="181"/>
      <c r="R51" s="187"/>
    </row>
    <row r="52" spans="1:18" x14ac:dyDescent="0.25">
      <c r="A52" s="326"/>
      <c r="B52" s="24"/>
      <c r="C52" s="334"/>
      <c r="D52" s="525"/>
      <c r="E52" s="55"/>
      <c r="F52" s="483"/>
      <c r="G52" s="531" t="s">
        <v>13</v>
      </c>
      <c r="H52" s="53"/>
      <c r="I52" s="487"/>
      <c r="J52" s="54"/>
      <c r="K52" s="534"/>
      <c r="L52" s="483"/>
      <c r="M52" s="526"/>
      <c r="P52" s="187"/>
      <c r="Q52" s="181"/>
      <c r="R52" s="519"/>
    </row>
    <row r="53" spans="1:18" x14ac:dyDescent="0.25">
      <c r="A53" s="327"/>
      <c r="B53" s="324"/>
      <c r="C53" s="335"/>
      <c r="D53" s="527"/>
      <c r="E53" s="201"/>
      <c r="F53" s="461"/>
      <c r="G53" s="532" t="s">
        <v>14</v>
      </c>
      <c r="H53" s="294"/>
      <c r="I53" s="491"/>
      <c r="J53" s="203"/>
      <c r="K53" s="498" t="str">
        <f>L4</f>
        <v>Csávás István</v>
      </c>
      <c r="L53" s="461"/>
      <c r="M53" s="528"/>
    </row>
  </sheetData>
  <mergeCells count="62">
    <mergeCell ref="A1:F1"/>
    <mergeCell ref="A4:C4"/>
    <mergeCell ref="B24:C24"/>
    <mergeCell ref="D24:E24"/>
    <mergeCell ref="F24:G24"/>
    <mergeCell ref="H24:I24"/>
    <mergeCell ref="J24:K24"/>
    <mergeCell ref="B25:C25"/>
    <mergeCell ref="D25:E25"/>
    <mergeCell ref="F25:G25"/>
    <mergeCell ref="H25:I25"/>
    <mergeCell ref="J25:K25"/>
    <mergeCell ref="B26:C26"/>
    <mergeCell ref="D26:E26"/>
    <mergeCell ref="F26:G26"/>
    <mergeCell ref="H26:I26"/>
    <mergeCell ref="J26:K26"/>
    <mergeCell ref="B27:C27"/>
    <mergeCell ref="D27:E27"/>
    <mergeCell ref="F27:G27"/>
    <mergeCell ref="H27:I27"/>
    <mergeCell ref="J27:K27"/>
    <mergeCell ref="B28:C28"/>
    <mergeCell ref="D28:E28"/>
    <mergeCell ref="F28:G28"/>
    <mergeCell ref="H28:I28"/>
    <mergeCell ref="J28:K28"/>
    <mergeCell ref="B30:C30"/>
    <mergeCell ref="D30:E30"/>
    <mergeCell ref="F30:G30"/>
    <mergeCell ref="H30:I30"/>
    <mergeCell ref="J30:K30"/>
    <mergeCell ref="B31:C31"/>
    <mergeCell ref="D31:E31"/>
    <mergeCell ref="F31:G31"/>
    <mergeCell ref="H31:I31"/>
    <mergeCell ref="J31:K31"/>
    <mergeCell ref="B32:C32"/>
    <mergeCell ref="D32:E32"/>
    <mergeCell ref="F32:G32"/>
    <mergeCell ref="H32:I32"/>
    <mergeCell ref="J32:K32"/>
    <mergeCell ref="B33:C33"/>
    <mergeCell ref="D33:E33"/>
    <mergeCell ref="F33:G33"/>
    <mergeCell ref="H33:I33"/>
    <mergeCell ref="J33:K33"/>
    <mergeCell ref="B34:C34"/>
    <mergeCell ref="D34:E34"/>
    <mergeCell ref="F34:G34"/>
    <mergeCell ref="H34:I34"/>
    <mergeCell ref="J34:K34"/>
    <mergeCell ref="C43:D43"/>
    <mergeCell ref="F43:G43"/>
    <mergeCell ref="E46:F46"/>
    <mergeCell ref="E47:F47"/>
    <mergeCell ref="C37:D37"/>
    <mergeCell ref="F37:G37"/>
    <mergeCell ref="C39:D39"/>
    <mergeCell ref="F39:G39"/>
    <mergeCell ref="C41:D41"/>
    <mergeCell ref="F41:G41"/>
  </mergeCells>
  <conditionalFormatting sqref="E7 E9 E11 E13 E15 E17 E19:E21">
    <cfRule type="cellIs" dxfId="627" priority="1" stopIfTrue="1" operator="equal">
      <formula>"Bye"</formula>
    </cfRule>
  </conditionalFormatting>
  <conditionalFormatting sqref="R47 R52">
    <cfRule type="expression" dxfId="626"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indexed="42"/>
  </sheetPr>
  <dimension ref="A1:O156"/>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225</v>
      </c>
      <c r="C7" s="697" t="s">
        <v>226</v>
      </c>
      <c r="D7" s="699" t="s">
        <v>236</v>
      </c>
      <c r="E7" s="700" t="s">
        <v>240</v>
      </c>
      <c r="F7" s="68"/>
      <c r="G7" s="68"/>
      <c r="H7" s="357"/>
      <c r="I7" s="355"/>
      <c r="J7" s="359"/>
      <c r="K7" s="355"/>
      <c r="L7" s="344"/>
      <c r="M7" s="68"/>
      <c r="N7" s="93"/>
      <c r="O7" s="69"/>
    </row>
    <row r="8" spans="1:15" s="11" customFormat="1" ht="18.899999999999999" customHeight="1" x14ac:dyDescent="0.25">
      <c r="A8" s="360">
        <v>2</v>
      </c>
      <c r="B8" s="696" t="s">
        <v>227</v>
      </c>
      <c r="C8" s="697" t="s">
        <v>228</v>
      </c>
      <c r="D8" s="699" t="s">
        <v>237</v>
      </c>
      <c r="E8" s="700" t="s">
        <v>240</v>
      </c>
      <c r="F8" s="68"/>
      <c r="G8" s="68"/>
      <c r="H8" s="357"/>
      <c r="I8" s="355"/>
      <c r="J8" s="359"/>
      <c r="K8" s="355"/>
      <c r="L8" s="344"/>
      <c r="M8" s="68"/>
      <c r="N8" s="93"/>
      <c r="O8" s="69"/>
    </row>
    <row r="9" spans="1:15" s="11" customFormat="1" ht="18.899999999999999" customHeight="1" x14ac:dyDescent="0.25">
      <c r="A9" s="360">
        <v>3</v>
      </c>
      <c r="B9" s="696" t="s">
        <v>229</v>
      </c>
      <c r="C9" s="697" t="s">
        <v>230</v>
      </c>
      <c r="D9" s="699" t="s">
        <v>237</v>
      </c>
      <c r="E9" s="700" t="s">
        <v>240</v>
      </c>
      <c r="F9" s="68"/>
      <c r="G9" s="68"/>
      <c r="H9" s="357"/>
      <c r="I9" s="355"/>
      <c r="J9" s="359"/>
      <c r="K9" s="355"/>
      <c r="L9" s="344"/>
      <c r="M9" s="68"/>
      <c r="N9" s="604"/>
      <c r="O9" s="388"/>
    </row>
    <row r="10" spans="1:15" s="11" customFormat="1" ht="18.899999999999999" customHeight="1" x14ac:dyDescent="0.25">
      <c r="A10" s="360">
        <v>4</v>
      </c>
      <c r="B10" s="696" t="s">
        <v>231</v>
      </c>
      <c r="C10" s="697" t="s">
        <v>232</v>
      </c>
      <c r="D10" s="699" t="s">
        <v>238</v>
      </c>
      <c r="E10" s="700" t="s">
        <v>240</v>
      </c>
      <c r="F10" s="68"/>
      <c r="G10" s="68"/>
      <c r="H10" s="357"/>
      <c r="I10" s="355"/>
      <c r="J10" s="359"/>
      <c r="K10" s="355"/>
      <c r="L10" s="344"/>
      <c r="M10" s="68"/>
      <c r="N10" s="603"/>
      <c r="O10" s="597"/>
    </row>
    <row r="11" spans="1:15" s="11" customFormat="1" ht="18.899999999999999" customHeight="1" x14ac:dyDescent="0.25">
      <c r="A11" s="360">
        <v>5</v>
      </c>
      <c r="B11" s="696" t="s">
        <v>233</v>
      </c>
      <c r="C11" s="697" t="s">
        <v>234</v>
      </c>
      <c r="D11" s="699" t="s">
        <v>239</v>
      </c>
      <c r="E11" s="700" t="s">
        <v>240</v>
      </c>
      <c r="F11" s="68"/>
      <c r="G11" s="68"/>
      <c r="H11" s="357"/>
      <c r="I11" s="355"/>
      <c r="J11" s="359"/>
      <c r="K11" s="355"/>
      <c r="L11" s="344"/>
      <c r="M11" s="68"/>
      <c r="N11" s="603"/>
      <c r="O11" s="597"/>
    </row>
    <row r="12" spans="1:15" s="11" customFormat="1" ht="18.899999999999999" customHeight="1" x14ac:dyDescent="0.25">
      <c r="A12" s="360">
        <v>6</v>
      </c>
      <c r="B12" s="697"/>
      <c r="C12" s="697"/>
      <c r="D12" s="701"/>
      <c r="E12" s="700"/>
      <c r="F12" s="68"/>
      <c r="G12" s="68"/>
      <c r="H12" s="357"/>
      <c r="I12" s="355"/>
      <c r="J12" s="359"/>
      <c r="K12" s="355"/>
      <c r="L12" s="344"/>
      <c r="M12" s="68"/>
      <c r="N12" s="603"/>
      <c r="O12" s="597"/>
    </row>
    <row r="13" spans="1:15" s="11" customFormat="1" ht="18.899999999999999" customHeight="1" x14ac:dyDescent="0.25">
      <c r="A13" s="360">
        <v>7</v>
      </c>
      <c r="B13" s="67"/>
      <c r="C13" s="702"/>
      <c r="D13" s="700"/>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71" si="0">IF(O40="",999,O40)</f>
        <v>999</v>
      </c>
      <c r="K40" s="394">
        <f t="shared" ref="K40:K71" si="1">IF(N40=999,999,1)</f>
        <v>999</v>
      </c>
      <c r="L40" s="388"/>
      <c r="M40" s="69"/>
      <c r="N40" s="93">
        <f t="shared" ref="N40:N71"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ref="J72:J100" si="3">IF(O72="",999,O72)</f>
        <v>999</v>
      </c>
      <c r="K72" s="394">
        <f t="shared" ref="K72:K100" si="4">IF(N72=999,999,1)</f>
        <v>999</v>
      </c>
      <c r="L72" s="388"/>
      <c r="M72" s="69"/>
      <c r="N72" s="93">
        <f t="shared" ref="N72:N100" si="5">IF(L72="DA",1,IF(L72="WC",2,IF(L72="SE",3,IF(L72="Q",4,IF(L72="LL",5,999)))))</f>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3"/>
        <v>999</v>
      </c>
      <c r="K73" s="394">
        <f t="shared" si="4"/>
        <v>999</v>
      </c>
      <c r="L73" s="388"/>
      <c r="M73" s="69"/>
      <c r="N73" s="93">
        <f t="shared" si="5"/>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3"/>
        <v>999</v>
      </c>
      <c r="K74" s="394">
        <f t="shared" si="4"/>
        <v>999</v>
      </c>
      <c r="L74" s="388"/>
      <c r="M74" s="69"/>
      <c r="N74" s="93">
        <f t="shared" si="5"/>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3"/>
        <v>999</v>
      </c>
      <c r="K75" s="394">
        <f t="shared" si="4"/>
        <v>999</v>
      </c>
      <c r="L75" s="388"/>
      <c r="M75" s="69"/>
      <c r="N75" s="93">
        <f t="shared" si="5"/>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3"/>
        <v>999</v>
      </c>
      <c r="K76" s="394">
        <f t="shared" si="4"/>
        <v>999</v>
      </c>
      <c r="L76" s="388"/>
      <c r="M76" s="69"/>
      <c r="N76" s="93">
        <f t="shared" si="5"/>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3"/>
        <v>999</v>
      </c>
      <c r="K77" s="394">
        <f t="shared" si="4"/>
        <v>999</v>
      </c>
      <c r="L77" s="388"/>
      <c r="M77" s="69"/>
      <c r="N77" s="93">
        <f t="shared" si="5"/>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3"/>
        <v>999</v>
      </c>
      <c r="K78" s="394">
        <f t="shared" si="4"/>
        <v>999</v>
      </c>
      <c r="L78" s="388"/>
      <c r="M78" s="69"/>
      <c r="N78" s="93">
        <f t="shared" si="5"/>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3"/>
        <v>999</v>
      </c>
      <c r="K79" s="394">
        <f t="shared" si="4"/>
        <v>999</v>
      </c>
      <c r="L79" s="388"/>
      <c r="M79" s="69"/>
      <c r="N79" s="93">
        <f t="shared" si="5"/>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3"/>
        <v>999</v>
      </c>
      <c r="K80" s="394">
        <f t="shared" si="4"/>
        <v>999</v>
      </c>
      <c r="L80" s="388"/>
      <c r="M80" s="69"/>
      <c r="N80" s="93">
        <f t="shared" si="5"/>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3"/>
        <v>999</v>
      </c>
      <c r="K81" s="394">
        <f t="shared" si="4"/>
        <v>999</v>
      </c>
      <c r="L81" s="388"/>
      <c r="M81" s="69"/>
      <c r="N81" s="93">
        <f t="shared" si="5"/>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3"/>
        <v>999</v>
      </c>
      <c r="K82" s="394">
        <f t="shared" si="4"/>
        <v>999</v>
      </c>
      <c r="L82" s="388"/>
      <c r="M82" s="69"/>
      <c r="N82" s="93">
        <f t="shared" si="5"/>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3"/>
        <v>999</v>
      </c>
      <c r="K83" s="394">
        <f t="shared" si="4"/>
        <v>999</v>
      </c>
      <c r="L83" s="388"/>
      <c r="M83" s="69"/>
      <c r="N83" s="93">
        <f t="shared" si="5"/>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3"/>
        <v>999</v>
      </c>
      <c r="K84" s="394">
        <f t="shared" si="4"/>
        <v>999</v>
      </c>
      <c r="L84" s="388"/>
      <c r="M84" s="69"/>
      <c r="N84" s="93">
        <f t="shared" si="5"/>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3"/>
        <v>999</v>
      </c>
      <c r="K85" s="394">
        <f t="shared" si="4"/>
        <v>999</v>
      </c>
      <c r="L85" s="388"/>
      <c r="M85" s="69"/>
      <c r="N85" s="93">
        <f t="shared" si="5"/>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3"/>
        <v>999</v>
      </c>
      <c r="K86" s="394">
        <f t="shared" si="4"/>
        <v>999</v>
      </c>
      <c r="L86" s="388"/>
      <c r="M86" s="69"/>
      <c r="N86" s="93">
        <f t="shared" si="5"/>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3"/>
        <v>999</v>
      </c>
      <c r="K87" s="394">
        <f t="shared" si="4"/>
        <v>999</v>
      </c>
      <c r="L87" s="388"/>
      <c r="M87" s="69"/>
      <c r="N87" s="93">
        <f t="shared" si="5"/>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3"/>
        <v>999</v>
      </c>
      <c r="K88" s="394">
        <f t="shared" si="4"/>
        <v>999</v>
      </c>
      <c r="L88" s="388"/>
      <c r="M88" s="69"/>
      <c r="N88" s="93">
        <f t="shared" si="5"/>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3"/>
        <v>999</v>
      </c>
      <c r="K89" s="394">
        <f t="shared" si="4"/>
        <v>999</v>
      </c>
      <c r="L89" s="388"/>
      <c r="M89" s="69"/>
      <c r="N89" s="93">
        <f t="shared" si="5"/>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3"/>
        <v>999</v>
      </c>
      <c r="K90" s="394">
        <f t="shared" si="4"/>
        <v>999</v>
      </c>
      <c r="L90" s="388"/>
      <c r="M90" s="69"/>
      <c r="N90" s="93">
        <f t="shared" si="5"/>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3"/>
        <v>999</v>
      </c>
      <c r="K91" s="394">
        <f t="shared" si="4"/>
        <v>999</v>
      </c>
      <c r="L91" s="388"/>
      <c r="M91" s="69"/>
      <c r="N91" s="93">
        <f t="shared" si="5"/>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3"/>
        <v>999</v>
      </c>
      <c r="K92" s="394">
        <f t="shared" si="4"/>
        <v>999</v>
      </c>
      <c r="L92" s="388"/>
      <c r="M92" s="69"/>
      <c r="N92" s="93">
        <f t="shared" si="5"/>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3"/>
        <v>999</v>
      </c>
      <c r="K93" s="394">
        <f t="shared" si="4"/>
        <v>999</v>
      </c>
      <c r="L93" s="388"/>
      <c r="M93" s="69"/>
      <c r="N93" s="93">
        <f t="shared" si="5"/>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3"/>
        <v>999</v>
      </c>
      <c r="K94" s="394">
        <f t="shared" si="4"/>
        <v>999</v>
      </c>
      <c r="L94" s="388"/>
      <c r="M94" s="69"/>
      <c r="N94" s="93">
        <f t="shared" si="5"/>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3"/>
        <v>999</v>
      </c>
      <c r="K95" s="394">
        <f t="shared" si="4"/>
        <v>999</v>
      </c>
      <c r="L95" s="388"/>
      <c r="M95" s="69"/>
      <c r="N95" s="93">
        <f t="shared" si="5"/>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3"/>
        <v>999</v>
      </c>
      <c r="K96" s="394">
        <f t="shared" si="4"/>
        <v>999</v>
      </c>
      <c r="L96" s="388"/>
      <c r="M96" s="69"/>
      <c r="N96" s="93">
        <f t="shared" si="5"/>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3"/>
        <v>999</v>
      </c>
      <c r="K97" s="394">
        <f t="shared" si="4"/>
        <v>999</v>
      </c>
      <c r="L97" s="388"/>
      <c r="M97" s="69"/>
      <c r="N97" s="93">
        <f t="shared" si="5"/>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3"/>
        <v>999</v>
      </c>
      <c r="K98" s="394">
        <f t="shared" si="4"/>
        <v>999</v>
      </c>
      <c r="L98" s="388"/>
      <c r="M98" s="69"/>
      <c r="N98" s="93">
        <f t="shared" si="5"/>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3"/>
        <v>999</v>
      </c>
      <c r="K99" s="394">
        <f t="shared" si="4"/>
        <v>999</v>
      </c>
      <c r="L99" s="388"/>
      <c r="M99" s="69"/>
      <c r="N99" s="93">
        <f t="shared" si="5"/>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3"/>
        <v>999</v>
      </c>
      <c r="K100" s="394">
        <f t="shared" si="4"/>
        <v>999</v>
      </c>
      <c r="L100" s="388"/>
      <c r="M100" s="69"/>
      <c r="N100" s="93">
        <f t="shared" si="5"/>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ref="J101:J134" si="6">IF(O101="",999,O101)</f>
        <v>999</v>
      </c>
      <c r="K101" s="394">
        <f t="shared" ref="K101:K134" si="7">IF(N101=999,999,1)</f>
        <v>999</v>
      </c>
      <c r="L101" s="388"/>
      <c r="M101" s="69"/>
      <c r="N101" s="93">
        <f t="shared" ref="N101:N134" si="8">IF(L101="DA",1,IF(L101="WC",2,IF(L101="SE",3,IF(L101="Q",4,IF(L101="LL",5,999)))))</f>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6"/>
        <v>999</v>
      </c>
      <c r="K102" s="394">
        <f t="shared" si="7"/>
        <v>999</v>
      </c>
      <c r="L102" s="388"/>
      <c r="M102" s="69"/>
      <c r="N102" s="93">
        <f t="shared" si="8"/>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6"/>
        <v>999</v>
      </c>
      <c r="K103" s="394">
        <f t="shared" si="7"/>
        <v>999</v>
      </c>
      <c r="L103" s="388"/>
      <c r="M103" s="69"/>
      <c r="N103" s="93">
        <f t="shared" si="8"/>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si="6"/>
        <v>999</v>
      </c>
      <c r="K104" s="394">
        <f t="shared" si="7"/>
        <v>999</v>
      </c>
      <c r="L104" s="388"/>
      <c r="M104" s="69"/>
      <c r="N104" s="93">
        <f t="shared" si="8"/>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6"/>
        <v>999</v>
      </c>
      <c r="K105" s="394">
        <f t="shared" si="7"/>
        <v>999</v>
      </c>
      <c r="L105" s="388"/>
      <c r="M105" s="69"/>
      <c r="N105" s="93">
        <f t="shared" si="8"/>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6"/>
        <v>999</v>
      </c>
      <c r="K106" s="394">
        <f t="shared" si="7"/>
        <v>999</v>
      </c>
      <c r="L106" s="388"/>
      <c r="M106" s="69"/>
      <c r="N106" s="93">
        <f t="shared" si="8"/>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6"/>
        <v>999</v>
      </c>
      <c r="K107" s="394">
        <f t="shared" si="7"/>
        <v>999</v>
      </c>
      <c r="L107" s="388"/>
      <c r="M107" s="69"/>
      <c r="N107" s="93">
        <f t="shared" si="8"/>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6"/>
        <v>999</v>
      </c>
      <c r="K108" s="394">
        <f t="shared" si="7"/>
        <v>999</v>
      </c>
      <c r="L108" s="388"/>
      <c r="M108" s="69"/>
      <c r="N108" s="93">
        <f t="shared" si="8"/>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6"/>
        <v>999</v>
      </c>
      <c r="K109" s="394">
        <f t="shared" si="7"/>
        <v>999</v>
      </c>
      <c r="L109" s="388"/>
      <c r="M109" s="69"/>
      <c r="N109" s="93">
        <f t="shared" si="8"/>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6"/>
        <v>999</v>
      </c>
      <c r="K110" s="394">
        <f t="shared" si="7"/>
        <v>999</v>
      </c>
      <c r="L110" s="388"/>
      <c r="M110" s="69"/>
      <c r="N110" s="93">
        <f t="shared" si="8"/>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6"/>
        <v>999</v>
      </c>
      <c r="K111" s="394">
        <f t="shared" si="7"/>
        <v>999</v>
      </c>
      <c r="L111" s="388"/>
      <c r="M111" s="69"/>
      <c r="N111" s="93">
        <f t="shared" si="8"/>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6"/>
        <v>999</v>
      </c>
      <c r="K112" s="394">
        <f t="shared" si="7"/>
        <v>999</v>
      </c>
      <c r="L112" s="388"/>
      <c r="M112" s="69"/>
      <c r="N112" s="93">
        <f t="shared" si="8"/>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6"/>
        <v>999</v>
      </c>
      <c r="K113" s="394">
        <f t="shared" si="7"/>
        <v>999</v>
      </c>
      <c r="L113" s="388"/>
      <c r="M113" s="69"/>
      <c r="N113" s="93">
        <f t="shared" si="8"/>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6"/>
        <v>999</v>
      </c>
      <c r="K114" s="394">
        <f t="shared" si="7"/>
        <v>999</v>
      </c>
      <c r="L114" s="388"/>
      <c r="M114" s="69"/>
      <c r="N114" s="93">
        <f t="shared" si="8"/>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6"/>
        <v>999</v>
      </c>
      <c r="K115" s="394">
        <f t="shared" si="7"/>
        <v>999</v>
      </c>
      <c r="L115" s="388"/>
      <c r="M115" s="69"/>
      <c r="N115" s="93">
        <f t="shared" si="8"/>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6"/>
        <v>999</v>
      </c>
      <c r="K116" s="394">
        <f t="shared" si="7"/>
        <v>999</v>
      </c>
      <c r="L116" s="388"/>
      <c r="M116" s="69"/>
      <c r="N116" s="93">
        <f t="shared" si="8"/>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6"/>
        <v>999</v>
      </c>
      <c r="K117" s="394">
        <f t="shared" si="7"/>
        <v>999</v>
      </c>
      <c r="L117" s="388"/>
      <c r="M117" s="69"/>
      <c r="N117" s="93">
        <f t="shared" si="8"/>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6"/>
        <v>999</v>
      </c>
      <c r="K118" s="394">
        <f t="shared" si="7"/>
        <v>999</v>
      </c>
      <c r="L118" s="388"/>
      <c r="M118" s="69"/>
      <c r="N118" s="93">
        <f t="shared" si="8"/>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6"/>
        <v>999</v>
      </c>
      <c r="K119" s="394">
        <f t="shared" si="7"/>
        <v>999</v>
      </c>
      <c r="L119" s="388"/>
      <c r="M119" s="69"/>
      <c r="N119" s="93">
        <f t="shared" si="8"/>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6"/>
        <v>999</v>
      </c>
      <c r="K120" s="394">
        <f t="shared" si="7"/>
        <v>999</v>
      </c>
      <c r="L120" s="388"/>
      <c r="M120" s="69"/>
      <c r="N120" s="93">
        <f t="shared" si="8"/>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6"/>
        <v>999</v>
      </c>
      <c r="K121" s="394">
        <f t="shared" si="7"/>
        <v>999</v>
      </c>
      <c r="L121" s="388"/>
      <c r="M121" s="69"/>
      <c r="N121" s="93">
        <f t="shared" si="8"/>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6"/>
        <v>999</v>
      </c>
      <c r="K122" s="394">
        <f t="shared" si="7"/>
        <v>999</v>
      </c>
      <c r="L122" s="388"/>
      <c r="M122" s="69"/>
      <c r="N122" s="93">
        <f t="shared" si="8"/>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6"/>
        <v>999</v>
      </c>
      <c r="K123" s="394">
        <f t="shared" si="7"/>
        <v>999</v>
      </c>
      <c r="L123" s="388"/>
      <c r="M123" s="69"/>
      <c r="N123" s="93">
        <f t="shared" si="8"/>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6"/>
        <v>999</v>
      </c>
      <c r="K124" s="394">
        <f t="shared" si="7"/>
        <v>999</v>
      </c>
      <c r="L124" s="388"/>
      <c r="M124" s="69"/>
      <c r="N124" s="93">
        <f t="shared" si="8"/>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6"/>
        <v>999</v>
      </c>
      <c r="K125" s="394">
        <f t="shared" si="7"/>
        <v>999</v>
      </c>
      <c r="L125" s="388"/>
      <c r="M125" s="69"/>
      <c r="N125" s="93">
        <f t="shared" si="8"/>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6"/>
        <v>999</v>
      </c>
      <c r="K126" s="394">
        <f t="shared" si="7"/>
        <v>999</v>
      </c>
      <c r="L126" s="388"/>
      <c r="M126" s="69"/>
      <c r="N126" s="93">
        <f t="shared" si="8"/>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6"/>
        <v>999</v>
      </c>
      <c r="K127" s="394">
        <f t="shared" si="7"/>
        <v>999</v>
      </c>
      <c r="L127" s="388"/>
      <c r="M127" s="69"/>
      <c r="N127" s="93">
        <f t="shared" si="8"/>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6"/>
        <v>999</v>
      </c>
      <c r="K128" s="394">
        <f t="shared" si="7"/>
        <v>999</v>
      </c>
      <c r="L128" s="388"/>
      <c r="M128" s="69"/>
      <c r="N128" s="93">
        <f t="shared" si="8"/>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6"/>
        <v>999</v>
      </c>
      <c r="K129" s="394">
        <f t="shared" si="7"/>
        <v>999</v>
      </c>
      <c r="L129" s="388"/>
      <c r="M129" s="69"/>
      <c r="N129" s="93">
        <f t="shared" si="8"/>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6"/>
        <v>999</v>
      </c>
      <c r="K130" s="394">
        <f t="shared" si="7"/>
        <v>999</v>
      </c>
      <c r="L130" s="388"/>
      <c r="M130" s="69"/>
      <c r="N130" s="93">
        <f t="shared" si="8"/>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6"/>
        <v>999</v>
      </c>
      <c r="K131" s="394">
        <f t="shared" si="7"/>
        <v>999</v>
      </c>
      <c r="L131" s="388"/>
      <c r="M131" s="69"/>
      <c r="N131" s="93">
        <f t="shared" si="8"/>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6"/>
        <v>999</v>
      </c>
      <c r="K132" s="394">
        <f t="shared" si="7"/>
        <v>999</v>
      </c>
      <c r="L132" s="388"/>
      <c r="M132" s="69"/>
      <c r="N132" s="93">
        <f t="shared" si="8"/>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6"/>
        <v>999</v>
      </c>
      <c r="K133" s="394">
        <f t="shared" si="7"/>
        <v>999</v>
      </c>
      <c r="L133" s="388"/>
      <c r="M133" s="69"/>
      <c r="N133" s="93">
        <f t="shared" si="8"/>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6"/>
        <v>999</v>
      </c>
      <c r="K134" s="394">
        <f t="shared" si="7"/>
        <v>999</v>
      </c>
      <c r="L134" s="388"/>
      <c r="M134" s="395"/>
      <c r="N134" s="396">
        <f t="shared" si="8"/>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ref="J135:J156" si="9">IF(O135="",999,O135)</f>
        <v>999</v>
      </c>
      <c r="K135" s="394">
        <f t="shared" ref="K135:K156" si="10">IF(N135=999,999,1)</f>
        <v>999</v>
      </c>
      <c r="L135" s="388"/>
      <c r="M135" s="69"/>
      <c r="N135" s="93">
        <f t="shared" ref="N135:N156" si="11">IF(L135="DA",1,IF(L135="WC",2,IF(L135="SE",3,IF(L135="Q",4,IF(L135="LL",5,999)))))</f>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9"/>
        <v>999</v>
      </c>
      <c r="K136" s="394">
        <f t="shared" si="10"/>
        <v>999</v>
      </c>
      <c r="L136" s="388"/>
      <c r="M136" s="69"/>
      <c r="N136" s="93">
        <f t="shared" si="11"/>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9"/>
        <v>999</v>
      </c>
      <c r="K137" s="394">
        <f t="shared" si="10"/>
        <v>999</v>
      </c>
      <c r="L137" s="388"/>
      <c r="M137" s="69"/>
      <c r="N137" s="93">
        <f t="shared" si="11"/>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9"/>
        <v>999</v>
      </c>
      <c r="K138" s="394">
        <f t="shared" si="10"/>
        <v>999</v>
      </c>
      <c r="L138" s="388"/>
      <c r="M138" s="69"/>
      <c r="N138" s="93">
        <f t="shared" si="11"/>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9"/>
        <v>999</v>
      </c>
      <c r="K139" s="394">
        <f t="shared" si="10"/>
        <v>999</v>
      </c>
      <c r="L139" s="388"/>
      <c r="M139" s="69"/>
      <c r="N139" s="93">
        <f t="shared" si="11"/>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9"/>
        <v>999</v>
      </c>
      <c r="K140" s="394">
        <f t="shared" si="10"/>
        <v>999</v>
      </c>
      <c r="L140" s="388"/>
      <c r="M140" s="69"/>
      <c r="N140" s="93">
        <f t="shared" si="11"/>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9"/>
        <v>999</v>
      </c>
      <c r="K141" s="394">
        <f t="shared" si="10"/>
        <v>999</v>
      </c>
      <c r="L141" s="388"/>
      <c r="M141" s="395"/>
      <c r="N141" s="396">
        <f t="shared" si="11"/>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9"/>
        <v>999</v>
      </c>
      <c r="K142" s="394">
        <f t="shared" si="10"/>
        <v>999</v>
      </c>
      <c r="L142" s="388"/>
      <c r="M142" s="69"/>
      <c r="N142" s="93">
        <f t="shared" si="11"/>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9"/>
        <v>999</v>
      </c>
      <c r="K143" s="394">
        <f t="shared" si="10"/>
        <v>999</v>
      </c>
      <c r="L143" s="388"/>
      <c r="M143" s="69"/>
      <c r="N143" s="93">
        <f t="shared" si="11"/>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9"/>
        <v>999</v>
      </c>
      <c r="K144" s="394">
        <f t="shared" si="10"/>
        <v>999</v>
      </c>
      <c r="L144" s="388"/>
      <c r="M144" s="69"/>
      <c r="N144" s="93">
        <f t="shared" si="11"/>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9"/>
        <v>999</v>
      </c>
      <c r="K145" s="394">
        <f t="shared" si="10"/>
        <v>999</v>
      </c>
      <c r="L145" s="388"/>
      <c r="M145" s="69"/>
      <c r="N145" s="93">
        <f t="shared" si="11"/>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9"/>
        <v>999</v>
      </c>
      <c r="K146" s="394">
        <f t="shared" si="10"/>
        <v>999</v>
      </c>
      <c r="L146" s="388"/>
      <c r="M146" s="69"/>
      <c r="N146" s="93">
        <f t="shared" si="11"/>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9"/>
        <v>999</v>
      </c>
      <c r="K147" s="394">
        <f t="shared" si="10"/>
        <v>999</v>
      </c>
      <c r="L147" s="388"/>
      <c r="M147" s="69"/>
      <c r="N147" s="93">
        <f t="shared" si="11"/>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9"/>
        <v>999</v>
      </c>
      <c r="K148" s="394">
        <f t="shared" si="10"/>
        <v>999</v>
      </c>
      <c r="L148" s="388"/>
      <c r="M148" s="395"/>
      <c r="N148" s="396">
        <f t="shared" si="11"/>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9"/>
        <v>999</v>
      </c>
      <c r="K149" s="394">
        <f t="shared" si="10"/>
        <v>999</v>
      </c>
      <c r="L149" s="388"/>
      <c r="M149" s="69"/>
      <c r="N149" s="93">
        <f t="shared" si="11"/>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9"/>
        <v>999</v>
      </c>
      <c r="K150" s="394">
        <f t="shared" si="10"/>
        <v>999</v>
      </c>
      <c r="L150" s="388"/>
      <c r="M150" s="69"/>
      <c r="N150" s="93">
        <f t="shared" si="11"/>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9"/>
        <v>999</v>
      </c>
      <c r="K151" s="394">
        <f t="shared" si="10"/>
        <v>999</v>
      </c>
      <c r="L151" s="388"/>
      <c r="M151" s="69"/>
      <c r="N151" s="93">
        <f t="shared" si="11"/>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9"/>
        <v>999</v>
      </c>
      <c r="K152" s="394">
        <f t="shared" si="10"/>
        <v>999</v>
      </c>
      <c r="L152" s="388"/>
      <c r="M152" s="69"/>
      <c r="N152" s="93">
        <f t="shared" si="11"/>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9"/>
        <v>999</v>
      </c>
      <c r="K153" s="394">
        <f t="shared" si="10"/>
        <v>999</v>
      </c>
      <c r="L153" s="388"/>
      <c r="M153" s="69"/>
      <c r="N153" s="93">
        <f t="shared" si="11"/>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9"/>
        <v>999</v>
      </c>
      <c r="K154" s="394">
        <f t="shared" si="10"/>
        <v>999</v>
      </c>
      <c r="L154" s="388"/>
      <c r="M154" s="69"/>
      <c r="N154" s="93">
        <f t="shared" si="11"/>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9"/>
        <v>999</v>
      </c>
      <c r="K155" s="394">
        <f t="shared" si="10"/>
        <v>999</v>
      </c>
      <c r="L155" s="388"/>
      <c r="M155" s="69"/>
      <c r="N155" s="93">
        <f t="shared" si="11"/>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9"/>
        <v>999</v>
      </c>
      <c r="K156" s="394">
        <f t="shared" si="10"/>
        <v>999</v>
      </c>
      <c r="L156" s="388"/>
      <c r="M156" s="69"/>
      <c r="N156" s="93">
        <f t="shared" si="11"/>
        <v>999</v>
      </c>
      <c r="O156" s="69"/>
    </row>
  </sheetData>
  <phoneticPr fontId="69" type="noConversion"/>
  <conditionalFormatting sqref="A7:D156">
    <cfRule type="expression" dxfId="913" priority="18" stopIfTrue="1">
      <formula>$O7&gt;=1</formula>
    </cfRule>
  </conditionalFormatting>
  <conditionalFormatting sqref="B7:D37">
    <cfRule type="expression" dxfId="912" priority="1" stopIfTrue="1">
      <formula>$O7&gt;=1</formula>
    </cfRule>
  </conditionalFormatting>
  <conditionalFormatting sqref="H7:H156">
    <cfRule type="cellIs" dxfId="911"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02482" r:id="rId4" name="Button 82">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Munka17">
    <tabColor indexed="11"/>
  </sheetPr>
  <dimension ref="A1:AS140"/>
  <sheetViews>
    <sheetView workbookViewId="0">
      <selection activeCell="D27" sqref="D27"/>
    </sheetView>
  </sheetViews>
  <sheetFormatPr defaultColWidth="8.88671875"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75" customWidth="1"/>
  </cols>
  <sheetData>
    <row r="1" spans="1:45" s="96" customFormat="1" ht="21.75" customHeight="1" x14ac:dyDescent="0.25">
      <c r="A1" s="431" t="str">
        <f>Altalanos!$A$6</f>
        <v>Bács-Kiskun megyei Tenisz Diákolimpia</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c r="AI1" s="572"/>
      <c r="AJ1" s="572"/>
      <c r="AK1" s="572"/>
    </row>
    <row r="2" spans="1:45" s="70" customFormat="1" x14ac:dyDescent="0.25">
      <c r="A2" s="438" t="s">
        <v>119</v>
      </c>
      <c r="B2" s="439"/>
      <c r="C2" s="439"/>
      <c r="D2" s="439"/>
      <c r="E2" s="662">
        <f>Altalanos!$B$8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5">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3">
      <c r="A4" s="750" t="str">
        <f>Altalanos!$A$10</f>
        <v>2025.05.08-09</v>
      </c>
      <c r="B4" s="750"/>
      <c r="C4" s="750"/>
      <c r="D4" s="443"/>
      <c r="E4" s="444"/>
      <c r="F4" s="444"/>
      <c r="G4" s="444" t="str">
        <f>Altalanos!$C$10</f>
        <v>Kecskemét</v>
      </c>
      <c r="H4" s="445"/>
      <c r="I4" s="444"/>
      <c r="J4" s="446"/>
      <c r="K4" s="447"/>
      <c r="L4" s="446"/>
      <c r="M4" s="448"/>
      <c r="N4" s="446"/>
      <c r="O4" s="444"/>
      <c r="P4" s="446"/>
      <c r="Q4" s="444"/>
      <c r="R4" s="449" t="str">
        <f>Altalanos!$E$10</f>
        <v>Csávás István</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5">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3" customFormat="1" ht="11.1" customHeight="1" thickBot="1" x14ac:dyDescent="0.3">
      <c r="A6" s="674"/>
      <c r="B6" s="675"/>
      <c r="C6" s="675"/>
      <c r="D6" s="675"/>
      <c r="E6" s="675"/>
      <c r="F6" s="674" t="str">
        <f>IF(Y3="","",CONCATENATE(VLOOKUP(Y3,AB1:AH1,4)," pont"))</f>
        <v/>
      </c>
      <c r="G6" s="676"/>
      <c r="H6" s="677"/>
      <c r="I6" s="676"/>
      <c r="J6" s="678"/>
      <c r="K6" s="675" t="str">
        <f>IF(Y3="","",CONCATENATE(VLOOKUP(Y3,AB1:AH1,3)," pont"))</f>
        <v/>
      </c>
      <c r="L6" s="678"/>
      <c r="M6" s="675" t="str">
        <f>IF(Y3="","",CONCATENATE(VLOOKUP(Y3,AB1:AH1,2)," pont"))</f>
        <v/>
      </c>
      <c r="N6" s="678"/>
      <c r="O6" s="675" t="str">
        <f>IF(Y3="","",CONCATENATE(VLOOKUP(Y3,AB1:AH1,1)," pont"))</f>
        <v/>
      </c>
      <c r="P6" s="678"/>
      <c r="Q6" s="675"/>
      <c r="R6" s="679"/>
      <c r="T6" s="680"/>
      <c r="U6" s="680"/>
      <c r="V6" s="680"/>
      <c r="W6" s="680"/>
      <c r="X6" s="680"/>
      <c r="Y6" s="681"/>
      <c r="Z6" s="681"/>
      <c r="AA6" s="681" t="s">
        <v>191</v>
      </c>
      <c r="AB6" s="682">
        <v>150</v>
      </c>
      <c r="AC6" s="682">
        <v>120</v>
      </c>
      <c r="AD6" s="682">
        <v>90</v>
      </c>
      <c r="AE6" s="682">
        <v>60</v>
      </c>
      <c r="AF6" s="682">
        <v>40</v>
      </c>
      <c r="AG6" s="682">
        <v>25</v>
      </c>
      <c r="AH6" s="682">
        <v>10</v>
      </c>
      <c r="AI6" s="683"/>
      <c r="AJ6" s="683"/>
      <c r="AK6" s="683"/>
      <c r="AL6" s="680"/>
      <c r="AM6" s="680"/>
      <c r="AN6" s="680"/>
      <c r="AO6" s="680"/>
      <c r="AP6" s="680"/>
      <c r="AQ6" s="680"/>
      <c r="AR6" s="680"/>
      <c r="AS6" s="680"/>
    </row>
    <row r="7" spans="1:45" s="37" customFormat="1" ht="12.9" customHeight="1" x14ac:dyDescent="0.25">
      <c r="A7" s="117">
        <v>1</v>
      </c>
      <c r="B7" s="450" t="str">
        <f>IF($E7="","",VLOOKUP($E7,'1MD ELO (2)'!$A$7:$O$22,14))</f>
        <v/>
      </c>
      <c r="C7" s="451" t="str">
        <f>IF($E7="","",VLOOKUP($E7,'1MD ELO (2)'!$A$7:$O$22,15))</f>
        <v/>
      </c>
      <c r="D7" s="451" t="str">
        <f>IF($E7="","",VLOOKUP($E7,'1MD ELO (2)'!$A$7:$O$22,5))</f>
        <v/>
      </c>
      <c r="E7" s="452"/>
      <c r="F7" s="453" t="str">
        <f>UPPER(IF($E7="","",VLOOKUP($E7,'1MD ELO (2)'!$A$7:$O$22,2)))</f>
        <v/>
      </c>
      <c r="G7" s="453" t="str">
        <f>IF($E7="","",VLOOKUP($E7,'1MD ELO (2)'!$A$7:$O$22,3))</f>
        <v/>
      </c>
      <c r="H7" s="453"/>
      <c r="I7" s="453" t="str">
        <f>IF($E7="","",VLOOKUP($E7,'1MD ELO (2)'!$A$7:$O$22,4))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 customHeight="1" x14ac:dyDescent="0.25">
      <c r="A8" s="131"/>
      <c r="B8" s="456"/>
      <c r="C8" s="457"/>
      <c r="D8" s="457"/>
      <c r="E8" s="288"/>
      <c r="F8" s="458"/>
      <c r="G8" s="458"/>
      <c r="H8" s="459"/>
      <c r="I8" s="629"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 customHeight="1" x14ac:dyDescent="0.25">
      <c r="A9" s="131">
        <v>2</v>
      </c>
      <c r="B9" s="450" t="str">
        <f>IF($E9="","",VLOOKUP($E9,'1MD ELO (2)'!$A$7:$O$22,14))</f>
        <v/>
      </c>
      <c r="C9" s="451" t="str">
        <f>IF($E9="","",VLOOKUP($E9,'1MD ELO (2)'!$A$7:$O$22,15))</f>
        <v/>
      </c>
      <c r="D9" s="451" t="str">
        <f>IF($E9="","",VLOOKUP($E9,'1MD ELO (2)'!$A$7:$O$22,5))</f>
        <v/>
      </c>
      <c r="E9" s="611"/>
      <c r="F9" s="502" t="str">
        <f>UPPER(IF($E9="","",VLOOKUP($E9,'1MD ELO (2)'!$A$7:$O$22,2)))</f>
        <v/>
      </c>
      <c r="G9" s="502" t="str">
        <f>IF($E9="","",VLOOKUP($E9,'1MD ELO (2)'!$A$7:$O$22,3))</f>
        <v/>
      </c>
      <c r="H9" s="502"/>
      <c r="I9" s="502" t="str">
        <f>IF($E9="","",VLOOKUP($E9,'1MD ELO (2)'!$A$7:$O$22,4))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 customHeight="1" x14ac:dyDescent="0.25">
      <c r="A10" s="131"/>
      <c r="B10" s="456"/>
      <c r="C10" s="457"/>
      <c r="D10" s="457"/>
      <c r="E10" s="612"/>
      <c r="F10" s="613"/>
      <c r="G10" s="613"/>
      <c r="H10" s="614"/>
      <c r="I10" s="613"/>
      <c r="J10" s="464"/>
      <c r="K10" s="629"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 customHeight="1" x14ac:dyDescent="0.25">
      <c r="A11" s="131">
        <v>3</v>
      </c>
      <c r="B11" s="450" t="str">
        <f>IF($E11="","",VLOOKUP($E11,'1MD ELO (2)'!$A$7:$O$22,14))</f>
        <v/>
      </c>
      <c r="C11" s="451" t="str">
        <f>IF($E11="","",VLOOKUP($E11,'1MD ELO (2)'!$A$7:$O$22,15))</f>
        <v/>
      </c>
      <c r="D11" s="451" t="str">
        <f>IF($E11="","",VLOOKUP($E11,'1MD ELO (2)'!$A$7:$O$22,5))</f>
        <v/>
      </c>
      <c r="E11" s="611"/>
      <c r="F11" s="502" t="str">
        <f>UPPER(IF($E11="","",VLOOKUP($E11,'1MD ELO (2)'!$A$7:$O$22,2)))</f>
        <v/>
      </c>
      <c r="G11" s="502" t="str">
        <f>IF($E11="","",VLOOKUP($E11,'1MD ELO (2)'!$A$7:$O$22,3))</f>
        <v/>
      </c>
      <c r="H11" s="502"/>
      <c r="I11" s="502" t="str">
        <f>IF($E11="","",VLOOKUP($E11,'1MD ELO (2)'!$A$7:$O$22,4))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 customHeight="1" x14ac:dyDescent="0.25">
      <c r="A12" s="131"/>
      <c r="B12" s="456"/>
      <c r="C12" s="457"/>
      <c r="D12" s="457"/>
      <c r="E12" s="612"/>
      <c r="F12" s="613"/>
      <c r="G12" s="613"/>
      <c r="H12" s="614"/>
      <c r="I12" s="629"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 customHeight="1" x14ac:dyDescent="0.25">
      <c r="A13" s="131">
        <v>4</v>
      </c>
      <c r="B13" s="450" t="str">
        <f>IF($E13="","",VLOOKUP($E13,'1MD ELO (2)'!$A$7:$O$22,14))</f>
        <v/>
      </c>
      <c r="C13" s="451" t="str">
        <f>IF($E13="","",VLOOKUP($E13,'1MD ELO (2)'!$A$7:$O$22,15))</f>
        <v/>
      </c>
      <c r="D13" s="451" t="str">
        <f>IF($E13="","",VLOOKUP($E13,'1MD ELO (2)'!$A$7:$O$22,5))</f>
        <v/>
      </c>
      <c r="E13" s="611"/>
      <c r="F13" s="502" t="str">
        <f>UPPER(IF($E13="","",VLOOKUP($E13,'1MD ELO (2)'!$A$7:$O$22,2)))</f>
        <v/>
      </c>
      <c r="G13" s="502" t="str">
        <f>IF($E13="","",VLOOKUP($E13,'1MD ELO (2)'!$A$7:$O$22,3))</f>
        <v/>
      </c>
      <c r="H13" s="502"/>
      <c r="I13" s="502" t="str">
        <f>IF($E13="","",VLOOKUP($E13,'1MD ELO (2)'!$A$7:$O$22,4))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 customHeight="1" x14ac:dyDescent="0.25">
      <c r="A14" s="131"/>
      <c r="B14" s="456"/>
      <c r="C14" s="457"/>
      <c r="D14" s="457"/>
      <c r="E14" s="612"/>
      <c r="F14" s="613"/>
      <c r="G14" s="613"/>
      <c r="H14" s="614"/>
      <c r="I14" s="613"/>
      <c r="J14" s="464"/>
      <c r="K14" s="455"/>
      <c r="L14" s="455"/>
      <c r="M14" s="629"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 customHeight="1" x14ac:dyDescent="0.25">
      <c r="A15" s="501">
        <v>5</v>
      </c>
      <c r="B15" s="450" t="str">
        <f>IF($E15="","",VLOOKUP($E15,'1MD ELO (2)'!$A$7:$O$22,14))</f>
        <v/>
      </c>
      <c r="C15" s="451" t="str">
        <f>IF($E15="","",VLOOKUP($E15,'1MD ELO (2)'!$A$7:$O$22,15))</f>
        <v/>
      </c>
      <c r="D15" s="451" t="str">
        <f>IF($E15="","",VLOOKUP($E15,'1MD ELO (2)'!$A$7:$O$22,5))</f>
        <v/>
      </c>
      <c r="E15" s="611"/>
      <c r="F15" s="502" t="str">
        <f>UPPER(IF($E15="","",VLOOKUP($E15,'1MD ELO (2)'!$A$7:$O$22,2)))</f>
        <v/>
      </c>
      <c r="G15" s="502" t="str">
        <f>IF($E15="","",VLOOKUP($E15,'1MD ELO (2)'!$A$7:$O$22,3))</f>
        <v/>
      </c>
      <c r="H15" s="502"/>
      <c r="I15" s="502" t="str">
        <f>IF($E15="","",VLOOKUP($E15,'1MD ELO (2)'!$A$7:$O$22,4))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 customHeight="1" thickBot="1" x14ac:dyDescent="0.3">
      <c r="A16" s="131"/>
      <c r="B16" s="456"/>
      <c r="C16" s="457"/>
      <c r="D16" s="457"/>
      <c r="E16" s="612"/>
      <c r="F16" s="613"/>
      <c r="G16" s="613"/>
      <c r="H16" s="614"/>
      <c r="I16" s="629" t="s">
        <v>0</v>
      </c>
      <c r="J16" s="136"/>
      <c r="K16" s="460" t="str">
        <f>UPPER(IF(OR(J16="a",J16="as"),F15,IF(OR(J16="b",J16="bs"),F17,)))</f>
        <v/>
      </c>
      <c r="L16" s="460"/>
      <c r="M16" s="455"/>
      <c r="N16" s="468"/>
      <c r="O16" s="629"/>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 customHeight="1" x14ac:dyDescent="0.25">
      <c r="A17" s="131">
        <v>6</v>
      </c>
      <c r="B17" s="450" t="str">
        <f>IF($E17="","",VLOOKUP($E17,'1MD ELO (2)'!$A$7:$O$22,14))</f>
        <v/>
      </c>
      <c r="C17" s="451" t="str">
        <f>IF($E17="","",VLOOKUP($E17,'1MD ELO (2)'!$A$7:$O$22,15))</f>
        <v/>
      </c>
      <c r="D17" s="451" t="str">
        <f>IF($E17="","",VLOOKUP($E17,'1MD ELO (2)'!$A$7:$O$22,5))</f>
        <v/>
      </c>
      <c r="E17" s="611"/>
      <c r="F17" s="502" t="str">
        <f>UPPER(IF($E17="","",VLOOKUP($E17,'1MD ELO (2)'!$A$7:$O$22,2)))</f>
        <v/>
      </c>
      <c r="G17" s="502" t="str">
        <f>IF($E17="","",VLOOKUP($E17,'1MD ELO (2)'!$A$7:$O$22,3))</f>
        <v/>
      </c>
      <c r="H17" s="502"/>
      <c r="I17" s="502" t="str">
        <f>IF($E17="","",VLOOKUP($E17,'1MD ELO (2)'!$A$7:$O$22,4))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 customHeight="1" x14ac:dyDescent="0.25">
      <c r="A18" s="131"/>
      <c r="B18" s="456"/>
      <c r="C18" s="457"/>
      <c r="D18" s="457"/>
      <c r="E18" s="612"/>
      <c r="F18" s="613"/>
      <c r="G18" s="613"/>
      <c r="H18" s="614"/>
      <c r="I18" s="613"/>
      <c r="J18" s="464"/>
      <c r="K18" s="629"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 customHeight="1" x14ac:dyDescent="0.25">
      <c r="A19" s="131">
        <v>7</v>
      </c>
      <c r="B19" s="450" t="str">
        <f>IF($E19="","",VLOOKUP($E19,'1MD ELO (2)'!$A$7:$O$22,14))</f>
        <v/>
      </c>
      <c r="C19" s="451" t="str">
        <f>IF($E19="","",VLOOKUP($E19,'1MD ELO (2)'!$A$7:$O$22,15))</f>
        <v/>
      </c>
      <c r="D19" s="451" t="str">
        <f>IF($E19="","",VLOOKUP($E19,'1MD ELO (2)'!$A$7:$O$22,5))</f>
        <v/>
      </c>
      <c r="E19" s="611"/>
      <c r="F19" s="502" t="str">
        <f>UPPER(IF($E19="","",VLOOKUP($E19,'1MD ELO (2)'!$A$7:$O$22,2)))</f>
        <v/>
      </c>
      <c r="G19" s="502" t="str">
        <f>IF($E19="","",VLOOKUP($E19,'1MD ELO (2)'!$A$7:$O$22,3))</f>
        <v/>
      </c>
      <c r="H19" s="502"/>
      <c r="I19" s="502" t="str">
        <f>IF($E19="","",VLOOKUP($E19,'1MD ELO (2)'!$A$7:$O$22,4))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 customHeight="1" x14ac:dyDescent="0.25">
      <c r="A20" s="131"/>
      <c r="B20" s="456"/>
      <c r="C20" s="457"/>
      <c r="D20" s="457"/>
      <c r="E20" s="288"/>
      <c r="F20" s="458"/>
      <c r="G20" s="458"/>
      <c r="H20" s="459"/>
      <c r="I20" s="629"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 customHeight="1" x14ac:dyDescent="0.25">
      <c r="A21" s="504">
        <v>8</v>
      </c>
      <c r="B21" s="450" t="str">
        <f>IF($E21="","",VLOOKUP($E21,'1MD ELO (2)'!$A$7:$O$22,14))</f>
        <v/>
      </c>
      <c r="C21" s="451" t="str">
        <f>IF($E21="","",VLOOKUP($E21,'1MD ELO (2)'!$A$7:$O$22,15))</f>
        <v/>
      </c>
      <c r="D21" s="451" t="str">
        <f>IF($E21="","",VLOOKUP($E21,'1MD ELO (2)'!$A$7:$O$22,5))</f>
        <v/>
      </c>
      <c r="E21" s="452"/>
      <c r="F21" s="503" t="str">
        <f>UPPER(IF($E21="","",VLOOKUP($E21,'1MD ELO (2)'!$A$7:$O$22,2)))</f>
        <v/>
      </c>
      <c r="G21" s="503" t="str">
        <f>IF($E21="","",VLOOKUP($E21,'1MD ELO (2)'!$A$7:$O$22,3))</f>
        <v/>
      </c>
      <c r="H21" s="503"/>
      <c r="I21" s="503" t="str">
        <f>IF($E21="","",VLOOKUP($E21,'1MD ELO (2)'!$A$7:$O$22,4))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5">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5">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5">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5">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5">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5">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5">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3"/>
      <c r="AJ28" s="573"/>
      <c r="AK28" s="573"/>
      <c r="AL28" s="129"/>
      <c r="AM28" s="129"/>
      <c r="AN28" s="129"/>
      <c r="AO28" s="129"/>
      <c r="AP28" s="129"/>
      <c r="AQ28" s="129"/>
      <c r="AR28" s="129"/>
      <c r="AS28" s="129"/>
    </row>
    <row r="29" spans="1:45" s="37" customFormat="1" ht="9.6" customHeight="1" x14ac:dyDescent="0.25">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3"/>
      <c r="AJ29" s="573"/>
      <c r="AK29" s="573"/>
      <c r="AL29" s="129"/>
      <c r="AM29" s="129"/>
      <c r="AN29" s="129"/>
      <c r="AO29" s="129"/>
      <c r="AP29" s="129"/>
      <c r="AQ29" s="129"/>
      <c r="AR29" s="129"/>
      <c r="AS29" s="129"/>
    </row>
    <row r="30" spans="1:45" s="37" customFormat="1" ht="9.6" customHeight="1" x14ac:dyDescent="0.25">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3"/>
      <c r="AJ30" s="573"/>
      <c r="AK30" s="573"/>
      <c r="AL30" s="129"/>
      <c r="AM30" s="129"/>
      <c r="AN30" s="129"/>
      <c r="AO30" s="129"/>
      <c r="AP30" s="129"/>
      <c r="AQ30" s="129"/>
      <c r="AR30" s="129"/>
      <c r="AS30" s="129"/>
    </row>
    <row r="31" spans="1:45" s="37" customFormat="1" ht="9.6" customHeight="1" x14ac:dyDescent="0.25">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3"/>
      <c r="AJ31" s="573"/>
      <c r="AK31" s="573"/>
      <c r="AL31" s="129"/>
      <c r="AM31" s="129"/>
      <c r="AN31" s="129"/>
      <c r="AO31" s="129"/>
      <c r="AP31" s="129"/>
      <c r="AQ31" s="129"/>
      <c r="AR31" s="129"/>
      <c r="AS31" s="129"/>
    </row>
    <row r="32" spans="1:45" s="37" customFormat="1" ht="9.6" customHeight="1" x14ac:dyDescent="0.25">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3"/>
      <c r="AJ32" s="573"/>
      <c r="AK32" s="573"/>
      <c r="AL32" s="129"/>
      <c r="AM32" s="129"/>
      <c r="AN32" s="129"/>
      <c r="AO32" s="129"/>
      <c r="AP32" s="129"/>
      <c r="AQ32" s="129"/>
      <c r="AR32" s="129"/>
      <c r="AS32" s="129"/>
    </row>
    <row r="33" spans="1:45" s="37" customFormat="1" ht="9.6" customHeight="1" x14ac:dyDescent="0.25">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3"/>
      <c r="AJ33" s="573"/>
      <c r="AK33" s="573"/>
      <c r="AL33" s="129"/>
      <c r="AM33" s="129"/>
      <c r="AN33" s="129"/>
      <c r="AO33" s="129"/>
      <c r="AP33" s="129"/>
      <c r="AQ33" s="129"/>
      <c r="AR33" s="129"/>
      <c r="AS33" s="129"/>
    </row>
    <row r="34" spans="1:45" s="37" customFormat="1" ht="9.6" customHeight="1" x14ac:dyDescent="0.25">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3"/>
      <c r="AJ34" s="573"/>
      <c r="AK34" s="573"/>
      <c r="AL34" s="129"/>
      <c r="AM34" s="129"/>
      <c r="AN34" s="129"/>
      <c r="AO34" s="129"/>
      <c r="AP34" s="129"/>
      <c r="AQ34" s="129"/>
      <c r="AR34" s="129"/>
      <c r="AS34" s="129"/>
    </row>
    <row r="35" spans="1:45" s="37" customFormat="1" ht="9.6" customHeight="1" x14ac:dyDescent="0.25">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3"/>
      <c r="AJ35" s="573"/>
      <c r="AK35" s="573"/>
      <c r="AL35" s="129"/>
      <c r="AM35" s="129"/>
      <c r="AN35" s="129"/>
      <c r="AO35" s="129"/>
      <c r="AP35" s="129"/>
      <c r="AQ35" s="129"/>
      <c r="AR35" s="129"/>
      <c r="AS35" s="129"/>
    </row>
    <row r="36" spans="1:45" s="37" customFormat="1" ht="9.6" customHeight="1" x14ac:dyDescent="0.25">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3"/>
      <c r="AJ36" s="573"/>
      <c r="AK36" s="573"/>
      <c r="AL36" s="129"/>
      <c r="AM36" s="129"/>
      <c r="AN36" s="129"/>
      <c r="AO36" s="129"/>
      <c r="AP36" s="129"/>
      <c r="AQ36" s="129"/>
      <c r="AR36" s="129"/>
      <c r="AS36" s="129"/>
    </row>
    <row r="37" spans="1:45" s="37" customFormat="1" ht="9.6" customHeight="1" x14ac:dyDescent="0.25">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3"/>
      <c r="AJ37" s="573"/>
      <c r="AK37" s="573"/>
      <c r="AL37" s="129"/>
      <c r="AM37" s="129"/>
      <c r="AN37" s="129"/>
      <c r="AO37" s="129"/>
      <c r="AP37" s="129"/>
      <c r="AQ37" s="129"/>
      <c r="AR37" s="129"/>
      <c r="AS37" s="129"/>
    </row>
    <row r="38" spans="1:45" s="37" customFormat="1" ht="9.6" customHeight="1" x14ac:dyDescent="0.25">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3"/>
      <c r="AJ38" s="573"/>
      <c r="AK38" s="573"/>
      <c r="AL38" s="129"/>
      <c r="AM38" s="129"/>
      <c r="AN38" s="129"/>
      <c r="AO38" s="129"/>
      <c r="AP38" s="129"/>
      <c r="AQ38" s="129"/>
      <c r="AR38" s="129"/>
      <c r="AS38" s="129"/>
    </row>
    <row r="39" spans="1:45" s="37" customFormat="1" ht="9.6" customHeight="1" x14ac:dyDescent="0.25">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3"/>
      <c r="AJ39" s="573"/>
      <c r="AK39" s="573"/>
      <c r="AL39" s="129"/>
      <c r="AM39" s="129"/>
      <c r="AN39" s="129"/>
      <c r="AO39" s="129"/>
      <c r="AP39" s="129"/>
      <c r="AQ39" s="129"/>
      <c r="AR39" s="129"/>
      <c r="AS39" s="129"/>
    </row>
    <row r="40" spans="1:45" s="37" customFormat="1" ht="9.6" customHeight="1" x14ac:dyDescent="0.25">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3"/>
      <c r="AJ40" s="573"/>
      <c r="AK40" s="573"/>
      <c r="AL40" s="129"/>
      <c r="AM40" s="129"/>
      <c r="AN40" s="129"/>
      <c r="AO40" s="129"/>
      <c r="AP40" s="129"/>
      <c r="AQ40" s="129"/>
      <c r="AR40" s="129"/>
      <c r="AS40" s="129"/>
    </row>
    <row r="41" spans="1:45" s="37" customFormat="1" ht="9.6" customHeight="1" x14ac:dyDescent="0.25">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3"/>
      <c r="AJ41" s="573"/>
      <c r="AK41" s="573"/>
      <c r="AL41" s="129"/>
      <c r="AM41" s="129"/>
      <c r="AN41" s="129"/>
      <c r="AO41" s="129"/>
      <c r="AP41" s="129"/>
      <c r="AQ41" s="129"/>
      <c r="AR41" s="129"/>
      <c r="AS41" s="129"/>
    </row>
    <row r="42" spans="1:45" s="37" customFormat="1" ht="9.6" customHeight="1" x14ac:dyDescent="0.25">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3"/>
      <c r="AJ42" s="573"/>
      <c r="AK42" s="573"/>
      <c r="AL42" s="129"/>
      <c r="AM42" s="129"/>
      <c r="AN42" s="129"/>
      <c r="AO42" s="129"/>
      <c r="AP42" s="129"/>
      <c r="AQ42" s="129"/>
      <c r="AR42" s="129"/>
      <c r="AS42" s="129"/>
    </row>
    <row r="43" spans="1:45" s="37" customFormat="1" ht="9.6" customHeight="1" x14ac:dyDescent="0.25">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3"/>
      <c r="AJ43" s="573"/>
      <c r="AK43" s="573"/>
      <c r="AL43" s="129"/>
      <c r="AM43" s="129"/>
      <c r="AN43" s="129"/>
      <c r="AO43" s="129"/>
      <c r="AP43" s="129"/>
      <c r="AQ43" s="129"/>
      <c r="AR43" s="129"/>
      <c r="AS43" s="129"/>
    </row>
    <row r="44" spans="1:45" s="37" customFormat="1" ht="9.6" customHeight="1" x14ac:dyDescent="0.25">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3"/>
      <c r="AJ44" s="573"/>
      <c r="AK44" s="573"/>
      <c r="AL44" s="129"/>
      <c r="AM44" s="129"/>
      <c r="AN44" s="129"/>
      <c r="AO44" s="129"/>
      <c r="AP44" s="129"/>
      <c r="AQ44" s="129"/>
      <c r="AR44" s="129"/>
      <c r="AS44" s="129"/>
    </row>
    <row r="45" spans="1:45" s="37" customFormat="1" ht="9.6" customHeight="1" x14ac:dyDescent="0.25">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3"/>
      <c r="AJ45" s="573"/>
      <c r="AK45" s="573"/>
      <c r="AL45" s="129"/>
      <c r="AM45" s="129"/>
      <c r="AN45" s="129"/>
      <c r="AO45" s="129"/>
      <c r="AP45" s="129"/>
      <c r="AQ45" s="129"/>
      <c r="AR45" s="129"/>
      <c r="AS45" s="129"/>
    </row>
    <row r="46" spans="1:45" s="37" customFormat="1" ht="9.6" customHeight="1" x14ac:dyDescent="0.25">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3"/>
      <c r="AJ46" s="573"/>
      <c r="AK46" s="573"/>
      <c r="AL46" s="129"/>
      <c r="AM46" s="129"/>
      <c r="AN46" s="129"/>
      <c r="AO46" s="129"/>
      <c r="AP46" s="129"/>
      <c r="AQ46" s="129"/>
      <c r="AR46" s="129"/>
      <c r="AS46" s="129"/>
    </row>
    <row r="47" spans="1:45" s="37" customFormat="1" ht="9.6" customHeight="1" x14ac:dyDescent="0.25">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3"/>
      <c r="AJ47" s="573"/>
      <c r="AK47" s="573"/>
      <c r="AL47" s="129"/>
      <c r="AM47" s="129"/>
      <c r="AN47" s="129"/>
      <c r="AO47" s="129"/>
      <c r="AP47" s="129"/>
      <c r="AQ47" s="129"/>
      <c r="AR47" s="129"/>
      <c r="AS47" s="129"/>
    </row>
    <row r="48" spans="1:45" s="37" customFormat="1" ht="9.6" customHeight="1" x14ac:dyDescent="0.25">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3"/>
      <c r="AJ48" s="573"/>
      <c r="AK48" s="573"/>
      <c r="AL48" s="129"/>
      <c r="AM48" s="129"/>
      <c r="AN48" s="129"/>
      <c r="AO48" s="129"/>
      <c r="AP48" s="129"/>
      <c r="AQ48" s="129"/>
      <c r="AR48" s="129"/>
      <c r="AS48" s="129"/>
    </row>
    <row r="49" spans="1:45" s="37" customFormat="1" ht="9.6" customHeight="1" x14ac:dyDescent="0.25">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3"/>
      <c r="AJ49" s="573"/>
      <c r="AK49" s="573"/>
      <c r="AL49" s="129"/>
      <c r="AM49" s="129"/>
      <c r="AN49" s="129"/>
      <c r="AO49" s="129"/>
      <c r="AP49" s="129"/>
      <c r="AQ49" s="129"/>
      <c r="AR49" s="129"/>
      <c r="AS49" s="129"/>
    </row>
    <row r="50" spans="1:45" s="37" customFormat="1" ht="9.6" customHeight="1" x14ac:dyDescent="0.25">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3"/>
      <c r="AJ50" s="573"/>
      <c r="AK50" s="573"/>
      <c r="AL50" s="129"/>
      <c r="AM50" s="129"/>
      <c r="AN50" s="129"/>
      <c r="AO50" s="129"/>
      <c r="AP50" s="129"/>
      <c r="AQ50" s="129"/>
      <c r="AR50" s="129"/>
      <c r="AS50" s="129"/>
    </row>
    <row r="51" spans="1:45" s="37" customFormat="1" ht="9.6" customHeight="1" x14ac:dyDescent="0.25">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3"/>
      <c r="AJ51" s="573"/>
      <c r="AK51" s="573"/>
      <c r="AL51" s="129"/>
      <c r="AM51" s="129"/>
      <c r="AN51" s="129"/>
      <c r="AO51" s="129"/>
      <c r="AP51" s="129"/>
      <c r="AQ51" s="129"/>
      <c r="AR51" s="129"/>
      <c r="AS51" s="129"/>
    </row>
    <row r="52" spans="1:45" s="37" customFormat="1" ht="9.6" customHeight="1" x14ac:dyDescent="0.25">
      <c r="A52" s="485"/>
      <c r="B52" s="124"/>
      <c r="C52" s="124"/>
      <c r="D52" s="124"/>
      <c r="E52" s="288"/>
      <c r="F52" s="649"/>
      <c r="G52" s="649"/>
      <c r="H52" s="649"/>
      <c r="I52" s="649"/>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3"/>
      <c r="AJ52" s="573"/>
      <c r="AK52" s="573"/>
      <c r="AL52" s="129"/>
      <c r="AM52" s="129"/>
      <c r="AN52" s="129"/>
      <c r="AO52" s="129"/>
      <c r="AP52" s="129"/>
      <c r="AQ52" s="129"/>
      <c r="AR52" s="129"/>
      <c r="AS52" s="129"/>
    </row>
    <row r="53" spans="1:45" s="2" customFormat="1" ht="6.75" customHeight="1" x14ac:dyDescent="0.25">
      <c r="A53" s="163"/>
      <c r="B53" s="163"/>
      <c r="C53" s="163"/>
      <c r="D53" s="163"/>
      <c r="E53" s="163"/>
      <c r="F53" s="650"/>
      <c r="G53" s="650"/>
      <c r="H53" s="650"/>
      <c r="I53" s="650"/>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3"/>
      <c r="AJ53" s="573"/>
      <c r="AK53" s="573"/>
      <c r="AL53" s="168"/>
      <c r="AM53" s="168"/>
      <c r="AN53" s="168"/>
      <c r="AO53" s="168"/>
      <c r="AP53" s="168"/>
      <c r="AQ53" s="168"/>
      <c r="AR53" s="168"/>
      <c r="AS53" s="168"/>
    </row>
    <row r="54" spans="1:45" s="18" customFormat="1" ht="10.5" customHeight="1" x14ac:dyDescent="0.25">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4"/>
      <c r="AJ54" s="574"/>
      <c r="AK54" s="574"/>
      <c r="AL54" s="55"/>
      <c r="AM54" s="55"/>
      <c r="AN54" s="55"/>
      <c r="AO54" s="55"/>
      <c r="AP54" s="55"/>
      <c r="AQ54" s="55"/>
      <c r="AR54" s="55"/>
      <c r="AS54" s="55"/>
    </row>
    <row r="55" spans="1:45" s="18" customFormat="1" ht="9" customHeight="1" x14ac:dyDescent="0.25">
      <c r="A55" s="494" t="s">
        <v>103</v>
      </c>
      <c r="B55" s="495"/>
      <c r="C55" s="496"/>
      <c r="D55" s="497"/>
      <c r="E55" s="185">
        <v>1</v>
      </c>
      <c r="F55" s="55" t="str">
        <f>IF(E55&gt;$R$62,,UPPER(VLOOKUP(E55,'1MD ELO (2)'!$A$7:$Q$134,2)))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4"/>
      <c r="AJ55" s="574"/>
      <c r="AK55" s="574"/>
      <c r="AL55" s="55"/>
      <c r="AM55" s="55"/>
      <c r="AN55" s="55"/>
      <c r="AO55" s="55"/>
      <c r="AP55" s="55"/>
      <c r="AQ55" s="55"/>
      <c r="AR55" s="55"/>
      <c r="AS55" s="55"/>
    </row>
    <row r="56" spans="1:45" s="18" customFormat="1" ht="9" customHeight="1" x14ac:dyDescent="0.25">
      <c r="A56" s="498" t="s">
        <v>121</v>
      </c>
      <c r="B56" s="294"/>
      <c r="C56" s="499"/>
      <c r="D56" s="500"/>
      <c r="E56" s="185">
        <v>2</v>
      </c>
      <c r="F56" s="55" t="str">
        <f>IF(E56&gt;$R$62,,UPPER(VLOOKUP(E56,'1MD ELO (2)'!$A$7:$Q$134,2)))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4"/>
      <c r="AJ56" s="574"/>
      <c r="AK56" s="574"/>
      <c r="AL56" s="55"/>
      <c r="AM56" s="55"/>
      <c r="AN56" s="55"/>
      <c r="AO56" s="55"/>
      <c r="AP56" s="55"/>
      <c r="AQ56" s="55"/>
      <c r="AR56" s="55"/>
      <c r="AS56" s="55"/>
    </row>
    <row r="57" spans="1:45" s="18" customFormat="1" ht="9" customHeight="1" x14ac:dyDescent="0.25">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4"/>
      <c r="AJ57" s="574"/>
      <c r="AK57" s="574"/>
      <c r="AL57" s="55"/>
      <c r="AM57" s="55"/>
      <c r="AN57" s="55"/>
      <c r="AO57" s="55"/>
      <c r="AP57" s="55"/>
      <c r="AQ57" s="55"/>
      <c r="AR57" s="55"/>
      <c r="AS57" s="55"/>
    </row>
    <row r="58" spans="1:45" s="18" customFormat="1" ht="9" customHeight="1" x14ac:dyDescent="0.25">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4"/>
      <c r="AJ58" s="574"/>
      <c r="AK58" s="574"/>
      <c r="AL58" s="55"/>
      <c r="AM58" s="55"/>
      <c r="AN58" s="55"/>
      <c r="AO58" s="55"/>
      <c r="AP58" s="55"/>
      <c r="AQ58" s="55"/>
      <c r="AR58" s="55"/>
      <c r="AS58" s="55"/>
    </row>
    <row r="59" spans="1:45" s="18" customFormat="1" ht="9" customHeight="1" x14ac:dyDescent="0.25">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4"/>
      <c r="AJ59" s="574"/>
      <c r="AK59" s="574"/>
      <c r="AL59" s="55"/>
      <c r="AM59" s="55"/>
      <c r="AN59" s="55"/>
      <c r="AO59" s="55"/>
      <c r="AP59" s="55"/>
      <c r="AQ59" s="55"/>
      <c r="AR59" s="55"/>
      <c r="AS59" s="55"/>
    </row>
    <row r="60" spans="1:45" s="18" customFormat="1" ht="9" customHeight="1" x14ac:dyDescent="0.25">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4"/>
      <c r="AJ60" s="574"/>
      <c r="AK60" s="574"/>
      <c r="AL60" s="55"/>
      <c r="AM60" s="55"/>
      <c r="AN60" s="55"/>
      <c r="AO60" s="55"/>
      <c r="AP60" s="55"/>
      <c r="AQ60" s="55"/>
      <c r="AR60" s="55"/>
      <c r="AS60" s="55"/>
    </row>
    <row r="61" spans="1:45" s="18" customFormat="1" ht="9" customHeight="1" x14ac:dyDescent="0.25">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4"/>
      <c r="AJ61" s="574"/>
      <c r="AK61" s="574"/>
      <c r="AL61" s="55"/>
      <c r="AM61" s="55"/>
      <c r="AN61" s="55"/>
      <c r="AO61" s="55"/>
      <c r="AP61" s="55"/>
      <c r="AQ61" s="55"/>
      <c r="AR61" s="55"/>
      <c r="AS61" s="55"/>
    </row>
    <row r="62" spans="1:45" s="18" customFormat="1" ht="9" customHeight="1" x14ac:dyDescent="0.25">
      <c r="A62" s="327"/>
      <c r="B62" s="324"/>
      <c r="C62" s="375"/>
      <c r="D62" s="335"/>
      <c r="E62" s="202"/>
      <c r="F62" s="201"/>
      <c r="G62" s="202"/>
      <c r="H62" s="201"/>
      <c r="I62" s="203"/>
      <c r="J62" s="493" t="s">
        <v>14</v>
      </c>
      <c r="K62" s="294"/>
      <c r="L62" s="491"/>
      <c r="M62" s="294"/>
      <c r="N62" s="492"/>
      <c r="O62" s="294" t="str">
        <f>R4</f>
        <v>Csávás István</v>
      </c>
      <c r="P62" s="491"/>
      <c r="Q62" s="294"/>
      <c r="R62" s="205">
        <f>MIN(4,'1MD ELO (2)'!Q5)</f>
        <v>4</v>
      </c>
      <c r="T62" s="55"/>
      <c r="U62" s="55"/>
      <c r="V62" s="55"/>
      <c r="W62" s="55"/>
      <c r="X62" s="55"/>
      <c r="Y62" s="55"/>
      <c r="Z62" s="55"/>
      <c r="AA62" s="55"/>
      <c r="AB62" s="55"/>
      <c r="AC62" s="55"/>
      <c r="AD62" s="55"/>
      <c r="AE62" s="55"/>
      <c r="AF62" s="55"/>
      <c r="AG62" s="55"/>
      <c r="AH62" s="55"/>
      <c r="AI62" s="574"/>
      <c r="AJ62" s="574"/>
      <c r="AK62" s="574"/>
      <c r="AL62" s="55"/>
      <c r="AM62" s="55"/>
      <c r="AN62" s="55"/>
      <c r="AO62" s="55"/>
      <c r="AP62" s="55"/>
      <c r="AQ62" s="55"/>
      <c r="AR62" s="55"/>
      <c r="AS62" s="55"/>
    </row>
    <row r="63" spans="1:45" x14ac:dyDescent="0.25">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5">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5">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5">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5">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5">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5">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5">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5">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5">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5">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5">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5">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5">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5">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5">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5">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5">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5">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5">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5">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5">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5">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5">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5">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5">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5">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5">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5">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5">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5">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5">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5">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5">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5">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5">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5">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5">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5">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5">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5">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5">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5">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5">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5">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5">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5">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5">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5">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5">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5">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5">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5">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5">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5">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5">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5">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5">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5">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5">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5">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5">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5">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5">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5">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5">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5">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5">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5">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5">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5">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5">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5">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5">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5">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5">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5">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5">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625" priority="7" stopIfTrue="1" operator="equal">
      <formula>"QA"</formula>
    </cfRule>
    <cfRule type="cellIs" dxfId="624" priority="8" stopIfTrue="1" operator="equal">
      <formula>"DA"</formula>
    </cfRule>
  </conditionalFormatting>
  <conditionalFormatting sqref="E7 E21">
    <cfRule type="expression" dxfId="623" priority="5" stopIfTrue="1">
      <formula>$E7&lt;5</formula>
    </cfRule>
  </conditionalFormatting>
  <conditionalFormatting sqref="E22 E24 E26 E28 E30 E32 E34 E36 E38 E40 E42 E44 E46 E48 E50 E52">
    <cfRule type="expression" dxfId="622" priority="13" stopIfTrue="1">
      <formula>AND($E22&lt;9,$C22&gt;0)</formula>
    </cfRule>
  </conditionalFormatting>
  <conditionalFormatting sqref="F7 F9 F11 F13 F15 F17 F19 F21:F22">
    <cfRule type="cellIs" dxfId="621" priority="4" stopIfTrue="1" operator="equal">
      <formula>"Bye"</formula>
    </cfRule>
  </conditionalFormatting>
  <conditionalFormatting sqref="F24 F26 F28 F30 F32 F34 F36 F38 F40 F42 F44 F46 F48 F50">
    <cfRule type="cellIs" dxfId="620" priority="11" stopIfTrue="1" operator="equal">
      <formula>"Bye"</formula>
    </cfRule>
  </conditionalFormatting>
  <conditionalFormatting sqref="F24:I24 F26:I26 F28:I28 F30:I30 F32:I32 F34:I34 F36:I36 F38:I38 F40:I40 F42:I42 F44:I44 F46:I46 F48:I48 F50:I50 F22:I22">
    <cfRule type="expression" dxfId="619" priority="12" stopIfTrue="1">
      <formula>AND($E22&lt;9,$C22&gt;0)</formula>
    </cfRule>
  </conditionalFormatting>
  <conditionalFormatting sqref="H7 H9 H11 H13 H15 H17 H19 H21">
    <cfRule type="expression" dxfId="618" priority="17" stopIfTrue="1">
      <formula>AND($E7&lt;9,$C7&gt;0)</formula>
    </cfRule>
  </conditionalFormatting>
  <conditionalFormatting sqref="I8 K10 I12 M14 I16 K18 I20 I23 K25 I27 M29 I31 K33 I35 I39 K41 I43 M45 I47 K49 I51">
    <cfRule type="expression" dxfId="617" priority="14" stopIfTrue="1">
      <formula>AND($O$1="CU",I8="Umpire")</formula>
    </cfRule>
    <cfRule type="expression" dxfId="616" priority="15" stopIfTrue="1">
      <formula>AND($O$1="CU",I8&lt;&gt;"Umpire",J8&lt;&gt;"")</formula>
    </cfRule>
    <cfRule type="expression" dxfId="615" priority="16" stopIfTrue="1">
      <formula>AND($O$1="CU",I8&lt;&gt;"Umpire")</formula>
    </cfRule>
  </conditionalFormatting>
  <conditionalFormatting sqref="J8 L10 J12 N14 J16 L18 J20 R62">
    <cfRule type="expression" dxfId="614" priority="6" stopIfTrue="1">
      <formula>$O$1="CU"</formula>
    </cfRule>
  </conditionalFormatting>
  <conditionalFormatting sqref="K8 M10 K12 O14 K16 M18 K20 K23 M25 K27 O29 K31 M33 K35 K39 M41 K43 O45 K47 M49 K51">
    <cfRule type="expression" dxfId="613" priority="9" stopIfTrue="1">
      <formula>J8="as"</formula>
    </cfRule>
    <cfRule type="expression" dxfId="612" priority="10" stopIfTrue="1">
      <formula>J8="bs"</formula>
    </cfRule>
  </conditionalFormatting>
  <conditionalFormatting sqref="O16">
    <cfRule type="expression" dxfId="611" priority="1" stopIfTrue="1">
      <formula>AND($O$1="CU",O16="Umpire")</formula>
    </cfRule>
    <cfRule type="expression" dxfId="610" priority="2" stopIfTrue="1">
      <formula>AND($O$1="CU",O16&lt;&gt;"Umpire",P16&lt;&gt;"")</formula>
    </cfRule>
    <cfRule type="expression" dxfId="609" priority="3" stopIfTrue="1">
      <formula>AND($O$1="CU",O16&lt;&gt;"Umpire")</formula>
    </cfRule>
  </conditionalFormatting>
  <dataValidations count="1">
    <dataValidation type="list" allowBlank="1" showInputMessage="1" sqref="I23 I39 I27 I35 I43 I31 I51 I47 K49 K41 M45 K33 K25 M29 I16 K18 K10 I20 I12 I8 M14 O16" xr:uid="{00000000-0002-0000-20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12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5126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8">
    <tabColor indexed="11"/>
    <pageSetUpPr fitToPage="1"/>
  </sheetPr>
  <dimension ref="A1:AK57"/>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Altalanos!$B$8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1.1"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IF($E7="","",VLOOKUP($E7,'1MD ELO (2)'!$A$7:$O$22,14))</f>
        <v/>
      </c>
      <c r="C7" s="376" t="str">
        <f>IF($E7="","",VLOOKUP($E7,'1MD ELO (2)'!$A$7:$O$22,15))</f>
        <v/>
      </c>
      <c r="D7" s="376" t="str">
        <f>IF($E7="","",VLOOKUP($E7,'1MD ELO (2)'!$A$7:$O$22,5))</f>
        <v/>
      </c>
      <c r="E7" s="119"/>
      <c r="F7" s="120" t="str">
        <f>UPPER(IF($E7="","",VLOOKUP($E7,'1MD ELO (2)'!$A$7:$O$22,2)))</f>
        <v/>
      </c>
      <c r="G7" s="120" t="str">
        <f>IF($E7="","",VLOOKUP($E7,'1MD ELO (2)'!$A$7:$O$22,3))</f>
        <v/>
      </c>
      <c r="H7" s="120"/>
      <c r="I7" s="120" t="str">
        <f>IF($E7="","",VLOOKUP($E7,'1MD ELO (2)'!$A$7:$O$22,4))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137" t="str">
        <f>UPPER(IF(OR(J8="a",J8="as"),F7,IF(OR(J8="b",J8="bs"),F9,)))</f>
        <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IF($E9="","",VLOOKUP($E9,'1MD ELO (2)'!$A$7:$O$22,14))</f>
        <v/>
      </c>
      <c r="C9" s="376" t="str">
        <f>IF($E9="","",VLOOKUP($E9,'1MD ELO (2)'!$A$7:$O$22,15))</f>
        <v/>
      </c>
      <c r="D9" s="376" t="str">
        <f>IF($E9="","",VLOOKUP($E9,'1MD ELO (2)'!$A$7:$O$22,5))</f>
        <v/>
      </c>
      <c r="E9" s="119"/>
      <c r="F9" s="139" t="str">
        <f>UPPER(IF($E9="","",VLOOKUP($E9,'1MD ELO (2)'!$A$7:$O$22,2)))</f>
        <v/>
      </c>
      <c r="G9" s="139" t="str">
        <f>IF($E9="","",VLOOKUP($E9,'1MD ELO (2)'!$A$7:$O$22,3))</f>
        <v/>
      </c>
      <c r="H9" s="139"/>
      <c r="I9" s="120" t="str">
        <f>IF($E9="","",VLOOKUP($E9,'1MD ELO (2)'!$A$7:$O$22,4))</f>
        <v/>
      </c>
      <c r="J9" s="140"/>
      <c r="K9" s="121"/>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IF($E11="","",VLOOKUP($E11,'1MD ELO (2)'!$A$7:$O$22,14))</f>
        <v/>
      </c>
      <c r="C11" s="376" t="str">
        <f>IF($E11="","",VLOOKUP($E11,'1MD ELO (2)'!$A$7:$O$22,15))</f>
        <v/>
      </c>
      <c r="D11" s="376" t="str">
        <f>IF($E11="","",VLOOKUP($E11,'1MD ELO (2)'!$A$7:$O$22,5))</f>
        <v/>
      </c>
      <c r="E11" s="119"/>
      <c r="F11" s="139" t="str">
        <f>UPPER(IF($E11="","",VLOOKUP($E11,'1MD ELO (2)'!$A$7:$O$22,2)))</f>
        <v/>
      </c>
      <c r="G11" s="139" t="str">
        <f>IF($E11="","",VLOOKUP($E11,'1MD ELO (2)'!$A$7:$O$22,3))</f>
        <v/>
      </c>
      <c r="H11" s="139"/>
      <c r="I11" s="139" t="str">
        <f>IF($E11="","",VLOOKUP($E11,'1MD ELO (2)'!$A$7:$O$22,4))</f>
        <v/>
      </c>
      <c r="J11" s="122"/>
      <c r="K11" s="121"/>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137" t="str">
        <f>UPPER(IF(OR(J12="a",J12="as"),F11,IF(OR(J12="b",J12="bs"),F13,)))</f>
        <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IF($E13="","",VLOOKUP($E13,'1MD ELO (2)'!$A$7:$O$22,14))</f>
        <v/>
      </c>
      <c r="C13" s="376" t="str">
        <f>IF($E13="","",VLOOKUP($E13,'1MD ELO (2)'!$A$7:$O$22,15))</f>
        <v/>
      </c>
      <c r="D13" s="376" t="str">
        <f>IF($E13="","",VLOOKUP($E13,'1MD ELO (2)'!$A$7:$O$22,5))</f>
        <v/>
      </c>
      <c r="E13" s="119"/>
      <c r="F13" s="139" t="str">
        <f>UPPER(IF($E13="","",VLOOKUP($E13,'1MD ELO (2)'!$A$7:$O$22,2)))</f>
        <v/>
      </c>
      <c r="G13" s="139" t="str">
        <f>IF($E13="","",VLOOKUP($E13,'1MD ELO (2)'!$A$7:$O$22,3))</f>
        <v/>
      </c>
      <c r="H13" s="139"/>
      <c r="I13" s="139" t="str">
        <f>IF($E13="","",VLOOKUP($E13,'1MD ELO (2)'!$A$7:$O$22,4))</f>
        <v/>
      </c>
      <c r="J13" s="150"/>
      <c r="K13" s="121"/>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IF($E15="","",VLOOKUP($E15,'1MD ELO (2)'!$A$7:$O$22,14))</f>
        <v/>
      </c>
      <c r="C15" s="376" t="str">
        <f>IF($E15="","",VLOOKUP($E15,'1MD ELO (2)'!$A$7:$O$22,15))</f>
        <v/>
      </c>
      <c r="D15" s="376" t="str">
        <f>IF($E15="","",VLOOKUP($E15,'1MD ELO (2)'!$A$7:$O$22,5))</f>
        <v/>
      </c>
      <c r="E15" s="119"/>
      <c r="F15" s="120" t="str">
        <f>UPPER(IF($E15="","",VLOOKUP($E15,'1MD ELO (2)'!$A$7:$O$22,2)))</f>
        <v/>
      </c>
      <c r="G15" s="120" t="str">
        <f>IF($E15="","",VLOOKUP($E15,'1MD ELO (2)'!$A$7:$O$22,3))</f>
        <v/>
      </c>
      <c r="H15" s="120"/>
      <c r="I15" s="120" t="str">
        <f>IF($E15="","",VLOOKUP($E15,'1MD ELO (2)'!$A$7:$O$22,4))</f>
        <v/>
      </c>
      <c r="J15" s="152"/>
      <c r="K15" s="121"/>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137" t="str">
        <f>UPPER(IF(OR(J16="a",J16="as"),F15,IF(OR(J16="b",J16="bs"),F17,)))</f>
        <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IF($E17="","",VLOOKUP($E17,'1MD ELO (2)'!$A$7:$O$22,14))</f>
        <v/>
      </c>
      <c r="C17" s="376" t="str">
        <f>IF($E17="","",VLOOKUP($E17,'1MD ELO (2)'!$A$7:$O$22,15))</f>
        <v/>
      </c>
      <c r="D17" s="376" t="str">
        <f>IF($E17="","",VLOOKUP($E17,'1MD ELO (2)'!$A$7:$O$22,5))</f>
        <v/>
      </c>
      <c r="E17" s="119"/>
      <c r="F17" s="139" t="str">
        <f>UPPER(IF($E17="","",VLOOKUP($E17,'1MD ELO (2)'!$A$7:$O$22,2)))</f>
        <v/>
      </c>
      <c r="G17" s="139" t="str">
        <f>IF($E17="","",VLOOKUP($E17,'1MD ELO (2)'!$A$7:$O$22,3))</f>
        <v/>
      </c>
      <c r="H17" s="139"/>
      <c r="I17" s="139" t="str">
        <f>IF($E17="","",VLOOKUP($E17,'1MD ELO (2)'!$A$7:$O$22,4))</f>
        <v/>
      </c>
      <c r="J17" s="140"/>
      <c r="K17" s="121"/>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IF($E19="","",VLOOKUP($E19,'1MD ELO (2)'!$A$7:$O$22,14))</f>
        <v/>
      </c>
      <c r="C19" s="376" t="str">
        <f>IF($E19="","",VLOOKUP($E19,'1MD ELO (2)'!$A$7:$O$22,15))</f>
        <v/>
      </c>
      <c r="D19" s="376" t="str">
        <f>IF($E19="","",VLOOKUP($E19,'1MD ELO (2)'!$A$7:$O$22,5))</f>
        <v/>
      </c>
      <c r="E19" s="119"/>
      <c r="F19" s="139" t="str">
        <f>UPPER(IF($E19="","",VLOOKUP($E19,'1MD ELO (2)'!$A$7:$O$22,2)))</f>
        <v/>
      </c>
      <c r="G19" s="139" t="str">
        <f>IF($E19="","",VLOOKUP($E19,'1MD ELO (2)'!$A$7:$O$22,3))</f>
        <v/>
      </c>
      <c r="H19" s="139"/>
      <c r="I19" s="139" t="str">
        <f>IF($E19="","",VLOOKUP($E19,'1MD ELO (2)'!$A$7:$O$22,4))</f>
        <v/>
      </c>
      <c r="J19" s="122"/>
      <c r="K19" s="121"/>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137" t="str">
        <f>UPPER(IF(OR(J20="a",J20="as"),F19,IF(OR(J20="b",J20="bs"),F21,)))</f>
        <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IF($E21="","",VLOOKUP($E21,'1MD ELO (2)'!$A$7:$O$22,14))</f>
        <v/>
      </c>
      <c r="C21" s="376" t="str">
        <f>IF($E21="","",VLOOKUP($E21,'1MD ELO (2)'!$A$7:$O$22,15))</f>
        <v/>
      </c>
      <c r="D21" s="376" t="str">
        <f>IF($E21="","",VLOOKUP($E21,'1MD ELO (2)'!$A$7:$O$22,5))</f>
        <v/>
      </c>
      <c r="E21" s="119"/>
      <c r="F21" s="139" t="str">
        <f>UPPER(IF($E21="","",VLOOKUP($E21,'1MD ELO (2)'!$A$7:$O$22,2)))</f>
        <v/>
      </c>
      <c r="G21" s="139" t="str">
        <f>IF($E21="","",VLOOKUP($E21,'1MD ELO (2)'!$A$7:$O$22,3))</f>
        <v/>
      </c>
      <c r="H21" s="139"/>
      <c r="I21" s="139" t="str">
        <f>IF($E21="","",VLOOKUP($E21,'1MD ELO (2)'!$A$7:$O$22,4))</f>
        <v/>
      </c>
      <c r="J21" s="150"/>
      <c r="K21" s="121"/>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IF($E23="","",VLOOKUP($E23,'1MD ELO (2)'!$A$7:$O$22,14))</f>
        <v/>
      </c>
      <c r="C23" s="376" t="str">
        <f>IF($E23="","",VLOOKUP($E23,'1MD ELO (2)'!$A$7:$O$22,15))</f>
        <v/>
      </c>
      <c r="D23" s="376" t="str">
        <f>IF($E23="","",VLOOKUP($E23,'1MD ELO (2)'!$A$7:$O$22,5))</f>
        <v/>
      </c>
      <c r="E23" s="119"/>
      <c r="F23" s="139" t="str">
        <f>UPPER(IF($E23="","",VLOOKUP($E23,'1MD ELO (2)'!$A$7:$O$22,2)))</f>
        <v/>
      </c>
      <c r="G23" s="139" t="str">
        <f>IF($E23="","",VLOOKUP($E23,'1MD ELO (2)'!$A$7:$O$22,3))</f>
        <v/>
      </c>
      <c r="H23" s="139"/>
      <c r="I23" s="139" t="str">
        <f>IF($E23="","",VLOOKUP($E23,'1MD ELO (2)'!$A$7:$O$22,4))</f>
        <v/>
      </c>
      <c r="J23" s="122"/>
      <c r="K23" s="121"/>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137" t="str">
        <f>UPPER(IF(OR(J24="a",J24="as"),F23,IF(OR(J24="b",J24="bs"),F25,)))</f>
        <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IF($E25="","",VLOOKUP($E25,'1MD ELO (2)'!$A$7:$O$22,14))</f>
        <v/>
      </c>
      <c r="C25" s="376" t="str">
        <f>IF($E25="","",VLOOKUP($E25,'1MD ELO (2)'!$A$7:$O$22,15))</f>
        <v/>
      </c>
      <c r="D25" s="376" t="str">
        <f>IF($E25="","",VLOOKUP($E25,'1MD ELO (2)'!$A$7:$O$22,5))</f>
        <v/>
      </c>
      <c r="E25" s="119"/>
      <c r="F25" s="139" t="str">
        <f>UPPER(IF($E25="","",VLOOKUP($E25,'1MD ELO (2)'!$A$7:$O$22,2)))</f>
        <v/>
      </c>
      <c r="G25" s="139" t="str">
        <f>IF($E25="","",VLOOKUP($E25,'1MD ELO (2)'!$A$7:$O$22,3))</f>
        <v/>
      </c>
      <c r="H25" s="139"/>
      <c r="I25" s="139" t="str">
        <f>IF($E25="","",VLOOKUP($E25,'1MD ELO (2)'!$A$7:$O$22,4))</f>
        <v/>
      </c>
      <c r="J25" s="140"/>
      <c r="K25" s="121"/>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IF($E27="","",VLOOKUP($E27,'1MD ELO (2)'!$A$7:$O$22,14))</f>
        <v/>
      </c>
      <c r="C27" s="376" t="str">
        <f>IF($E27="","",VLOOKUP($E27,'1MD ELO (2)'!$A$7:$O$22,15))</f>
        <v/>
      </c>
      <c r="D27" s="376" t="str">
        <f>IF($E27="","",VLOOKUP($E27,'1MD ELO (2)'!$A$7:$O$22,5))</f>
        <v/>
      </c>
      <c r="E27" s="119"/>
      <c r="F27" s="139" t="str">
        <f>UPPER(IF($E27="","",VLOOKUP($E27,'1MD ELO (2)'!$A$7:$O$22,2)))</f>
        <v/>
      </c>
      <c r="G27" s="139" t="str">
        <f>IF($E27="","",VLOOKUP($E27,'1MD ELO (2)'!$A$7:$O$22,3))</f>
        <v/>
      </c>
      <c r="H27" s="139"/>
      <c r="I27" s="139" t="str">
        <f>IF($E27="","",VLOOKUP($E27,'1MD ELO (2)'!$A$7:$O$22,4))</f>
        <v/>
      </c>
      <c r="J27" s="122"/>
      <c r="K27" s="121"/>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137" t="str">
        <f>UPPER(IF(OR(J28="a",J28="as"),F27,IF(OR(J28="b",J28="bs"),F29,)))</f>
        <v/>
      </c>
      <c r="L28" s="149"/>
      <c r="M28" s="121"/>
      <c r="N28" s="148"/>
      <c r="O28" s="146"/>
      <c r="P28" s="148"/>
      <c r="Q28" s="127"/>
      <c r="R28" s="128"/>
      <c r="S28" s="129"/>
    </row>
    <row r="29" spans="1:37" s="37" customFormat="1" ht="12.9" customHeight="1" x14ac:dyDescent="0.25">
      <c r="A29" s="117">
        <v>12</v>
      </c>
      <c r="B29" s="346" t="str">
        <f>IF($E29="","",VLOOKUP($E29,'1MD ELO (2)'!$A$7:$O$22,14))</f>
        <v/>
      </c>
      <c r="C29" s="376" t="str">
        <f>IF($E29="","",VLOOKUP($E29,'1MD ELO (2)'!$A$7:$O$22,15))</f>
        <v/>
      </c>
      <c r="D29" s="376" t="str">
        <f>IF($E29="","",VLOOKUP($E29,'1MD ELO (2)'!$A$7:$O$22,5))</f>
        <v/>
      </c>
      <c r="E29" s="119"/>
      <c r="F29" s="120" t="str">
        <f>UPPER(IF($E29="","",VLOOKUP($E29,'1MD ELO (2)'!$A$7:$O$22,2)))</f>
        <v/>
      </c>
      <c r="G29" s="120" t="str">
        <f>IF($E29="","",VLOOKUP($E29,'1MD ELO (2)'!$A$7:$O$22,3))</f>
        <v/>
      </c>
      <c r="H29" s="120"/>
      <c r="I29" s="120" t="str">
        <f>IF($E29="","",VLOOKUP($E29,'1MD ELO (2)'!$A$7:$O$22,4))</f>
        <v/>
      </c>
      <c r="J29" s="150"/>
      <c r="K29" s="121"/>
      <c r="L29" s="121"/>
      <c r="M29" s="121"/>
      <c r="N29" s="148"/>
      <c r="O29" s="146"/>
      <c r="P29" s="148"/>
      <c r="Q29" s="127"/>
      <c r="R29" s="128"/>
      <c r="S29" s="129"/>
    </row>
    <row r="30" spans="1:37" s="37" customFormat="1" ht="12.9" customHeight="1" x14ac:dyDescent="0.25">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 customHeight="1" x14ac:dyDescent="0.25">
      <c r="A31" s="131">
        <v>13</v>
      </c>
      <c r="B31" s="346" t="str">
        <f>IF($E31="","",VLOOKUP($E31,'1MD ELO (2)'!$A$7:$O$22,14))</f>
        <v/>
      </c>
      <c r="C31" s="376" t="str">
        <f>IF($E31="","",VLOOKUP($E31,'1MD ELO (2)'!$A$7:$O$22,15))</f>
        <v/>
      </c>
      <c r="D31" s="376" t="str">
        <f>IF($E31="","",VLOOKUP($E31,'1MD ELO (2)'!$A$7:$O$22,5))</f>
        <v/>
      </c>
      <c r="E31" s="119"/>
      <c r="F31" s="139" t="str">
        <f>UPPER(IF($E31="","",VLOOKUP($E31,'1MD ELO (2)'!$A$7:$O$22,2)))</f>
        <v/>
      </c>
      <c r="G31" s="139" t="str">
        <f>IF($E31="","",VLOOKUP($E31,'1MD ELO (2)'!$A$7:$O$22,3))</f>
        <v/>
      </c>
      <c r="H31" s="139"/>
      <c r="I31" s="139" t="str">
        <f>IF($E31="","",VLOOKUP($E31,'1MD ELO (2)'!$A$7:$O$22,4))</f>
        <v/>
      </c>
      <c r="J31" s="152"/>
      <c r="K31" s="121"/>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 customHeight="1" x14ac:dyDescent="0.25">
      <c r="A33" s="131">
        <v>14</v>
      </c>
      <c r="B33" s="346" t="str">
        <f>IF($E33="","",VLOOKUP($E33,'1MD ELO (2)'!$A$7:$O$22,14))</f>
        <v/>
      </c>
      <c r="C33" s="376" t="str">
        <f>IF($E33="","",VLOOKUP($E33,'1MD ELO (2)'!$A$7:$O$22,15))</f>
        <v/>
      </c>
      <c r="D33" s="376" t="str">
        <f>IF($E33="","",VLOOKUP($E33,'1MD ELO (2)'!$A$7:$O$22,5))</f>
        <v/>
      </c>
      <c r="E33" s="119"/>
      <c r="F33" s="139" t="str">
        <f>UPPER(IF($E33="","",VLOOKUP($E33,'1MD ELO (2)'!$A$7:$O$22,2)))</f>
        <v/>
      </c>
      <c r="G33" s="139" t="str">
        <f>IF($E33="","",VLOOKUP($E33,'1MD ELO (2)'!$A$7:$O$22,3))</f>
        <v/>
      </c>
      <c r="H33" s="139"/>
      <c r="I33" s="139" t="str">
        <f>IF($E33="","",VLOOKUP($E33,'1MD ELO (2)'!$A$7:$O$22,4))</f>
        <v/>
      </c>
      <c r="J33" s="140"/>
      <c r="K33" s="121"/>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 customHeight="1" x14ac:dyDescent="0.25">
      <c r="A35" s="131">
        <v>15</v>
      </c>
      <c r="B35" s="346" t="str">
        <f>IF($E35="","",VLOOKUP($E35,'1MD ELO (2)'!$A$7:$O$22,14))</f>
        <v/>
      </c>
      <c r="C35" s="376" t="str">
        <f>IF($E35="","",VLOOKUP($E35,'1MD ELO (2)'!$A$7:$O$22,15))</f>
        <v/>
      </c>
      <c r="D35" s="376" t="str">
        <f>IF($E35="","",VLOOKUP($E35,'1MD ELO (2)'!$A$7:$O$22,5))</f>
        <v/>
      </c>
      <c r="E35" s="119"/>
      <c r="F35" s="139" t="str">
        <f>UPPER(IF($E35="","",VLOOKUP($E35,'1MD ELO (2)'!$A$7:$O$22,2)))</f>
        <v/>
      </c>
      <c r="G35" s="139" t="str">
        <f>IF($E35="","",VLOOKUP($E35,'1MD ELO (2)'!$A$7:$O$22,3))</f>
        <v/>
      </c>
      <c r="H35" s="139"/>
      <c r="I35" s="139" t="str">
        <f>IF($E35="","",VLOOKUP($E35,'1MD ELO (2)'!$A$7:$O$22,4))</f>
        <v/>
      </c>
      <c r="J35" s="122"/>
      <c r="K35" s="121"/>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 customHeight="1" x14ac:dyDescent="0.25">
      <c r="A37" s="117">
        <v>16</v>
      </c>
      <c r="B37" s="346" t="str">
        <f>IF($E37="","",VLOOKUP($E37,'1MD ELO (2)'!$A$7:$O$22,14))</f>
        <v/>
      </c>
      <c r="C37" s="376" t="str">
        <f>IF($E37="","",VLOOKUP($E37,'1MD ELO (2)'!$A$7:$O$22,15))</f>
        <v/>
      </c>
      <c r="D37" s="376" t="str">
        <f>IF($E37="","",VLOOKUP($E37,'1MD ELO (2)'!$A$7:$O$22,5))</f>
        <v/>
      </c>
      <c r="E37" s="119"/>
      <c r="F37" s="120" t="str">
        <f>UPPER(IF($E37="","",VLOOKUP($E37,'1MD ELO (2)'!$A$7:$O$22,2)))</f>
        <v/>
      </c>
      <c r="G37" s="120" t="str">
        <f>IF($E37="","",VLOOKUP($E37,'1MD ELO (2)'!$A$7:$O$22,3))</f>
        <v/>
      </c>
      <c r="H37" s="139"/>
      <c r="I37" s="120" t="str">
        <f>IF($E37="","",VLOOKUP($E37,'1MD ELO (2)'!$A$7:$O$22,4))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IF(E50&gt;$R$57,,UPPER(VLOOKUP(E50,'1MD ELO (2)'!$A$7:$Q$134,2)))</f>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IF(E51&gt;$R$57,,UPPER(VLOOKUP(E51,'1MD ELO (2)'!$A$7:$Q$134,2)))</f>
        <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IF(E52&gt;$R$57,,UPPER(VLOOKUP(E52,'1MD ELO (2)'!$A$7:$Q$134,2)))</f>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IF(E53&gt;$R$57,,UPPER(VLOOKUP(E53,'1MD ELO (2)'!$A$7:$Q$134,2)))</f>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MIN(4,'1MD ELO (2)'!Q5)</f>
        <v>4</v>
      </c>
    </row>
  </sheetData>
  <mergeCells count="1">
    <mergeCell ref="A4:C4"/>
  </mergeCells>
  <conditionalFormatting sqref="B39 B41 B43 B45 B47">
    <cfRule type="cellIs" dxfId="608" priority="4" stopIfTrue="1" operator="equal">
      <formula>"QA"</formula>
    </cfRule>
    <cfRule type="cellIs" dxfId="607" priority="5" stopIfTrue="1" operator="equal">
      <formula>"DA"</formula>
    </cfRule>
  </conditionalFormatting>
  <conditionalFormatting sqref="E7 E9 E11 E13 E15 E17 E19 E21 E23 E25 E27 E29 E31 E33 E35 E37">
    <cfRule type="expression" dxfId="606" priority="2" stopIfTrue="1">
      <formula>$E7&lt;5</formula>
    </cfRule>
  </conditionalFormatting>
  <conditionalFormatting sqref="E39 E41 E43 E45 E47">
    <cfRule type="expression" dxfId="605" priority="10" stopIfTrue="1">
      <formula>AND($E39&lt;9,$C39&gt;0)</formula>
    </cfRule>
  </conditionalFormatting>
  <conditionalFormatting sqref="F7 F9 F11 F13 F15 F17 F19 F21 F23 F25 F27 F29 F31 F33 F35 F37">
    <cfRule type="cellIs" dxfId="604" priority="1" stopIfTrue="1" operator="equal">
      <formula>"Bye"</formula>
    </cfRule>
  </conditionalFormatting>
  <conditionalFormatting sqref="F39 F41 F43 F45 F47">
    <cfRule type="cellIs" dxfId="603" priority="8" stopIfTrue="1" operator="equal">
      <formula>"Bye"</formula>
    </cfRule>
  </conditionalFormatting>
  <conditionalFormatting sqref="F39:I39 F41:I41 F43:I43 F45:I45 F47:I47">
    <cfRule type="expression" dxfId="602" priority="9" stopIfTrue="1">
      <formula>AND($E39&lt;9,$C39&gt;0)</formula>
    </cfRule>
  </conditionalFormatting>
  <conditionalFormatting sqref="H7 H9 H11 H13 H15 H17 H19 H21 H23 H25 H27 H29 H31 H33 H35 H37">
    <cfRule type="expression" dxfId="601" priority="14" stopIfTrue="1">
      <formula>AND($E7&lt;9,$C7&gt;0)</formula>
    </cfRule>
  </conditionalFormatting>
  <conditionalFormatting sqref="I8 K10 I12 M14 I16 K18 I20 O22 I24 K26 I28 M30 I32 K34 I36 M40 I42 K44 I46">
    <cfRule type="expression" dxfId="600" priority="11" stopIfTrue="1">
      <formula>AND($O$1="CU",I8="Umpire")</formula>
    </cfRule>
    <cfRule type="expression" dxfId="599" priority="12" stopIfTrue="1">
      <formula>AND($O$1="CU",I8&lt;&gt;"Umpire",J8&lt;&gt;"")</formula>
    </cfRule>
    <cfRule type="expression" dxfId="598" priority="13" stopIfTrue="1">
      <formula>AND($O$1="CU",I8&lt;&gt;"Umpire")</formula>
    </cfRule>
  </conditionalFormatting>
  <conditionalFormatting sqref="J8 L10 J12 N14 J16 L18 J20 P22 J24 L26 J28 N30 J32 L34 J36 R57">
    <cfRule type="expression" dxfId="597" priority="3" stopIfTrue="1">
      <formula>$O$1="CU"</formula>
    </cfRule>
  </conditionalFormatting>
  <conditionalFormatting sqref="K8 M10 K12 O14 K16 M18 K20 Q22 K24 M26 K28 O30 K32 M34 K36 O40 K42 M44 K46">
    <cfRule type="expression" dxfId="596" priority="6" stopIfTrue="1">
      <formula>J8="as"</formula>
    </cfRule>
    <cfRule type="expression" dxfId="595" priority="7" stopIfTrue="1">
      <formula>J8="bs"</formula>
    </cfRule>
  </conditionalFormatting>
  <dataValidations count="1">
    <dataValidation type="list" allowBlank="1" showInputMessage="1" sqref="I46 I42 K44 M40 I8 M14 K10 K18 K26 K34 M30 I12 I36 O22 I16 I32 I24 I20 I28" xr:uid="{00000000-0002-0000-21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22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52290"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140">
    <tabColor indexed="11"/>
    <pageSetUpPr fitToPage="1"/>
  </sheetPr>
  <dimension ref="A1:AK79"/>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99"/>
      <c r="I1" s="333"/>
      <c r="J1" s="100"/>
      <c r="K1" s="370"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E2" s="392">
        <f>Altalanos!$B$8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75"/>
      <c r="C6" s="675"/>
      <c r="D6" s="675"/>
      <c r="E6" s="675"/>
      <c r="F6" s="674" t="str">
        <f>IF(Y3="","",CONCATENATE(AH1," / ",AG1," pont"))</f>
        <v/>
      </c>
      <c r="G6" s="676"/>
      <c r="H6" s="677"/>
      <c r="I6" s="676"/>
      <c r="J6" s="678"/>
      <c r="K6" s="675" t="str">
        <f>IF(Y3="","",CONCATENATE(AF1," pont"))</f>
        <v/>
      </c>
      <c r="L6" s="678"/>
      <c r="M6" s="675" t="str">
        <f>IF(Y3="","",CONCATENATE(AE1," pont"))</f>
        <v/>
      </c>
      <c r="N6" s="678"/>
      <c r="O6" s="675" t="str">
        <f>IF(Y3="","",CONCATENATE(AD1," pont"))</f>
        <v/>
      </c>
      <c r="P6" s="678"/>
      <c r="Q6" s="675" t="str">
        <f>IF(Y3="","",CONCATENATE(AC1," pont"))</f>
        <v/>
      </c>
      <c r="R6" s="685"/>
      <c r="Y6" s="681"/>
      <c r="Z6" s="681"/>
      <c r="AA6" s="681" t="s">
        <v>191</v>
      </c>
      <c r="AB6" s="682">
        <v>150</v>
      </c>
      <c r="AC6" s="682">
        <v>120</v>
      </c>
      <c r="AD6" s="682">
        <v>90</v>
      </c>
      <c r="AE6" s="682">
        <v>60</v>
      </c>
      <c r="AF6" s="682">
        <v>40</v>
      </c>
      <c r="AG6" s="682">
        <v>25</v>
      </c>
      <c r="AH6" s="682">
        <v>10</v>
      </c>
      <c r="AI6" s="684"/>
      <c r="AJ6" s="684"/>
      <c r="AK6" s="684"/>
    </row>
    <row r="7" spans="1:37" s="37" customFormat="1" ht="10.5" customHeight="1" x14ac:dyDescent="0.25">
      <c r="A7" s="117">
        <v>1</v>
      </c>
      <c r="B7" s="346" t="str">
        <f>IF($E7="","",VLOOKUP($E7,'1MD ELO (2)'!$A$7:$O$48,14))</f>
        <v/>
      </c>
      <c r="C7" s="346" t="str">
        <f>IF($E7="","",VLOOKUP($E7,'1MD ELO (2)'!$A$7:$O$48,15))</f>
        <v/>
      </c>
      <c r="D7" s="376" t="str">
        <f>IF($E7="","",VLOOKUP($E7,'1MD ELO (2)'!$A$7:$O$48,5))</f>
        <v/>
      </c>
      <c r="E7" s="119"/>
      <c r="F7" s="120" t="str">
        <f>UPPER(IF($E7="","",VLOOKUP($E7,'1MD ELO (2)'!$A$7:$O$48,2)))</f>
        <v/>
      </c>
      <c r="G7" s="120" t="str">
        <f>IF($E7="","",VLOOKUP($E7,'1MD ELO (2)'!$A$7:$O$48,3))</f>
        <v/>
      </c>
      <c r="H7" s="120"/>
      <c r="I7" s="120" t="str">
        <f>IF($E7="","",VLOOKUP($E7,'1MD ELO (2)'!$A$7:$O$48,4))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5">
      <c r="A9" s="131">
        <v>2</v>
      </c>
      <c r="B9" s="346" t="str">
        <f>IF($E9="","",VLOOKUP($E9,'1MD ELO (2)'!$A$7:$O$48,14))</f>
        <v/>
      </c>
      <c r="C9" s="346" t="str">
        <f>IF($E9="","",VLOOKUP($E9,'1MD ELO (2)'!$A$7:$O$48,15))</f>
        <v/>
      </c>
      <c r="D9" s="376" t="str">
        <f>IF($E9="","",VLOOKUP($E9,'1MD ELO (2)'!$A$7:$O$48,5))</f>
        <v/>
      </c>
      <c r="E9" s="119"/>
      <c r="F9" s="412" t="str">
        <f>UPPER(IF($E9="","",VLOOKUP($E9,'1MD ELO (2)'!$A$7:$O$48,2)))</f>
        <v/>
      </c>
      <c r="G9" s="412" t="str">
        <f>IF($E9="","",VLOOKUP($E9,'1MD ELO (2)'!$A$7:$O$48,3))</f>
        <v/>
      </c>
      <c r="H9" s="412"/>
      <c r="I9" s="412" t="str">
        <f>IF($E9="","",VLOOKUP($E9,'1MD ELO (2)'!$A$7:$O$48,4))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5">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v>3</v>
      </c>
      <c r="B11" s="346" t="str">
        <f>IF($E11="","",VLOOKUP($E11,'1MD ELO (2)'!$A$7:$O$48,14))</f>
        <v/>
      </c>
      <c r="C11" s="346" t="str">
        <f>IF($E11="","",VLOOKUP($E11,'1MD ELO (2)'!$A$7:$O$48,15))</f>
        <v/>
      </c>
      <c r="D11" s="376" t="str">
        <f>IF($E11="","",VLOOKUP($E11,'1MD ELO (2)'!$A$7:$O$48,5))</f>
        <v/>
      </c>
      <c r="E11" s="119"/>
      <c r="F11" s="412" t="str">
        <f>UPPER(IF($E11="","",VLOOKUP($E11,'1MD ELO (2)'!$A$7:$O$48,2)))</f>
        <v/>
      </c>
      <c r="G11" s="412" t="str">
        <f>IF($E11="","",VLOOKUP($E11,'1MD ELO (2)'!$A$7:$O$48,3))</f>
        <v/>
      </c>
      <c r="H11" s="412"/>
      <c r="I11" s="412" t="str">
        <f>IF($E11="","",VLOOKUP($E11,'1MD ELO (2)'!$A$7:$O$48,4))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131">
        <v>4</v>
      </c>
      <c r="B13" s="346" t="str">
        <f>IF($E13="","",VLOOKUP($E13,'1MD ELO (2)'!$A$7:$O$48,14))</f>
        <v/>
      </c>
      <c r="C13" s="346" t="str">
        <f>IF($E13="","",VLOOKUP($E13,'1MD ELO (2)'!$A$7:$O$48,15))</f>
        <v/>
      </c>
      <c r="D13" s="376" t="str">
        <f>IF($E13="","",VLOOKUP($E13,'1MD ELO (2)'!$A$7:$O$48,5))</f>
        <v/>
      </c>
      <c r="E13" s="119"/>
      <c r="F13" s="412" t="str">
        <f>UPPER(IF($E13="","",VLOOKUP($E13,'1MD ELO (2)'!$A$7:$O$48,2)))</f>
        <v/>
      </c>
      <c r="G13" s="412" t="str">
        <f>IF($E13="","",VLOOKUP($E13,'1MD ELO (2)'!$A$7:$O$48,3))</f>
        <v/>
      </c>
      <c r="H13" s="412"/>
      <c r="I13" s="412" t="str">
        <f>IF($E13="","",VLOOKUP($E13,'1MD ELO (2)'!$A$7:$O$48,4))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31">
        <v>5</v>
      </c>
      <c r="B15" s="346" t="str">
        <f>IF($E15="","",VLOOKUP($E15,'1MD ELO (2)'!$A$7:$O$48,14))</f>
        <v/>
      </c>
      <c r="C15" s="346" t="str">
        <f>IF($E15="","",VLOOKUP($E15,'1MD ELO (2)'!$A$7:$O$48,15))</f>
        <v/>
      </c>
      <c r="D15" s="376" t="str">
        <f>IF($E15="","",VLOOKUP($E15,'1MD ELO (2)'!$A$7:$O$48,5))</f>
        <v/>
      </c>
      <c r="E15" s="119"/>
      <c r="F15" s="412" t="str">
        <f>UPPER(IF($E15="","",VLOOKUP($E15,'1MD ELO (2)'!$A$7:$O$48,2)))</f>
        <v/>
      </c>
      <c r="G15" s="412" t="str">
        <f>IF($E15="","",VLOOKUP($E15,'1MD ELO (2)'!$A$7:$O$48,3))</f>
        <v/>
      </c>
      <c r="H15" s="412"/>
      <c r="I15" s="412" t="str">
        <f>IF($E15="","",VLOOKUP($E15,'1MD ELO (2)'!$A$7:$O$48,4))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v>6</v>
      </c>
      <c r="B17" s="346" t="str">
        <f>IF($E17="","",VLOOKUP($E17,'1MD ELO (2)'!$A$7:$O$48,14))</f>
        <v/>
      </c>
      <c r="C17" s="346" t="str">
        <f>IF($E17="","",VLOOKUP($E17,'1MD ELO (2)'!$A$7:$O$48,15))</f>
        <v/>
      </c>
      <c r="D17" s="376" t="str">
        <f>IF($E17="","",VLOOKUP($E17,'1MD ELO (2)'!$A$7:$O$48,5))</f>
        <v/>
      </c>
      <c r="E17" s="119"/>
      <c r="F17" s="412" t="str">
        <f>UPPER(IF($E17="","",VLOOKUP($E17,'1MD ELO (2)'!$A$7:$O$48,2)))</f>
        <v/>
      </c>
      <c r="G17" s="412" t="str">
        <f>IF($E17="","",VLOOKUP($E17,'1MD ELO (2)'!$A$7:$O$48,3))</f>
        <v/>
      </c>
      <c r="H17" s="412"/>
      <c r="I17" s="412" t="str">
        <f>IF($E17="","",VLOOKUP($E17,'1MD ELO (2)'!$A$7:$O$48,4))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v>7</v>
      </c>
      <c r="B19" s="346" t="str">
        <f>IF($E19="","",VLOOKUP($E19,'1MD ELO (2)'!$A$7:$O$48,14))</f>
        <v/>
      </c>
      <c r="C19" s="346" t="str">
        <f>IF($E19="","",VLOOKUP($E19,'1MD ELO (2)'!$A$7:$O$48,15))</f>
        <v/>
      </c>
      <c r="D19" s="376" t="str">
        <f>IF($E19="","",VLOOKUP($E19,'1MD ELO (2)'!$A$7:$O$48,5))</f>
        <v/>
      </c>
      <c r="E19" s="119"/>
      <c r="F19" s="412" t="str">
        <f>UPPER(IF($E19="","",VLOOKUP($E19,'1MD ELO (2)'!$A$7:$O$48,2)))</f>
        <v/>
      </c>
      <c r="G19" s="412" t="str">
        <f>IF($E19="","",VLOOKUP($E19,'1MD ELO (2)'!$A$7:$O$48,3))</f>
        <v/>
      </c>
      <c r="H19" s="412"/>
      <c r="I19" s="412" t="str">
        <f>IF($E19="","",VLOOKUP($E19,'1MD ELO (2)'!$A$7:$O$48,4))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117">
        <v>8</v>
      </c>
      <c r="B21" s="346" t="str">
        <f>IF($E21="","",VLOOKUP($E21,'1MD ELO (2)'!$A$7:$O$48,14))</f>
        <v/>
      </c>
      <c r="C21" s="346" t="str">
        <f>IF($E21="","",VLOOKUP($E21,'1MD ELO (2)'!$A$7:$O$48,15))</f>
        <v/>
      </c>
      <c r="D21" s="376" t="str">
        <f>IF($E21="","",VLOOKUP($E21,'1MD ELO (2)'!$A$7:$O$48,5))</f>
        <v/>
      </c>
      <c r="E21" s="119"/>
      <c r="F21" s="120" t="str">
        <f>UPPER(IF($E21="","",VLOOKUP($E21,'1MD ELO (2)'!$A$7:$O$48,2)))</f>
        <v/>
      </c>
      <c r="G21" s="120" t="str">
        <f>IF($E21="","",VLOOKUP($E21,'1MD ELO (2)'!$A$7:$O$48,3))</f>
        <v/>
      </c>
      <c r="H21" s="120"/>
      <c r="I21" s="120" t="str">
        <f>IF($E21="","",VLOOKUP($E21,'1MD ELO (2)'!$A$7:$O$48,4))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v>9</v>
      </c>
      <c r="B23" s="346" t="str">
        <f>IF($E23="","",VLOOKUP($E23,'1MD ELO (2)'!$A$7:$O$48,14))</f>
        <v/>
      </c>
      <c r="C23" s="346" t="str">
        <f>IF($E23="","",VLOOKUP($E23,'1MD ELO (2)'!$A$7:$O$48,15))</f>
        <v/>
      </c>
      <c r="D23" s="376" t="str">
        <f>IF($E23="","",VLOOKUP($E23,'1MD ELO (2)'!$A$7:$O$48,5))</f>
        <v/>
      </c>
      <c r="E23" s="119"/>
      <c r="F23" s="120" t="str">
        <f>UPPER(IF($E23="","",VLOOKUP($E23,'1MD ELO (2)'!$A$7:$O$48,2)))</f>
        <v/>
      </c>
      <c r="G23" s="120" t="str">
        <f>IF($E23="","",VLOOKUP($E23,'1MD ELO (2)'!$A$7:$O$48,3))</f>
        <v/>
      </c>
      <c r="H23" s="120"/>
      <c r="I23" s="120" t="str">
        <f>IF($E23="","",VLOOKUP($E23,'1MD ELO (2)'!$A$7:$O$48,4))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v>10</v>
      </c>
      <c r="B25" s="346" t="str">
        <f>IF($E25="","",VLOOKUP($E25,'1MD ELO (2)'!$A$7:$O$48,14))</f>
        <v/>
      </c>
      <c r="C25" s="346" t="str">
        <f>IF($E25="","",VLOOKUP($E25,'1MD ELO (2)'!$A$7:$O$48,15))</f>
        <v/>
      </c>
      <c r="D25" s="376" t="str">
        <f>IF($E25="","",VLOOKUP($E25,'1MD ELO (2)'!$A$7:$O$48,5))</f>
        <v/>
      </c>
      <c r="E25" s="119"/>
      <c r="F25" s="412" t="str">
        <f>UPPER(IF($E25="","",VLOOKUP($E25,'1MD ELO (2)'!$A$7:$O$48,2)))</f>
        <v/>
      </c>
      <c r="G25" s="412" t="str">
        <f>IF($E25="","",VLOOKUP($E25,'1MD ELO (2)'!$A$7:$O$48,3))</f>
        <v/>
      </c>
      <c r="H25" s="412"/>
      <c r="I25" s="412" t="str">
        <f>IF($E25="","",VLOOKUP($E25,'1MD ELO (2)'!$A$7:$O$48,4))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5">
      <c r="A27" s="131">
        <v>11</v>
      </c>
      <c r="B27" s="346" t="str">
        <f>IF($E27="","",VLOOKUP($E27,'1MD ELO (2)'!$A$7:$O$48,14))</f>
        <v/>
      </c>
      <c r="C27" s="346" t="str">
        <f>IF($E27="","",VLOOKUP($E27,'1MD ELO (2)'!$A$7:$O$48,15))</f>
        <v/>
      </c>
      <c r="D27" s="376" t="str">
        <f>IF($E27="","",VLOOKUP($E27,'1MD ELO (2)'!$A$7:$O$48,5))</f>
        <v/>
      </c>
      <c r="E27" s="119"/>
      <c r="F27" s="412" t="str">
        <f>UPPER(IF($E27="","",VLOOKUP($E27,'1MD ELO (2)'!$A$7:$O$48,2)))</f>
        <v/>
      </c>
      <c r="G27" s="412" t="str">
        <f>IF($E27="","",VLOOKUP($E27,'1MD ELO (2)'!$A$7:$O$48,3))</f>
        <v/>
      </c>
      <c r="H27" s="412"/>
      <c r="I27" s="412" t="str">
        <f>IF($E27="","",VLOOKUP($E27,'1MD ELO (2)'!$A$7:$O$48,4))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5">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5">
      <c r="A29" s="131">
        <v>12</v>
      </c>
      <c r="B29" s="346" t="str">
        <f>IF($E29="","",VLOOKUP($E29,'1MD ELO (2)'!$A$7:$O$48,14))</f>
        <v/>
      </c>
      <c r="C29" s="346" t="str">
        <f>IF($E29="","",VLOOKUP($E29,'1MD ELO (2)'!$A$7:$O$48,15))</f>
        <v/>
      </c>
      <c r="D29" s="376" t="str">
        <f>IF($E29="","",VLOOKUP($E29,'1MD ELO (2)'!$A$7:$O$48,5))</f>
        <v/>
      </c>
      <c r="E29" s="119"/>
      <c r="F29" s="412" t="str">
        <f>UPPER(IF($E29="","",VLOOKUP($E29,'1MD ELO (2)'!$A$7:$O$48,2)))</f>
        <v/>
      </c>
      <c r="G29" s="412" t="str">
        <f>IF($E29="","",VLOOKUP($E29,'1MD ELO (2)'!$A$7:$O$48,3))</f>
        <v/>
      </c>
      <c r="H29" s="412"/>
      <c r="I29" s="412" t="str">
        <f>IF($E29="","",VLOOKUP($E29,'1MD ELO (2)'!$A$7:$O$48,4))</f>
        <v/>
      </c>
      <c r="J29" s="150"/>
      <c r="K29" s="121"/>
      <c r="L29" s="121"/>
      <c r="M29" s="121"/>
      <c r="N29" s="148"/>
      <c r="O29" s="124"/>
      <c r="P29" s="206"/>
      <c r="Q29" s="124"/>
      <c r="R29" s="206"/>
      <c r="S29" s="129"/>
    </row>
    <row r="30" spans="1:37" s="37" customFormat="1" ht="9.6" customHeight="1" x14ac:dyDescent="0.25">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5">
      <c r="A31" s="131">
        <v>13</v>
      </c>
      <c r="B31" s="346" t="str">
        <f>IF($E31="","",VLOOKUP($E31,'1MD ELO (2)'!$A$7:$O$48,14))</f>
        <v/>
      </c>
      <c r="C31" s="346" t="str">
        <f>IF($E31="","",VLOOKUP($E31,'1MD ELO (2)'!$A$7:$O$48,15))</f>
        <v/>
      </c>
      <c r="D31" s="376" t="str">
        <f>IF($E31="","",VLOOKUP($E31,'1MD ELO (2)'!$A$7:$O$48,5))</f>
        <v/>
      </c>
      <c r="E31" s="119"/>
      <c r="F31" s="412" t="str">
        <f>UPPER(IF($E31="","",VLOOKUP($E31,'1MD ELO (2)'!$A$7:$O$48,2)))</f>
        <v/>
      </c>
      <c r="G31" s="412" t="str">
        <f>IF($E31="","",VLOOKUP($E31,'1MD ELO (2)'!$A$7:$O$48,3))</f>
        <v/>
      </c>
      <c r="H31" s="412"/>
      <c r="I31" s="412" t="str">
        <f>IF($E31="","",VLOOKUP($E31,'1MD ELO (2)'!$A$7:$O$48,4))</f>
        <v/>
      </c>
      <c r="J31" s="152"/>
      <c r="K31" s="121"/>
      <c r="L31" s="121"/>
      <c r="M31" s="121"/>
      <c r="N31" s="148"/>
      <c r="O31" s="121"/>
      <c r="P31" s="126"/>
      <c r="Q31" s="124"/>
      <c r="R31" s="206"/>
      <c r="S31" s="129"/>
    </row>
    <row r="32" spans="1:37" s="37" customFormat="1" ht="9.6" customHeight="1" x14ac:dyDescent="0.25">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5">
      <c r="A33" s="131">
        <v>14</v>
      </c>
      <c r="B33" s="346" t="str">
        <f>IF($E33="","",VLOOKUP($E33,'1MD ELO (2)'!$A$7:$O$48,14))</f>
        <v/>
      </c>
      <c r="C33" s="346" t="str">
        <f>IF($E33="","",VLOOKUP($E33,'1MD ELO (2)'!$A$7:$O$48,15))</f>
        <v/>
      </c>
      <c r="D33" s="376" t="str">
        <f>IF($E33="","",VLOOKUP($E33,'1MD ELO (2)'!$A$7:$O$48,5))</f>
        <v/>
      </c>
      <c r="E33" s="119"/>
      <c r="F33" s="412" t="str">
        <f>UPPER(IF($E33="","",VLOOKUP($E33,'1MD ELO (2)'!$A$7:$O$48,2)))</f>
        <v/>
      </c>
      <c r="G33" s="412" t="str">
        <f>IF($E33="","",VLOOKUP($E33,'1MD ELO (2)'!$A$7:$O$48,3))</f>
        <v/>
      </c>
      <c r="H33" s="412"/>
      <c r="I33" s="412" t="str">
        <f>IF($E33="","",VLOOKUP($E33,'1MD ELO (2)'!$A$7:$O$48,4))</f>
        <v/>
      </c>
      <c r="J33" s="140"/>
      <c r="K33" s="121"/>
      <c r="L33" s="141"/>
      <c r="M33" s="121"/>
      <c r="N33" s="148"/>
      <c r="O33" s="124"/>
      <c r="P33" s="126"/>
      <c r="Q33" s="124"/>
      <c r="R33" s="206"/>
      <c r="S33" s="129"/>
    </row>
    <row r="34" spans="1:19" s="37" customFormat="1" ht="9.6" customHeight="1" x14ac:dyDescent="0.25">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5">
      <c r="A35" s="131">
        <v>15</v>
      </c>
      <c r="B35" s="346" t="str">
        <f>IF($E35="","",VLOOKUP($E35,'1MD ELO (2)'!$A$7:$O$48,14))</f>
        <v/>
      </c>
      <c r="C35" s="346" t="str">
        <f>IF($E35="","",VLOOKUP($E35,'1MD ELO (2)'!$A$7:$O$48,15))</f>
        <v/>
      </c>
      <c r="D35" s="376" t="str">
        <f>IF($E35="","",VLOOKUP($E35,'1MD ELO (2)'!$A$7:$O$48,5))</f>
        <v/>
      </c>
      <c r="E35" s="119"/>
      <c r="F35" s="412" t="str">
        <f>UPPER(IF($E35="","",VLOOKUP($E35,'1MD ELO (2)'!$A$7:$O$48,2)))</f>
        <v/>
      </c>
      <c r="G35" s="412" t="str">
        <f>IF($E35="","",VLOOKUP($E35,'1MD ELO (2)'!$A$7:$O$48,3))</f>
        <v/>
      </c>
      <c r="H35" s="412"/>
      <c r="I35" s="412" t="str">
        <f>IF($E35="","",VLOOKUP($E35,'1MD ELO (2)'!$A$7:$O$48,4))</f>
        <v/>
      </c>
      <c r="J35" s="122"/>
      <c r="K35" s="121"/>
      <c r="L35" s="147"/>
      <c r="M35" s="121"/>
      <c r="N35" s="146"/>
      <c r="O35" s="124"/>
      <c r="P35" s="126"/>
      <c r="Q35" s="124"/>
      <c r="R35" s="206"/>
      <c r="S35" s="129"/>
    </row>
    <row r="36" spans="1:19" s="37" customFormat="1" ht="9.6" customHeight="1" x14ac:dyDescent="0.25">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5">
      <c r="A37" s="117">
        <v>16</v>
      </c>
      <c r="B37" s="346" t="str">
        <f>IF($E37="","",VLOOKUP($E37,'1MD ELO (2)'!$A$7:$O$48,14))</f>
        <v/>
      </c>
      <c r="C37" s="346" t="str">
        <f>IF($E37="","",VLOOKUP($E37,'1MD ELO (2)'!$A$7:$O$48,15))</f>
        <v/>
      </c>
      <c r="D37" s="376" t="str">
        <f>IF($E37="","",VLOOKUP($E37,'1MD ELO (2)'!$A$7:$O$48,5))</f>
        <v/>
      </c>
      <c r="E37" s="119"/>
      <c r="F37" s="120" t="str">
        <f>UPPER(IF($E37="","",VLOOKUP($E37,'1MD ELO (2)'!$A$7:$O$48,2)))</f>
        <v/>
      </c>
      <c r="G37" s="120" t="str">
        <f>IF($E37="","",VLOOKUP($E37,'1MD ELO (2)'!$A$7:$O$48,3))</f>
        <v/>
      </c>
      <c r="H37" s="120"/>
      <c r="I37" s="120" t="str">
        <f>IF($E37="","",VLOOKUP($E37,'1MD ELO (2)'!$A$7:$O$48,4))</f>
        <v/>
      </c>
      <c r="J37" s="150"/>
      <c r="K37" s="121"/>
      <c r="L37" s="121"/>
      <c r="M37" s="121"/>
      <c r="N37" s="146"/>
      <c r="O37" s="126"/>
      <c r="P37" s="126"/>
      <c r="Q37" s="124"/>
      <c r="R37" s="206"/>
      <c r="S37" s="129"/>
    </row>
    <row r="38" spans="1:19" s="37" customFormat="1" ht="9.6" customHeight="1" x14ac:dyDescent="0.25">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5">
      <c r="A39" s="117">
        <v>17</v>
      </c>
      <c r="B39" s="346" t="str">
        <f>IF($E39="","",VLOOKUP($E39,'1MD ELO (2)'!$A$7:$O$48,14))</f>
        <v/>
      </c>
      <c r="C39" s="346" t="str">
        <f>IF($E39="","",VLOOKUP($E39,'1MD ELO (2)'!$A$7:$O$48,15))</f>
        <v/>
      </c>
      <c r="D39" s="376" t="str">
        <f>IF($E39="","",VLOOKUP($E39,'1MD ELO (2)'!$A$7:$O$48,5))</f>
        <v/>
      </c>
      <c r="E39" s="119"/>
      <c r="F39" s="120" t="str">
        <f>UPPER(IF($E39="","",VLOOKUP($E39,'1MD ELO (2)'!$A$7:$O$48,2)))</f>
        <v/>
      </c>
      <c r="G39" s="120" t="str">
        <f>IF($E39="","",VLOOKUP($E39,'1MD ELO (2)'!$A$7:$O$48,3))</f>
        <v/>
      </c>
      <c r="H39" s="120"/>
      <c r="I39" s="120" t="str">
        <f>IF($E39="","",VLOOKUP($E39,'1MD ELO (2)'!$A$7:$O$48,4))</f>
        <v/>
      </c>
      <c r="J39" s="122"/>
      <c r="K39" s="121"/>
      <c r="L39" s="121"/>
      <c r="M39" s="121"/>
      <c r="N39" s="146"/>
      <c r="O39" s="135" t="s">
        <v>0</v>
      </c>
      <c r="P39" s="212"/>
      <c r="Q39" s="121"/>
      <c r="R39" s="206"/>
      <c r="S39" s="129"/>
    </row>
    <row r="40" spans="1:19" s="37" customFormat="1" ht="9.6" customHeight="1" x14ac:dyDescent="0.25">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5">
      <c r="A41" s="131">
        <v>18</v>
      </c>
      <c r="B41" s="346" t="str">
        <f>IF($E41="","",VLOOKUP($E41,'1MD ELO (2)'!$A$7:$O$48,14))</f>
        <v/>
      </c>
      <c r="C41" s="346" t="str">
        <f>IF($E41="","",VLOOKUP($E41,'1MD ELO (2)'!$A$7:$O$48,15))</f>
        <v/>
      </c>
      <c r="D41" s="376" t="str">
        <f>IF($E41="","",VLOOKUP($E41,'1MD ELO (2)'!$A$7:$O$48,5))</f>
        <v/>
      </c>
      <c r="E41" s="119"/>
      <c r="F41" s="412" t="str">
        <f>UPPER(IF($E41="","",VLOOKUP($E41,'1MD ELO (2)'!$A$7:$O$48,2)))</f>
        <v/>
      </c>
      <c r="G41" s="412" t="str">
        <f>IF($E41="","",VLOOKUP($E41,'1MD ELO (2)'!$A$7:$O$48,3))</f>
        <v/>
      </c>
      <c r="H41" s="412"/>
      <c r="I41" s="412" t="str">
        <f>IF($E41="","",VLOOKUP($E41,'1MD ELO (2)'!$A$7:$O$48,4))</f>
        <v/>
      </c>
      <c r="J41" s="140"/>
      <c r="K41" s="121"/>
      <c r="L41" s="141"/>
      <c r="M41" s="121"/>
      <c r="N41" s="146"/>
      <c r="O41" s="124"/>
      <c r="P41" s="126"/>
      <c r="Q41" s="765" t="str">
        <f>IF(Y3="","",CONCATENATE(AB1," pont"))</f>
        <v/>
      </c>
      <c r="R41" s="766"/>
      <c r="S41" s="129"/>
    </row>
    <row r="42" spans="1:19" s="37" customFormat="1" ht="9.6" customHeight="1" x14ac:dyDescent="0.25">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5">
      <c r="A43" s="131">
        <v>19</v>
      </c>
      <c r="B43" s="346" t="str">
        <f>IF($E43="","",VLOOKUP($E43,'1MD ELO (2)'!$A$7:$O$48,14))</f>
        <v/>
      </c>
      <c r="C43" s="346" t="str">
        <f>IF($E43="","",VLOOKUP($E43,'1MD ELO (2)'!$A$7:$O$48,15))</f>
        <v/>
      </c>
      <c r="D43" s="376" t="str">
        <f>IF($E43="","",VLOOKUP($E43,'1MD ELO (2)'!$A$7:$O$48,5))</f>
        <v/>
      </c>
      <c r="E43" s="119"/>
      <c r="F43" s="412" t="str">
        <f>UPPER(IF($E43="","",VLOOKUP($E43,'1MD ELO (2)'!$A$7:$O$48,2)))</f>
        <v/>
      </c>
      <c r="G43" s="412" t="str">
        <f>IF($E43="","",VLOOKUP($E43,'1MD ELO (2)'!$A$7:$O$48,3))</f>
        <v/>
      </c>
      <c r="H43" s="412"/>
      <c r="I43" s="412" t="str">
        <f>IF($E43="","",VLOOKUP($E43,'1MD ELO (2)'!$A$7:$O$48,4))</f>
        <v/>
      </c>
      <c r="J43" s="122"/>
      <c r="K43" s="121"/>
      <c r="L43" s="147"/>
      <c r="M43" s="121"/>
      <c r="N43" s="148"/>
      <c r="O43" s="124"/>
      <c r="P43" s="126"/>
      <c r="Q43" s="124"/>
      <c r="R43" s="206"/>
      <c r="S43" s="129"/>
    </row>
    <row r="44" spans="1:19" s="37" customFormat="1" ht="9.6" customHeight="1" x14ac:dyDescent="0.25">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5">
      <c r="A45" s="131">
        <v>20</v>
      </c>
      <c r="B45" s="346" t="str">
        <f>IF($E45="","",VLOOKUP($E45,'1MD ELO (2)'!$A$7:$O$48,14))</f>
        <v/>
      </c>
      <c r="C45" s="346" t="str">
        <f>IF($E45="","",VLOOKUP($E45,'1MD ELO (2)'!$A$7:$O$48,15))</f>
        <v/>
      </c>
      <c r="D45" s="376" t="str">
        <f>IF($E45="","",VLOOKUP($E45,'1MD ELO (2)'!$A$7:$O$48,5))</f>
        <v/>
      </c>
      <c r="E45" s="119"/>
      <c r="F45" s="412" t="str">
        <f>UPPER(IF($E45="","",VLOOKUP($E45,'1MD ELO (2)'!$A$7:$O$48,2)))</f>
        <v/>
      </c>
      <c r="G45" s="412" t="str">
        <f>IF($E45="","",VLOOKUP($E45,'1MD ELO (2)'!$A$7:$O$48,3))</f>
        <v/>
      </c>
      <c r="H45" s="412"/>
      <c r="I45" s="412" t="str">
        <f>IF($E45="","",VLOOKUP($E45,'1MD ELO (2)'!$A$7:$O$48,4))</f>
        <v/>
      </c>
      <c r="J45" s="150"/>
      <c r="K45" s="121"/>
      <c r="L45" s="121"/>
      <c r="M45" s="121"/>
      <c r="N45" s="148"/>
      <c r="O45" s="124"/>
      <c r="P45" s="126"/>
      <c r="Q45" s="124"/>
      <c r="R45" s="206"/>
      <c r="S45" s="129"/>
    </row>
    <row r="46" spans="1:19" s="37" customFormat="1" ht="9.6" customHeight="1" x14ac:dyDescent="0.25">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5">
      <c r="A47" s="131">
        <v>21</v>
      </c>
      <c r="B47" s="346" t="str">
        <f>IF($E47="","",VLOOKUP($E47,'1MD ELO (2)'!$A$7:$O$48,14))</f>
        <v/>
      </c>
      <c r="C47" s="346" t="str">
        <f>IF($E47="","",VLOOKUP($E47,'1MD ELO (2)'!$A$7:$O$48,15))</f>
        <v/>
      </c>
      <c r="D47" s="376" t="str">
        <f>IF($E47="","",VLOOKUP($E47,'1MD ELO (2)'!$A$7:$O$48,5))</f>
        <v/>
      </c>
      <c r="E47" s="119"/>
      <c r="F47" s="412" t="str">
        <f>UPPER(IF($E47="","",VLOOKUP($E47,'1MD ELO (2)'!$A$7:$O$48,2)))</f>
        <v/>
      </c>
      <c r="G47" s="412" t="str">
        <f>IF($E47="","",VLOOKUP($E47,'1MD ELO (2)'!$A$7:$O$48,3))</f>
        <v/>
      </c>
      <c r="H47" s="412"/>
      <c r="I47" s="412" t="str">
        <f>IF($E47="","",VLOOKUP($E47,'1MD ELO (2)'!$A$7:$O$48,4))</f>
        <v/>
      </c>
      <c r="J47" s="152"/>
      <c r="K47" s="121"/>
      <c r="L47" s="121"/>
      <c r="M47" s="121"/>
      <c r="N47" s="148"/>
      <c r="O47" s="121"/>
      <c r="P47" s="206"/>
      <c r="Q47" s="124"/>
      <c r="R47" s="206"/>
      <c r="S47" s="129"/>
    </row>
    <row r="48" spans="1:19" s="37" customFormat="1" ht="9.6" customHeight="1" x14ac:dyDescent="0.25">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5">
      <c r="A49" s="131">
        <v>22</v>
      </c>
      <c r="B49" s="346" t="str">
        <f>IF($E49="","",VLOOKUP($E49,'1MD ELO (2)'!$A$7:$O$48,14))</f>
        <v/>
      </c>
      <c r="C49" s="346" t="str">
        <f>IF($E49="","",VLOOKUP($E49,'1MD ELO (2)'!$A$7:$O$48,15))</f>
        <v/>
      </c>
      <c r="D49" s="376" t="str">
        <f>IF($E49="","",VLOOKUP($E49,'1MD ELO (2)'!$A$7:$O$48,5))</f>
        <v/>
      </c>
      <c r="E49" s="119"/>
      <c r="F49" s="412" t="str">
        <f>UPPER(IF($E49="","",VLOOKUP($E49,'1MD ELO (2)'!$A$7:$O$48,2)))</f>
        <v/>
      </c>
      <c r="G49" s="412" t="str">
        <f>IF($E49="","",VLOOKUP($E49,'1MD ELO (2)'!$A$7:$O$48,3))</f>
        <v/>
      </c>
      <c r="H49" s="412"/>
      <c r="I49" s="412" t="str">
        <f>IF($E49="","",VLOOKUP($E49,'1MD ELO (2)'!$A$7:$O$48,4))</f>
        <v/>
      </c>
      <c r="J49" s="140"/>
      <c r="K49" s="121"/>
      <c r="L49" s="141"/>
      <c r="M49" s="121"/>
      <c r="N49" s="148"/>
      <c r="O49" s="124"/>
      <c r="P49" s="206"/>
      <c r="Q49" s="124"/>
      <c r="R49" s="206"/>
      <c r="S49" s="129"/>
    </row>
    <row r="50" spans="1:19" s="37" customFormat="1" ht="9.6" customHeight="1" x14ac:dyDescent="0.25">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5">
      <c r="A51" s="131">
        <v>23</v>
      </c>
      <c r="B51" s="346" t="str">
        <f>IF($E51="","",VLOOKUP($E51,'1MD ELO (2)'!$A$7:$O$48,14))</f>
        <v/>
      </c>
      <c r="C51" s="346" t="str">
        <f>IF($E51="","",VLOOKUP($E51,'1MD ELO (2)'!$A$7:$O$48,15))</f>
        <v/>
      </c>
      <c r="D51" s="376" t="str">
        <f>IF($E51="","",VLOOKUP($E51,'1MD ELO (2)'!$A$7:$O$48,5))</f>
        <v/>
      </c>
      <c r="E51" s="119"/>
      <c r="F51" s="412" t="str">
        <f>UPPER(IF($E51="","",VLOOKUP($E51,'1MD ELO (2)'!$A$7:$O$48,2)))</f>
        <v/>
      </c>
      <c r="G51" s="412" t="str">
        <f>IF($E51="","",VLOOKUP($E51,'1MD ELO (2)'!$A$7:$O$48,3))</f>
        <v/>
      </c>
      <c r="H51" s="412"/>
      <c r="I51" s="412" t="str">
        <f>IF($E51="","",VLOOKUP($E51,'1MD ELO (2)'!$A$7:$O$48,4))</f>
        <v/>
      </c>
      <c r="J51" s="122"/>
      <c r="K51" s="121"/>
      <c r="L51" s="147"/>
      <c r="M51" s="121"/>
      <c r="N51" s="146"/>
      <c r="O51" s="124"/>
      <c r="P51" s="206"/>
      <c r="Q51" s="124"/>
      <c r="R51" s="206"/>
      <c r="S51" s="129"/>
    </row>
    <row r="52" spans="1:19" s="37" customFormat="1" ht="9.6" customHeight="1" x14ac:dyDescent="0.25">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5">
      <c r="A53" s="117">
        <v>24</v>
      </c>
      <c r="B53" s="346" t="str">
        <f>IF($E53="","",VLOOKUP($E53,'1MD ELO (2)'!$A$7:$O$48,14))</f>
        <v/>
      </c>
      <c r="C53" s="346" t="str">
        <f>IF($E53="","",VLOOKUP($E53,'1MD ELO (2)'!$A$7:$O$48,15))</f>
        <v/>
      </c>
      <c r="D53" s="376" t="str">
        <f>IF($E53="","",VLOOKUP($E53,'1MD ELO (2)'!$A$7:$O$48,5))</f>
        <v/>
      </c>
      <c r="E53" s="119"/>
      <c r="F53" s="120" t="str">
        <f>UPPER(IF($E53="","",VLOOKUP($E53,'1MD ELO (2)'!$A$7:$O$48,2)))</f>
        <v/>
      </c>
      <c r="G53" s="120" t="str">
        <f>IF($E53="","",VLOOKUP($E53,'1MD ELO (2)'!$A$7:$O$48,3))</f>
        <v/>
      </c>
      <c r="H53" s="120"/>
      <c r="I53" s="120" t="str">
        <f>IF($E53="","",VLOOKUP($E53,'1MD ELO (2)'!$A$7:$O$48,4))</f>
        <v/>
      </c>
      <c r="J53" s="150"/>
      <c r="K53" s="121"/>
      <c r="L53" s="121"/>
      <c r="M53" s="121"/>
      <c r="N53" s="146"/>
      <c r="O53" s="124"/>
      <c r="P53" s="206"/>
      <c r="Q53" s="124"/>
      <c r="R53" s="206"/>
      <c r="S53" s="129"/>
    </row>
    <row r="54" spans="1:19" s="37" customFormat="1" ht="9.6" customHeight="1" x14ac:dyDescent="0.25">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5">
      <c r="A55" s="117">
        <v>25</v>
      </c>
      <c r="B55" s="346" t="str">
        <f>IF($E55="","",VLOOKUP($E55,'1MD ELO (2)'!$A$7:$O$48,14))</f>
        <v/>
      </c>
      <c r="C55" s="346" t="str">
        <f>IF($E55="","",VLOOKUP($E55,'1MD ELO (2)'!$A$7:$O$48,15))</f>
        <v/>
      </c>
      <c r="D55" s="376" t="str">
        <f>IF($E55="","",VLOOKUP($E55,'1MD ELO (2)'!$A$7:$O$48,5))</f>
        <v/>
      </c>
      <c r="E55" s="119"/>
      <c r="F55" s="120" t="str">
        <f>UPPER(IF($E55="","",VLOOKUP($E55,'1MD ELO (2)'!$A$7:$O$48,2)))</f>
        <v/>
      </c>
      <c r="G55" s="120" t="str">
        <f>IF($E55="","",VLOOKUP($E55,'1MD ELO (2)'!$A$7:$O$48,3))</f>
        <v/>
      </c>
      <c r="H55" s="120"/>
      <c r="I55" s="120" t="str">
        <f>IF($E55="","",VLOOKUP($E55,'1MD ELO (2)'!$A$7:$O$48,4))</f>
        <v/>
      </c>
      <c r="J55" s="122"/>
      <c r="K55" s="121"/>
      <c r="L55" s="121"/>
      <c r="M55" s="121"/>
      <c r="N55" s="146"/>
      <c r="O55" s="124"/>
      <c r="P55" s="206"/>
      <c r="Q55" s="121"/>
      <c r="R55" s="126"/>
      <c r="S55" s="129"/>
    </row>
    <row r="56" spans="1:19" s="37" customFormat="1" ht="9.6" customHeight="1" x14ac:dyDescent="0.25">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5">
      <c r="A57" s="131">
        <v>26</v>
      </c>
      <c r="B57" s="346" t="str">
        <f>IF($E57="","",VLOOKUP($E57,'1MD ELO (2)'!$A$7:$O$48,14))</f>
        <v/>
      </c>
      <c r="C57" s="346" t="str">
        <f>IF($E57="","",VLOOKUP($E57,'1MD ELO (2)'!$A$7:$O$48,15))</f>
        <v/>
      </c>
      <c r="D57" s="376" t="str">
        <f>IF($E57="","",VLOOKUP($E57,'1MD ELO (2)'!$A$7:$O$48,5))</f>
        <v/>
      </c>
      <c r="E57" s="119"/>
      <c r="F57" s="412" t="str">
        <f>UPPER(IF($E57="","",VLOOKUP($E57,'1MD ELO (2)'!$A$7:$O$48,2)))</f>
        <v/>
      </c>
      <c r="G57" s="412" t="str">
        <f>IF($E57="","",VLOOKUP($E57,'1MD ELO (2)'!$A$7:$O$48,3))</f>
        <v/>
      </c>
      <c r="H57" s="412"/>
      <c r="I57" s="412" t="str">
        <f>IF($E57="","",VLOOKUP($E57,'1MD ELO (2)'!$A$7:$O$48,4))</f>
        <v/>
      </c>
      <c r="J57" s="140"/>
      <c r="K57" s="121"/>
      <c r="L57" s="141"/>
      <c r="M57" s="121"/>
      <c r="N57" s="146"/>
      <c r="O57" s="124"/>
      <c r="P57" s="206"/>
      <c r="Q57" s="124"/>
      <c r="R57" s="126"/>
      <c r="S57" s="129"/>
    </row>
    <row r="58" spans="1:19" s="37" customFormat="1" ht="9.6" customHeight="1" x14ac:dyDescent="0.25">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5">
      <c r="A59" s="131">
        <v>27</v>
      </c>
      <c r="B59" s="346" t="str">
        <f>IF($E59="","",VLOOKUP($E59,'1MD ELO (2)'!$A$7:$O$48,14))</f>
        <v/>
      </c>
      <c r="C59" s="346" t="str">
        <f>IF($E59="","",VLOOKUP($E59,'1MD ELO (2)'!$A$7:$O$48,15))</f>
        <v/>
      </c>
      <c r="D59" s="376" t="str">
        <f>IF($E59="","",VLOOKUP($E59,'1MD ELO (2)'!$A$7:$O$48,5))</f>
        <v/>
      </c>
      <c r="E59" s="119"/>
      <c r="F59" s="412" t="str">
        <f>UPPER(IF($E59="","",VLOOKUP($E59,'1MD ELO (2)'!$A$7:$O$48,2)))</f>
        <v/>
      </c>
      <c r="G59" s="412" t="str">
        <f>IF($E59="","",VLOOKUP($E59,'1MD ELO (2)'!$A$7:$O$48,3))</f>
        <v/>
      </c>
      <c r="H59" s="412"/>
      <c r="I59" s="412" t="str">
        <f>IF($E59="","",VLOOKUP($E59,'1MD ELO (2)'!$A$7:$O$48,4))</f>
        <v/>
      </c>
      <c r="J59" s="122"/>
      <c r="K59" s="121"/>
      <c r="L59" s="147"/>
      <c r="M59" s="121"/>
      <c r="N59" s="148"/>
      <c r="O59" s="124"/>
      <c r="P59" s="206"/>
      <c r="Q59" s="124"/>
      <c r="R59" s="126"/>
      <c r="S59" s="162"/>
    </row>
    <row r="60" spans="1:19" s="37" customFormat="1" ht="9.6" customHeight="1" x14ac:dyDescent="0.25">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5">
      <c r="A61" s="131">
        <v>28</v>
      </c>
      <c r="B61" s="346" t="str">
        <f>IF($E61="","",VLOOKUP($E61,'1MD ELO (2)'!$A$7:$O$48,14))</f>
        <v/>
      </c>
      <c r="C61" s="346" t="str">
        <f>IF($E61="","",VLOOKUP($E61,'1MD ELO (2)'!$A$7:$O$48,15))</f>
        <v/>
      </c>
      <c r="D61" s="376" t="str">
        <f>IF($E61="","",VLOOKUP($E61,'1MD ELO (2)'!$A$7:$O$48,5))</f>
        <v/>
      </c>
      <c r="E61" s="119"/>
      <c r="F61" s="412" t="str">
        <f>UPPER(IF($E61="","",VLOOKUP($E61,'1MD ELO (2)'!$A$7:$O$48,2)))</f>
        <v/>
      </c>
      <c r="G61" s="412" t="str">
        <f>IF($E61="","",VLOOKUP($E61,'1MD ELO (2)'!$A$7:$O$48,3))</f>
        <v/>
      </c>
      <c r="H61" s="412"/>
      <c r="I61" s="412" t="str">
        <f>IF($E61="","",VLOOKUP($E61,'1MD ELO (2)'!$A$7:$O$48,4))</f>
        <v/>
      </c>
      <c r="J61" s="150"/>
      <c r="K61" s="121"/>
      <c r="L61" s="121"/>
      <c r="M61" s="121"/>
      <c r="N61" s="148"/>
      <c r="O61" s="124"/>
      <c r="P61" s="206"/>
      <c r="Q61" s="124"/>
      <c r="R61" s="126"/>
      <c r="S61" s="129"/>
    </row>
    <row r="62" spans="1:19" s="37" customFormat="1" ht="9.6" customHeight="1" x14ac:dyDescent="0.25">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5">
      <c r="A63" s="131">
        <v>29</v>
      </c>
      <c r="B63" s="346" t="str">
        <f>IF($E63="","",VLOOKUP($E63,'1MD ELO (2)'!$A$7:$O$48,14))</f>
        <v/>
      </c>
      <c r="C63" s="346" t="str">
        <f>IF($E63="","",VLOOKUP($E63,'1MD ELO (2)'!$A$7:$O$48,15))</f>
        <v/>
      </c>
      <c r="D63" s="376" t="str">
        <f>IF($E63="","",VLOOKUP($E63,'1MD ELO (2)'!$A$7:$O$48,5))</f>
        <v/>
      </c>
      <c r="E63" s="119"/>
      <c r="F63" s="412" t="str">
        <f>UPPER(IF($E63="","",VLOOKUP($E63,'1MD ELO (2)'!$A$7:$O$48,2)))</f>
        <v/>
      </c>
      <c r="G63" s="412" t="str">
        <f>IF($E63="","",VLOOKUP($E63,'1MD ELO (2)'!$A$7:$O$48,3))</f>
        <v/>
      </c>
      <c r="H63" s="412"/>
      <c r="I63" s="412" t="str">
        <f>IF($E63="","",VLOOKUP($E63,'1MD ELO (2)'!$A$7:$O$48,4))</f>
        <v/>
      </c>
      <c r="J63" s="152"/>
      <c r="K63" s="121"/>
      <c r="L63" s="121"/>
      <c r="M63" s="121"/>
      <c r="N63" s="148"/>
      <c r="O63" s="121"/>
      <c r="P63" s="146"/>
      <c r="Q63" s="127"/>
      <c r="R63" s="128"/>
      <c r="S63" s="129"/>
    </row>
    <row r="64" spans="1:19" s="37" customFormat="1" ht="9.6" customHeight="1" x14ac:dyDescent="0.25">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5">
      <c r="A65" s="131">
        <v>30</v>
      </c>
      <c r="B65" s="346" t="str">
        <f>IF($E65="","",VLOOKUP($E65,'1MD ELO (2)'!$A$7:$O$48,14))</f>
        <v/>
      </c>
      <c r="C65" s="346" t="str">
        <f>IF($E65="","",VLOOKUP($E65,'1MD ELO (2)'!$A$7:$O$48,15))</f>
        <v/>
      </c>
      <c r="D65" s="376" t="str">
        <f>IF($E65="","",VLOOKUP($E65,'1MD ELO (2)'!$A$7:$O$48,5))</f>
        <v/>
      </c>
      <c r="E65" s="119"/>
      <c r="F65" s="412" t="str">
        <f>UPPER(IF($E65="","",VLOOKUP($E65,'1MD ELO (2)'!$A$7:$O$48,2)))</f>
        <v/>
      </c>
      <c r="G65" s="412" t="str">
        <f>IF($E65="","",VLOOKUP($E65,'1MD ELO (2)'!$A$7:$O$48,3))</f>
        <v/>
      </c>
      <c r="H65" s="412"/>
      <c r="I65" s="412" t="str">
        <f>IF($E65="","",VLOOKUP($E65,'1MD ELO (2)'!$A$7:$O$48,4))</f>
        <v/>
      </c>
      <c r="J65" s="140"/>
      <c r="K65" s="121"/>
      <c r="L65" s="141"/>
      <c r="M65" s="121"/>
      <c r="N65" s="148"/>
      <c r="O65" s="146"/>
      <c r="P65" s="146"/>
      <c r="Q65" s="127"/>
      <c r="R65" s="128"/>
      <c r="S65" s="129"/>
    </row>
    <row r="66" spans="1:19" s="37" customFormat="1" ht="9.6" customHeight="1" x14ac:dyDescent="0.25">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5">
      <c r="A67" s="131">
        <v>31</v>
      </c>
      <c r="B67" s="346" t="str">
        <f>IF($E67="","",VLOOKUP($E67,'1MD ELO (2)'!$A$7:$O$48,14))</f>
        <v/>
      </c>
      <c r="C67" s="346" t="str">
        <f>IF($E67="","",VLOOKUP($E67,'1MD ELO (2)'!$A$7:$O$48,15))</f>
        <v/>
      </c>
      <c r="D67" s="376" t="str">
        <f>IF($E67="","",VLOOKUP($E67,'1MD ELO (2)'!$A$7:$O$48,5))</f>
        <v/>
      </c>
      <c r="E67" s="119"/>
      <c r="F67" s="412" t="str">
        <f>UPPER(IF($E67="","",VLOOKUP($E67,'1MD ELO (2)'!$A$7:$O$48,2)))</f>
        <v/>
      </c>
      <c r="G67" s="412" t="str">
        <f>IF($E67="","",VLOOKUP($E67,'1MD ELO (2)'!$A$7:$O$48,3))</f>
        <v/>
      </c>
      <c r="H67" s="412"/>
      <c r="I67" s="412" t="str">
        <f>IF($E67="","",VLOOKUP($E67,'1MD ELO (2)'!$A$7:$O$48,4))</f>
        <v/>
      </c>
      <c r="J67" s="122"/>
      <c r="K67" s="121"/>
      <c r="L67" s="147"/>
      <c r="M67" s="121"/>
      <c r="N67" s="146"/>
      <c r="O67" s="146"/>
      <c r="P67" s="146"/>
      <c r="Q67" s="127"/>
      <c r="R67" s="128"/>
      <c r="S67" s="129"/>
    </row>
    <row r="68" spans="1:19" s="37" customFormat="1" ht="9.6" customHeight="1" x14ac:dyDescent="0.25">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5">
      <c r="A69" s="117">
        <v>32</v>
      </c>
      <c r="B69" s="346" t="str">
        <f>IF($E69="","",VLOOKUP($E69,'1MD ELO (2)'!$A$7:$O$48,14))</f>
        <v/>
      </c>
      <c r="C69" s="346" t="str">
        <f>IF($E69="","",VLOOKUP($E69,'1MD ELO (2)'!$A$7:$O$48,15))</f>
        <v/>
      </c>
      <c r="D69" s="376" t="str">
        <f>IF($E69="","",VLOOKUP($E69,'1MD ELO (2)'!$A$7:$O$48,5))</f>
        <v/>
      </c>
      <c r="E69" s="119"/>
      <c r="F69" s="120" t="str">
        <f>UPPER(IF($E69="","",VLOOKUP($E69,'1MD ELO (2)'!$A$7:$O$48,2)))</f>
        <v/>
      </c>
      <c r="G69" s="120" t="str">
        <f>IF($E69="","",VLOOKUP($E69,'1MD ELO (2)'!$A$7:$O$48,3))</f>
        <v/>
      </c>
      <c r="H69" s="120"/>
      <c r="I69" s="120" t="str">
        <f>IF($E69="","",VLOOKUP($E69,'1MD ELO (2)'!$A$7:$O$48,4))</f>
        <v/>
      </c>
      <c r="J69" s="150"/>
      <c r="K69" s="121"/>
      <c r="L69" s="121"/>
      <c r="M69" s="121"/>
      <c r="N69" s="121"/>
      <c r="O69" s="124"/>
      <c r="P69" s="126"/>
      <c r="Q69" s="127"/>
      <c r="R69" s="128"/>
      <c r="S69" s="129"/>
    </row>
    <row r="70" spans="1:19" s="2" customFormat="1" ht="6.75" customHeight="1" x14ac:dyDescent="0.25">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5">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5">
      <c r="A72" s="382" t="s">
        <v>103</v>
      </c>
      <c r="B72" s="383"/>
      <c r="C72" s="384"/>
      <c r="D72" s="385"/>
      <c r="E72" s="184">
        <v>1</v>
      </c>
      <c r="F72" s="55" t="str">
        <f>IF(E72&gt;$R$79,,UPPER(VLOOKUP(E72,'1MD ELO (2)'!$A$7:$Q$134,2)))</f>
        <v/>
      </c>
      <c r="G72" s="185"/>
      <c r="H72" s="55"/>
      <c r="I72" s="54"/>
      <c r="J72" s="186" t="s">
        <v>7</v>
      </c>
      <c r="K72" s="181"/>
      <c r="L72" s="187"/>
      <c r="M72" s="181"/>
      <c r="N72" s="188"/>
      <c r="O72" s="189" t="s">
        <v>108</v>
      </c>
      <c r="P72" s="190"/>
      <c r="Q72" s="190"/>
      <c r="R72" s="191"/>
    </row>
    <row r="73" spans="1:19" s="18" customFormat="1" ht="9" customHeight="1" x14ac:dyDescent="0.25">
      <c r="A73" s="196" t="s">
        <v>121</v>
      </c>
      <c r="B73" s="194"/>
      <c r="C73" s="378"/>
      <c r="D73" s="197"/>
      <c r="E73" s="184">
        <v>2</v>
      </c>
      <c r="F73" s="55" t="str">
        <f>IF(E73&gt;$R$79,,UPPER(VLOOKUP(E73,'1MD ELO (2)'!$A$7:$Q$134,2)))</f>
        <v/>
      </c>
      <c r="G73" s="185"/>
      <c r="H73" s="55"/>
      <c r="I73" s="54"/>
      <c r="J73" s="186" t="s">
        <v>8</v>
      </c>
      <c r="K73" s="181"/>
      <c r="L73" s="187"/>
      <c r="M73" s="181"/>
      <c r="N73" s="188"/>
      <c r="O73" s="192"/>
      <c r="P73" s="193"/>
      <c r="Q73" s="194"/>
      <c r="R73" s="195"/>
    </row>
    <row r="74" spans="1:19" s="18" customFormat="1" ht="9" customHeight="1" x14ac:dyDescent="0.25">
      <c r="A74" s="336"/>
      <c r="B74" s="337"/>
      <c r="C74" s="379"/>
      <c r="D74" s="338"/>
      <c r="E74" s="184">
        <v>3</v>
      </c>
      <c r="F74" s="55" t="str">
        <f>IF(E74&gt;$R$79,,UPPER(VLOOKUP(E74,'1MD ELO (2)'!$A$7:$Q$134,2)))</f>
        <v/>
      </c>
      <c r="G74" s="185"/>
      <c r="H74" s="55"/>
      <c r="I74" s="54"/>
      <c r="J74" s="186" t="s">
        <v>9</v>
      </c>
      <c r="K74" s="181"/>
      <c r="L74" s="187"/>
      <c r="M74" s="181"/>
      <c r="N74" s="188"/>
      <c r="O74" s="189" t="s">
        <v>109</v>
      </c>
      <c r="P74" s="190"/>
      <c r="Q74" s="190"/>
      <c r="R74" s="191"/>
    </row>
    <row r="75" spans="1:19" s="18" customFormat="1" ht="9" customHeight="1" x14ac:dyDescent="0.25">
      <c r="A75" s="198"/>
      <c r="B75" s="110"/>
      <c r="C75" s="110"/>
      <c r="D75" s="199"/>
      <c r="E75" s="184">
        <v>4</v>
      </c>
      <c r="F75" s="55" t="str">
        <f>IF(E75&gt;$R$79,,UPPER(VLOOKUP(E75,'1MD ELO (2)'!$A$7:$Q$134,2)))</f>
        <v/>
      </c>
      <c r="G75" s="185"/>
      <c r="H75" s="55"/>
      <c r="I75" s="54"/>
      <c r="J75" s="186" t="s">
        <v>10</v>
      </c>
      <c r="K75" s="181"/>
      <c r="L75" s="187"/>
      <c r="M75" s="181"/>
      <c r="N75" s="188"/>
      <c r="O75" s="181"/>
      <c r="P75" s="187"/>
      <c r="Q75" s="181"/>
      <c r="R75" s="188"/>
    </row>
    <row r="76" spans="1:19" s="18" customFormat="1" ht="9" customHeight="1" x14ac:dyDescent="0.25">
      <c r="A76" s="325"/>
      <c r="B76" s="339"/>
      <c r="C76" s="339"/>
      <c r="D76" s="380"/>
      <c r="E76" s="184">
        <v>5</v>
      </c>
      <c r="F76" s="55" t="str">
        <f>IF(E76&gt;$R$79,,UPPER(VLOOKUP(E76,'1MD ELO (2)'!$A$7:$Q$134,2)))</f>
        <v/>
      </c>
      <c r="G76" s="185"/>
      <c r="H76" s="55"/>
      <c r="I76" s="54"/>
      <c r="J76" s="186" t="s">
        <v>11</v>
      </c>
      <c r="K76" s="181"/>
      <c r="L76" s="187"/>
      <c r="M76" s="181"/>
      <c r="N76" s="188"/>
      <c r="O76" s="194"/>
      <c r="P76" s="193"/>
      <c r="Q76" s="194"/>
      <c r="R76" s="195"/>
    </row>
    <row r="77" spans="1:19" s="18" customFormat="1" ht="9" customHeight="1" x14ac:dyDescent="0.25">
      <c r="A77" s="326"/>
      <c r="B77" s="24"/>
      <c r="C77" s="110"/>
      <c r="D77" s="199"/>
      <c r="E77" s="184">
        <v>6</v>
      </c>
      <c r="F77" s="55" t="str">
        <f>IF(E77&gt;$R$79,,UPPER(VLOOKUP(E77,'1MD ELO (2)'!$A$7:$Q$134,2)))</f>
        <v/>
      </c>
      <c r="G77" s="185"/>
      <c r="H77" s="55"/>
      <c r="I77" s="54"/>
      <c r="J77" s="186" t="s">
        <v>12</v>
      </c>
      <c r="K77" s="181"/>
      <c r="L77" s="187"/>
      <c r="M77" s="181"/>
      <c r="N77" s="188"/>
      <c r="O77" s="189" t="s">
        <v>89</v>
      </c>
      <c r="P77" s="190"/>
      <c r="Q77" s="190"/>
      <c r="R77" s="191"/>
    </row>
    <row r="78" spans="1:19" s="18" customFormat="1" ht="9" customHeight="1" x14ac:dyDescent="0.25">
      <c r="A78" s="326"/>
      <c r="B78" s="24"/>
      <c r="C78" s="263"/>
      <c r="D78" s="334"/>
      <c r="E78" s="184">
        <v>7</v>
      </c>
      <c r="F78" s="55" t="str">
        <f>IF(E78&gt;$R$79,,UPPER(VLOOKUP(E78,'1MD ELO (2)'!$A$7:$Q$134,2)))</f>
        <v/>
      </c>
      <c r="G78" s="185"/>
      <c r="H78" s="55"/>
      <c r="I78" s="54"/>
      <c r="J78" s="186" t="s">
        <v>13</v>
      </c>
      <c r="K78" s="181"/>
      <c r="L78" s="187"/>
      <c r="M78" s="181"/>
      <c r="N78" s="188"/>
      <c r="O78" s="181"/>
      <c r="P78" s="187"/>
      <c r="Q78" s="181"/>
      <c r="R78" s="188"/>
    </row>
    <row r="79" spans="1:19" s="18" customFormat="1" ht="9" customHeight="1" x14ac:dyDescent="0.25">
      <c r="A79" s="327"/>
      <c r="B79" s="324"/>
      <c r="C79" s="375"/>
      <c r="D79" s="335"/>
      <c r="E79" s="200">
        <v>8</v>
      </c>
      <c r="F79" s="201" t="str">
        <f>IF(E79&gt;$R$79,,UPPER(VLOOKUP(E79,'1MD ELO (2)'!$A$7:$Q$134,2)))</f>
        <v/>
      </c>
      <c r="G79" s="202"/>
      <c r="H79" s="201"/>
      <c r="I79" s="203"/>
      <c r="J79" s="204" t="s">
        <v>14</v>
      </c>
      <c r="K79" s="194"/>
      <c r="L79" s="193"/>
      <c r="M79" s="194"/>
      <c r="N79" s="195"/>
      <c r="O79" s="194" t="str">
        <f>R4</f>
        <v>Csávás István</v>
      </c>
      <c r="P79" s="193"/>
      <c r="Q79" s="194"/>
      <c r="R79" s="205">
        <f>MIN(8,'1MD ELO (2)'!Q5)</f>
        <v>8</v>
      </c>
    </row>
  </sheetData>
  <mergeCells count="2">
    <mergeCell ref="A4:C4"/>
    <mergeCell ref="Q41:R41"/>
  </mergeCells>
  <conditionalFormatting sqref="E7 E9 E11">
    <cfRule type="expression" dxfId="594" priority="1" stopIfTrue="1">
      <formula>$E7&lt;9</formula>
    </cfRule>
  </conditionalFormatting>
  <conditionalFormatting sqref="E13 E15 E17 E19 E21 E23 E25 E27 E29 E31 E33 E35 E37 E39 E41 E43 E45 E47 E49 E51 E53 E55 E57 E59 E61 E63 E65 E67 E69">
    <cfRule type="expression" dxfId="593" priority="7" stopIfTrue="1">
      <formula>AND($E13&lt;9,$C13&gt;0)</formula>
    </cfRule>
  </conditionalFormatting>
  <conditionalFormatting sqref="H7 H9 H11 H13 H15 H17 H19 H21 H23 H25 H27 H29 H31 H33 H35 H37 H39 H41 H43 H45 H47 H49 H51 H53 H55 H57 H59 H61 H63 H65 H67 H69">
    <cfRule type="expression" dxfId="592" priority="11" stopIfTrue="1">
      <formula>AND($E7&lt;9,$C7&gt;0)</formula>
    </cfRule>
  </conditionalFormatting>
  <conditionalFormatting sqref="I8 K10 I12 M14 I16 K18 I20 O22 I24 K26 I28 M30 I32 K34 I36 O39 I40 K42 I44 M46 I48 K50 I52 O54 I56 K58 I60 M62 I64 K66 I68">
    <cfRule type="expression" dxfId="591" priority="8" stopIfTrue="1">
      <formula>AND($O$1="CU",I8="Umpire")</formula>
    </cfRule>
    <cfRule type="expression" dxfId="590" priority="9" stopIfTrue="1">
      <formula>AND($O$1="CU",I8&lt;&gt;"Umpire",J8&lt;&gt;"")</formula>
    </cfRule>
    <cfRule type="expression" dxfId="589" priority="10" stopIfTrue="1">
      <formula>AND($O$1="CU",I8&lt;&gt;"Umpire")</formula>
    </cfRule>
  </conditionalFormatting>
  <conditionalFormatting sqref="J8 L10 J12 N14 J16 L18 J20 P22 J24 L26 J28 N30 J32 L34 J36 P39 J40 L42 J44 N46 J48 L50 J52 P54 J56 L58 J60 N62 J64 L66 J68 R79">
    <cfRule type="expression" dxfId="588" priority="4" stopIfTrue="1">
      <formula>$O$1="CU"</formula>
    </cfRule>
  </conditionalFormatting>
  <conditionalFormatting sqref="K8 M10 K12 O14 K16 M18 K20 Q22 K24 M26 K28 O30 K32 M34 K36 K40 M42 K44 O46 K48 M50 K52 Q54 K56 M58 K60 O62 K64 M66 K68">
    <cfRule type="expression" dxfId="587" priority="5" stopIfTrue="1">
      <formula>J8="as"</formula>
    </cfRule>
    <cfRule type="expression" dxfId="586" priority="6" stopIfTrue="1">
      <formula>J8="bs"</formula>
    </cfRule>
  </conditionalFormatting>
  <conditionalFormatting sqref="Q38">
    <cfRule type="expression" dxfId="585" priority="2" stopIfTrue="1">
      <formula>P39="as"</formula>
    </cfRule>
    <cfRule type="expression" dxfId="584" priority="3" stopIfTrue="1">
      <formula>P39="bs"</formula>
    </cfRule>
  </conditionalFormatting>
  <dataValidations count="2">
    <dataValidation type="list" allowBlank="1" showInputMessage="1" sqref="O54 O39 O22" xr:uid="{00000000-0002-0000-2200-000000000000}">
      <formula1>$V$8:$V$17</formula1>
    </dataValidation>
    <dataValidation type="list" allowBlank="1" showInputMessage="1" sqref="I8 I24 I12 I28 I16 I40 I20 I44 I48 I52 I32 I36 I56 I60 I64 I68 K66 K58 K50 K42 K34 K26 K18 K10 M14 M30 M46 M62" xr:uid="{00000000-0002-0000-2200-000001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331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53314"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57">
    <tabColor indexed="11"/>
    <pageSetUpPr fitToPage="1"/>
  </sheetPr>
  <dimension ref="A1:AK82"/>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66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33203125" customWidth="1"/>
    <col min="21" max="21" width="11.44140625" hidden="1" customWidth="1"/>
    <col min="25" max="34" width="9.109375" hidden="1" customWidth="1"/>
  </cols>
  <sheetData>
    <row r="1" spans="1:37" s="96" customFormat="1" ht="21.75" customHeight="1" x14ac:dyDescent="0.25">
      <c r="A1" s="56" t="str">
        <f>Altalanos!$A$6</f>
        <v>Bács-Kiskun megyei Tenisz Diákolimpia</v>
      </c>
      <c r="B1" s="56"/>
      <c r="C1" s="99"/>
      <c r="D1" s="99"/>
      <c r="E1" s="99"/>
      <c r="F1" s="99"/>
      <c r="G1" s="99"/>
      <c r="H1" s="99"/>
      <c r="I1" s="333"/>
      <c r="J1" s="100"/>
      <c r="K1" s="401"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Altalanos!$B$8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66"/>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86"/>
      <c r="C6" s="675"/>
      <c r="D6" s="675"/>
      <c r="E6" s="686"/>
      <c r="F6" s="674" t="str">
        <f>IF(Y3="","",CONCATENATE(AH1," pont"))</f>
        <v/>
      </c>
      <c r="G6" s="676"/>
      <c r="H6" s="677"/>
      <c r="I6" s="676"/>
      <c r="J6" s="678"/>
      <c r="K6" s="675" t="str">
        <f>IF(Y3="","",CONCATENATE(AG1," pont"))</f>
        <v/>
      </c>
      <c r="L6" s="678"/>
      <c r="M6" s="675" t="str">
        <f>IF(Y3="","",CONCATENATE(AF1," pont"))</f>
        <v/>
      </c>
      <c r="N6" s="678"/>
      <c r="O6" s="675" t="str">
        <f>IF(Y3="","",CONCATENATE(AE1," pont"))</f>
        <v/>
      </c>
      <c r="P6" s="678"/>
      <c r="Q6" s="675" t="str">
        <f>IF(Y3="","",CONCATENATE(AD1," pont"))</f>
        <v/>
      </c>
      <c r="R6" s="679"/>
      <c r="Y6" s="681"/>
      <c r="Z6" s="681"/>
      <c r="AA6" s="681" t="s">
        <v>191</v>
      </c>
      <c r="AB6" s="682">
        <v>150</v>
      </c>
      <c r="AC6" s="682">
        <v>120</v>
      </c>
      <c r="AD6" s="682">
        <v>90</v>
      </c>
      <c r="AE6" s="682">
        <v>60</v>
      </c>
      <c r="AF6" s="682">
        <v>40</v>
      </c>
      <c r="AG6" s="682">
        <v>25</v>
      </c>
      <c r="AH6" s="682">
        <v>10</v>
      </c>
      <c r="AI6" s="684"/>
      <c r="AJ6" s="684"/>
      <c r="AK6" s="684"/>
    </row>
    <row r="7" spans="1:37" s="37" customFormat="1" ht="9" customHeight="1" x14ac:dyDescent="0.25">
      <c r="A7" s="117" t="s">
        <v>7</v>
      </c>
      <c r="B7" s="346" t="str">
        <f>IF($E7="","",VLOOKUP($E7,'1MD ELO (2)'!$A$7:$O$80,14))</f>
        <v/>
      </c>
      <c r="C7" s="346" t="str">
        <f>IF($E7="","",VLOOKUP($E7,'1MD ELO (2)'!$A$7:$O$80,15))</f>
        <v/>
      </c>
      <c r="D7" s="376" t="str">
        <f>IF($E7="","",VLOOKUP($E7,'1MD ELO (2)'!$A$7:$O$80,5))</f>
        <v/>
      </c>
      <c r="E7" s="119"/>
      <c r="F7" s="120" t="str">
        <f>UPPER(IF($E7="","",VLOOKUP($E7,'1MD ELO (2)'!$A$7:$O$80,2)))</f>
        <v/>
      </c>
      <c r="G7" s="120" t="str">
        <f>IF($E7="","",VLOOKUP($E7,'1MD ELO (2)'!$A$7:$O$80,3))</f>
        <v/>
      </c>
      <c r="H7" s="120"/>
      <c r="I7" s="120" t="str">
        <f>IF($E7="","",VLOOKUP($E7,'1MD ELO (2)'!$A$7:$O$80,4))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5">
      <c r="A8" s="214" t="s">
        <v>8</v>
      </c>
      <c r="B8" s="346" t="str">
        <f>IF($E8="","",VLOOKUP($E8,'1MD ELO (2)'!$A$7:$O$80,14))</f>
        <v/>
      </c>
      <c r="C8" s="346" t="str">
        <f>IF($E8="","",VLOOKUP($E8,'1MD ELO (2)'!$A$7:$O$80,15))</f>
        <v/>
      </c>
      <c r="D8" s="376" t="str">
        <f>IF($E8="","",VLOOKUP($E8,'1MD ELO (2)'!$A$7:$O$80,5))</f>
        <v/>
      </c>
      <c r="E8" s="119"/>
      <c r="F8" s="412" t="str">
        <f>UPPER(IF($E8="","",VLOOKUP($E8,'1MD ELO (2)'!$A$7:$O$80,2)))</f>
        <v/>
      </c>
      <c r="G8" s="412" t="str">
        <f>IF($E8="","",VLOOKUP($E8,'1MD ELO (2)'!$A$7:$O$80,3))</f>
        <v/>
      </c>
      <c r="H8" s="412"/>
      <c r="I8" s="412" t="str">
        <f>IF($E8="","",VLOOKUP($E8,'1MD ELO (2)'!$A$7:$O$80,4))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5">
      <c r="A9" s="131" t="s">
        <v>9</v>
      </c>
      <c r="B9" s="346" t="str">
        <f>IF($E9="","",VLOOKUP($E9,'1MD ELO (2)'!$A$7:$O$80,14))</f>
        <v/>
      </c>
      <c r="C9" s="346" t="str">
        <f>IF($E9="","",VLOOKUP($E9,'1MD ELO (2)'!$A$7:$O$80,15))</f>
        <v/>
      </c>
      <c r="D9" s="376" t="str">
        <f>IF($E9="","",VLOOKUP($E9,'1MD ELO (2)'!$A$7:$O$80,5))</f>
        <v/>
      </c>
      <c r="E9" s="119"/>
      <c r="F9" s="412" t="str">
        <f>UPPER(IF($E9="","",VLOOKUP($E9,'1MD ELO (2)'!$A$7:$O$80,2)))</f>
        <v/>
      </c>
      <c r="G9" s="412" t="str">
        <f>IF($E9="","",VLOOKUP($E9,'1MD ELO (2)'!$A$7:$O$80,3))</f>
        <v/>
      </c>
      <c r="H9" s="412"/>
      <c r="I9" s="412" t="str">
        <f>IF($E9="","",VLOOKUP($E9,'1MD ELO (2)'!$A$7:$O$80,4))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5">
      <c r="A10" s="131" t="s">
        <v>10</v>
      </c>
      <c r="B10" s="346" t="str">
        <f>IF($E10="","",VLOOKUP($E10,'1MD ELO (2)'!$A$7:$O$80,14))</f>
        <v/>
      </c>
      <c r="C10" s="346" t="str">
        <f>IF($E10="","",VLOOKUP($E10,'1MD ELO (2)'!$A$7:$O$80,15))</f>
        <v/>
      </c>
      <c r="D10" s="376" t="str">
        <f>IF($E10="","",VLOOKUP($E10,'1MD ELO (2)'!$A$7:$O$80,5))</f>
        <v/>
      </c>
      <c r="E10" s="119"/>
      <c r="F10" s="412" t="str">
        <f>UPPER(IF($E10="","",VLOOKUP($E10,'1MD ELO (2)'!$A$7:$O$80,2)))</f>
        <v/>
      </c>
      <c r="G10" s="412" t="str">
        <f>IF($E10="","",VLOOKUP($E10,'1MD ELO (2)'!$A$7:$O$80,3))</f>
        <v/>
      </c>
      <c r="H10" s="412"/>
      <c r="I10" s="412" t="str">
        <f>IF($E10="","",VLOOKUP($E10,'1MD ELO (2)'!$A$7:$O$80,4))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t="s">
        <v>11</v>
      </c>
      <c r="B11" s="346" t="str">
        <f>IF($E11="","",VLOOKUP($E11,'1MD ELO (2)'!$A$7:$O$80,14))</f>
        <v/>
      </c>
      <c r="C11" s="346" t="str">
        <f>IF($E11="","",VLOOKUP($E11,'1MD ELO (2)'!$A$7:$O$80,15))</f>
        <v/>
      </c>
      <c r="D11" s="376" t="str">
        <f>IF($E11="","",VLOOKUP($E11,'1MD ELO (2)'!$A$7:$O$80,5))</f>
        <v/>
      </c>
      <c r="E11" s="119"/>
      <c r="F11" s="412" t="str">
        <f>UPPER(IF($E11="","",VLOOKUP($E11,'1MD ELO (2)'!$A$7:$O$80,2)))</f>
        <v/>
      </c>
      <c r="G11" s="412" t="str">
        <f>IF($E11="","",VLOOKUP($E11,'1MD ELO (2)'!$A$7:$O$80,3))</f>
        <v/>
      </c>
      <c r="H11" s="412"/>
      <c r="I11" s="412" t="str">
        <f>IF($E11="","",VLOOKUP($E11,'1MD ELO (2)'!$A$7:$O$80,4))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t="s">
        <v>12</v>
      </c>
      <c r="B12" s="346" t="str">
        <f>IF($E12="","",VLOOKUP($E12,'1MD ELO (2)'!$A$7:$O$80,14))</f>
        <v/>
      </c>
      <c r="C12" s="346" t="str">
        <f>IF($E12="","",VLOOKUP($E12,'1MD ELO (2)'!$A$7:$O$80,15))</f>
        <v/>
      </c>
      <c r="D12" s="376" t="str">
        <f>IF($E12="","",VLOOKUP($E12,'1MD ELO (2)'!$A$7:$O$80,5))</f>
        <v/>
      </c>
      <c r="E12" s="119"/>
      <c r="F12" s="412" t="str">
        <f>UPPER(IF($E12="","",VLOOKUP($E12,'1MD ELO (2)'!$A$7:$O$80,2)))</f>
        <v/>
      </c>
      <c r="G12" s="412" t="str">
        <f>IF($E12="","",VLOOKUP($E12,'1MD ELO (2)'!$A$7:$O$80,3))</f>
        <v/>
      </c>
      <c r="H12" s="412"/>
      <c r="I12" s="412" t="str">
        <f>IF($E12="","",VLOOKUP($E12,'1MD ELO (2)'!$A$7:$O$80,4))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214" t="s">
        <v>13</v>
      </c>
      <c r="B13" s="346" t="str">
        <f>IF($E13="","",VLOOKUP($E13,'1MD ELO (2)'!$A$7:$O$80,14))</f>
        <v/>
      </c>
      <c r="C13" s="346" t="str">
        <f>IF($E13="","",VLOOKUP($E13,'1MD ELO (2)'!$A$7:$O$80,15))</f>
        <v/>
      </c>
      <c r="D13" s="376" t="str">
        <f>IF($E13="","",VLOOKUP($E13,'1MD ELO (2)'!$A$7:$O$80,5))</f>
        <v/>
      </c>
      <c r="E13" s="119"/>
      <c r="F13" s="412" t="str">
        <f>UPPER(IF($E13="","",VLOOKUP($E13,'1MD ELO (2)'!$A$7:$O$80,2)))</f>
        <v/>
      </c>
      <c r="G13" s="412" t="str">
        <f>IF($E13="","",VLOOKUP($E13,'1MD ELO (2)'!$A$7:$O$80,3))</f>
        <v/>
      </c>
      <c r="H13" s="412"/>
      <c r="I13" s="412" t="str">
        <f>IF($E13="","",VLOOKUP($E13,'1MD ELO (2)'!$A$7:$O$80,4))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56" t="s">
        <v>14</v>
      </c>
      <c r="B14" s="346" t="str">
        <f>IF($E14="","",VLOOKUP($E14,'1MD ELO (2)'!$A$7:$O$80,14))</f>
        <v/>
      </c>
      <c r="C14" s="346" t="str">
        <f>IF($E14="","",VLOOKUP($E14,'1MD ELO (2)'!$A$7:$O$80,15))</f>
        <v/>
      </c>
      <c r="D14" s="376" t="str">
        <f>IF($E14="","",VLOOKUP($E14,'1MD ELO (2)'!$A$7:$O$80,5))</f>
        <v/>
      </c>
      <c r="E14" s="119"/>
      <c r="F14" s="120" t="str">
        <f>UPPER(IF($E14="","",VLOOKUP($E14,'1MD ELO (2)'!$A$7:$O$80,2)))</f>
        <v/>
      </c>
      <c r="G14" s="120" t="str">
        <f>IF($E14="","",VLOOKUP($E14,'1MD ELO (2)'!$A$7:$O$80,3))</f>
        <v/>
      </c>
      <c r="H14" s="120"/>
      <c r="I14" s="120" t="str">
        <f>IF($E14="","",VLOOKUP($E14,'1MD ELO (2)'!$A$7:$O$80,4))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17" t="s">
        <v>15</v>
      </c>
      <c r="B15" s="346" t="str">
        <f>IF($E15="","",VLOOKUP($E15,'1MD ELO (2)'!$A$7:$O$80,14))</f>
        <v/>
      </c>
      <c r="C15" s="346" t="str">
        <f>IF($E15="","",VLOOKUP($E15,'1MD ELO (2)'!$A$7:$O$80,15))</f>
        <v/>
      </c>
      <c r="D15" s="376" t="str">
        <f>IF($E15="","",VLOOKUP($E15,'1MD ELO (2)'!$A$7:$O$80,5))</f>
        <v/>
      </c>
      <c r="E15" s="119"/>
      <c r="F15" s="120" t="str">
        <f>UPPER(IF($E15="","",VLOOKUP($E15,'1MD ELO (2)'!$A$7:$O$80,2)))</f>
        <v/>
      </c>
      <c r="G15" s="120" t="str">
        <f>IF($E15="","",VLOOKUP($E15,'1MD ELO (2)'!$A$7:$O$80,3))</f>
        <v/>
      </c>
      <c r="H15" s="120"/>
      <c r="I15" s="120" t="str">
        <f>IF($E15="","",VLOOKUP($E15,'1MD ELO (2)'!$A$7:$O$80,4))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214" t="s">
        <v>16</v>
      </c>
      <c r="B16" s="346" t="str">
        <f>IF($E16="","",VLOOKUP($E16,'1MD ELO (2)'!$A$7:$O$80,14))</f>
        <v/>
      </c>
      <c r="C16" s="346" t="str">
        <f>IF($E16="","",VLOOKUP($E16,'1MD ELO (2)'!$A$7:$O$80,15))</f>
        <v/>
      </c>
      <c r="D16" s="376" t="str">
        <f>IF($E16="","",VLOOKUP($E16,'1MD ELO (2)'!$A$7:$O$80,5))</f>
        <v/>
      </c>
      <c r="E16" s="119"/>
      <c r="F16" s="412" t="str">
        <f>UPPER(IF($E16="","",VLOOKUP($E16,'1MD ELO (2)'!$A$7:$O$80,2)))</f>
        <v/>
      </c>
      <c r="G16" s="412" t="str">
        <f>IF($E16="","",VLOOKUP($E16,'1MD ELO (2)'!$A$7:$O$80,3))</f>
        <v/>
      </c>
      <c r="H16" s="412"/>
      <c r="I16" s="412" t="str">
        <f>IF($E16="","",VLOOKUP($E16,'1MD ELO (2)'!$A$7:$O$80,4))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t="s">
        <v>17</v>
      </c>
      <c r="B17" s="346" t="str">
        <f>IF($E17="","",VLOOKUP($E17,'1MD ELO (2)'!$A$7:$O$80,14))</f>
        <v/>
      </c>
      <c r="C17" s="346" t="str">
        <f>IF($E17="","",VLOOKUP($E17,'1MD ELO (2)'!$A$7:$O$80,15))</f>
        <v/>
      </c>
      <c r="D17" s="376" t="str">
        <f>IF($E17="","",VLOOKUP($E17,'1MD ELO (2)'!$A$7:$O$80,5))</f>
        <v/>
      </c>
      <c r="E17" s="119"/>
      <c r="F17" s="412" t="str">
        <f>UPPER(IF($E17="","",VLOOKUP($E17,'1MD ELO (2)'!$A$7:$O$80,2)))</f>
        <v/>
      </c>
      <c r="G17" s="412" t="str">
        <f>IF($E17="","",VLOOKUP($E17,'1MD ELO (2)'!$A$7:$O$80,3))</f>
        <v/>
      </c>
      <c r="H17" s="412"/>
      <c r="I17" s="412" t="str">
        <f>IF($E17="","",VLOOKUP($E17,'1MD ELO (2)'!$A$7:$O$80,4))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t="s">
        <v>18</v>
      </c>
      <c r="B18" s="346" t="str">
        <f>IF($E18="","",VLOOKUP($E18,'1MD ELO (2)'!$A$7:$O$80,14))</f>
        <v/>
      </c>
      <c r="C18" s="346" t="str">
        <f>IF($E18="","",VLOOKUP($E18,'1MD ELO (2)'!$A$7:$O$80,15))</f>
        <v/>
      </c>
      <c r="D18" s="376" t="str">
        <f>IF($E18="","",VLOOKUP($E18,'1MD ELO (2)'!$A$7:$O$80,5))</f>
        <v/>
      </c>
      <c r="E18" s="119"/>
      <c r="F18" s="412" t="str">
        <f>UPPER(IF($E18="","",VLOOKUP($E18,'1MD ELO (2)'!$A$7:$O$80,2)))</f>
        <v/>
      </c>
      <c r="G18" s="412" t="str">
        <f>IF($E18="","",VLOOKUP($E18,'1MD ELO (2)'!$A$7:$O$80,3))</f>
        <v/>
      </c>
      <c r="H18" s="412"/>
      <c r="I18" s="412" t="str">
        <f>IF($E18="","",VLOOKUP($E18,'1MD ELO (2)'!$A$7:$O$80,4))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t="s">
        <v>19</v>
      </c>
      <c r="B19" s="346" t="str">
        <f>IF($E19="","",VLOOKUP($E19,'1MD ELO (2)'!$A$7:$O$80,14))</f>
        <v/>
      </c>
      <c r="C19" s="346" t="str">
        <f>IF($E19="","",VLOOKUP($E19,'1MD ELO (2)'!$A$7:$O$80,15))</f>
        <v/>
      </c>
      <c r="D19" s="376" t="str">
        <f>IF($E19="","",VLOOKUP($E19,'1MD ELO (2)'!$A$7:$O$80,5))</f>
        <v/>
      </c>
      <c r="E19" s="119"/>
      <c r="F19" s="412" t="str">
        <f>UPPER(IF($E19="","",VLOOKUP($E19,'1MD ELO (2)'!$A$7:$O$80,2)))</f>
        <v/>
      </c>
      <c r="G19" s="412" t="str">
        <f>IF($E19="","",VLOOKUP($E19,'1MD ELO (2)'!$A$7:$O$80,3))</f>
        <v/>
      </c>
      <c r="H19" s="412"/>
      <c r="I19" s="412" t="str">
        <f>IF($E19="","",VLOOKUP($E19,'1MD ELO (2)'!$A$7:$O$80,4))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t="s">
        <v>20</v>
      </c>
      <c r="B20" s="346" t="str">
        <f>IF($E20="","",VLOOKUP($E20,'1MD ELO (2)'!$A$7:$O$80,14))</f>
        <v/>
      </c>
      <c r="C20" s="346" t="str">
        <f>IF($E20="","",VLOOKUP($E20,'1MD ELO (2)'!$A$7:$O$80,15))</f>
        <v/>
      </c>
      <c r="D20" s="376" t="str">
        <f>IF($E20="","",VLOOKUP($E20,'1MD ELO (2)'!$A$7:$O$80,5))</f>
        <v/>
      </c>
      <c r="E20" s="119"/>
      <c r="F20" s="412" t="str">
        <f>UPPER(IF($E20="","",VLOOKUP($E20,'1MD ELO (2)'!$A$7:$O$80,2)))</f>
        <v/>
      </c>
      <c r="G20" s="412" t="str">
        <f>IF($E20="","",VLOOKUP($E20,'1MD ELO (2)'!$A$7:$O$80,3))</f>
        <v/>
      </c>
      <c r="H20" s="412"/>
      <c r="I20" s="412" t="str">
        <f>IF($E20="","",VLOOKUP($E20,'1MD ELO (2)'!$A$7:$O$80,4))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214" t="s">
        <v>21</v>
      </c>
      <c r="B21" s="346" t="str">
        <f>IF($E21="","",VLOOKUP($E21,'1MD ELO (2)'!$A$7:$O$80,14))</f>
        <v/>
      </c>
      <c r="C21" s="346" t="str">
        <f>IF($E21="","",VLOOKUP($E21,'1MD ELO (2)'!$A$7:$O$80,15))</f>
        <v/>
      </c>
      <c r="D21" s="376" t="str">
        <f>IF($E21="","",VLOOKUP($E21,'1MD ELO (2)'!$A$7:$O$80,5))</f>
        <v/>
      </c>
      <c r="E21" s="119"/>
      <c r="F21" s="412" t="str">
        <f>UPPER(IF($E21="","",VLOOKUP($E21,'1MD ELO (2)'!$A$7:$O$80,2)))</f>
        <v/>
      </c>
      <c r="G21" s="412" t="str">
        <f>IF($E21="","",VLOOKUP($E21,'1MD ELO (2)'!$A$7:$O$80,3))</f>
        <v/>
      </c>
      <c r="H21" s="412"/>
      <c r="I21" s="412" t="str">
        <f>IF($E21="","",VLOOKUP($E21,'1MD ELO (2)'!$A$7:$O$80,4))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56" t="s">
        <v>22</v>
      </c>
      <c r="B22" s="346" t="str">
        <f>IF($E22="","",VLOOKUP($E22,'1MD ELO (2)'!$A$7:$O$80,14))</f>
        <v/>
      </c>
      <c r="C22" s="346" t="str">
        <f>IF($E22="","",VLOOKUP($E22,'1MD ELO (2)'!$A$7:$O$80,15))</f>
        <v/>
      </c>
      <c r="D22" s="376" t="str">
        <f>IF($E22="","",VLOOKUP($E22,'1MD ELO (2)'!$A$7:$O$80,5))</f>
        <v/>
      </c>
      <c r="E22" s="119"/>
      <c r="F22" s="120" t="str">
        <f>UPPER(IF($E22="","",VLOOKUP($E22,'1MD ELO (2)'!$A$7:$O$80,2)))</f>
        <v/>
      </c>
      <c r="G22" s="120" t="str">
        <f>IF($E22="","",VLOOKUP($E22,'1MD ELO (2)'!$A$7:$O$80,3))</f>
        <v/>
      </c>
      <c r="H22" s="120"/>
      <c r="I22" s="120" t="str">
        <f>IF($E22="","",VLOOKUP($E22,'1MD ELO (2)'!$A$7:$O$80,4))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t="s">
        <v>23</v>
      </c>
      <c r="B23" s="346" t="str">
        <f>IF($E23="","",VLOOKUP($E23,'1MD ELO (2)'!$A$7:$O$80,14))</f>
        <v/>
      </c>
      <c r="C23" s="346" t="str">
        <f>IF($E23="","",VLOOKUP($E23,'1MD ELO (2)'!$A$7:$O$80,15))</f>
        <v/>
      </c>
      <c r="D23" s="376" t="str">
        <f>IF($E23="","",VLOOKUP($E23,'1MD ELO (2)'!$A$7:$O$80,5))</f>
        <v/>
      </c>
      <c r="E23" s="119"/>
      <c r="F23" s="120" t="str">
        <f>UPPER(IF($E23="","",VLOOKUP($E23,'1MD ELO (2)'!$A$7:$O$80,2)))</f>
        <v/>
      </c>
      <c r="G23" s="120" t="str">
        <f>IF($E23="","",VLOOKUP($E23,'1MD ELO (2)'!$A$7:$O$80,3))</f>
        <v/>
      </c>
      <c r="H23" s="120"/>
      <c r="I23" s="120" t="str">
        <f>IF($E23="","",VLOOKUP($E23,'1MD ELO (2)'!$A$7:$O$80,4))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214" t="s">
        <v>24</v>
      </c>
      <c r="B24" s="346" t="str">
        <f>IF($E24="","",VLOOKUP($E24,'1MD ELO (2)'!$A$7:$O$80,14))</f>
        <v/>
      </c>
      <c r="C24" s="346" t="str">
        <f>IF($E24="","",VLOOKUP($E24,'1MD ELO (2)'!$A$7:$O$80,15))</f>
        <v/>
      </c>
      <c r="D24" s="376" t="str">
        <f>IF($E24="","",VLOOKUP($E24,'1MD ELO (2)'!$A$7:$O$80,5))</f>
        <v/>
      </c>
      <c r="E24" s="119"/>
      <c r="F24" s="412" t="str">
        <f>UPPER(IF($E24="","",VLOOKUP($E24,'1MD ELO (2)'!$A$7:$O$80,2)))</f>
        <v/>
      </c>
      <c r="G24" s="412" t="str">
        <f>IF($E24="","",VLOOKUP($E24,'1MD ELO (2)'!$A$7:$O$80,3))</f>
        <v/>
      </c>
      <c r="H24" s="412"/>
      <c r="I24" s="412" t="str">
        <f>IF($E24="","",VLOOKUP($E24,'1MD ELO (2)'!$A$7:$O$80,4))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t="s">
        <v>25</v>
      </c>
      <c r="B25" s="346" t="str">
        <f>IF($E25="","",VLOOKUP($E25,'1MD ELO (2)'!$A$7:$O$80,14))</f>
        <v/>
      </c>
      <c r="C25" s="346" t="str">
        <f>IF($E25="","",VLOOKUP($E25,'1MD ELO (2)'!$A$7:$O$80,15))</f>
        <v/>
      </c>
      <c r="D25" s="376" t="str">
        <f>IF($E25="","",VLOOKUP($E25,'1MD ELO (2)'!$A$7:$O$80,5))</f>
        <v/>
      </c>
      <c r="E25" s="119"/>
      <c r="F25" s="412" t="str">
        <f>UPPER(IF($E25="","",VLOOKUP($E25,'1MD ELO (2)'!$A$7:$O$80,2)))</f>
        <v/>
      </c>
      <c r="G25" s="412" t="str">
        <f>IF($E25="","",VLOOKUP($E25,'1MD ELO (2)'!$A$7:$O$80,3))</f>
        <v/>
      </c>
      <c r="H25" s="412"/>
      <c r="I25" s="412" t="str">
        <f>IF($E25="","",VLOOKUP($E25,'1MD ELO (2)'!$A$7:$O$80,4))</f>
        <v/>
      </c>
      <c r="J25" s="213"/>
      <c r="K25" s="137" t="str">
        <f>UPPER(IF(OR(J26="a",J26="as"),F25,IF(OR(J26="b",J26="bs"),F26,)))</f>
        <v/>
      </c>
      <c r="L25" s="216"/>
      <c r="M25" s="121"/>
      <c r="N25" s="148"/>
      <c r="O25" s="146"/>
      <c r="P25" s="146"/>
      <c r="Q25" s="767" t="str">
        <f>IF(Y3="","",CONCATENATE(AC1," pont"))</f>
        <v/>
      </c>
      <c r="R25" s="76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t="s">
        <v>26</v>
      </c>
      <c r="B26" s="346" t="str">
        <f>IF($E26="","",VLOOKUP($E26,'1MD ELO (2)'!$A$7:$O$80,14))</f>
        <v/>
      </c>
      <c r="C26" s="346" t="str">
        <f>IF($E26="","",VLOOKUP($E26,'1MD ELO (2)'!$A$7:$O$80,15))</f>
        <v/>
      </c>
      <c r="D26" s="376" t="str">
        <f>IF($E26="","",VLOOKUP($E26,'1MD ELO (2)'!$A$7:$O$80,5))</f>
        <v/>
      </c>
      <c r="E26" s="119"/>
      <c r="F26" s="412" t="str">
        <f>UPPER(IF($E26="","",VLOOKUP($E26,'1MD ELO (2)'!$A$7:$O$80,2)))</f>
        <v/>
      </c>
      <c r="G26" s="412" t="str">
        <f>IF($E26="","",VLOOKUP($E26,'1MD ELO (2)'!$A$7:$O$80,3))</f>
        <v/>
      </c>
      <c r="H26" s="412"/>
      <c r="I26" s="412" t="str">
        <f>IF($E26="","",VLOOKUP($E26,'1MD ELO (2)'!$A$7:$O$80,4))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5">
      <c r="A27" s="131" t="s">
        <v>27</v>
      </c>
      <c r="B27" s="346" t="str">
        <f>IF($E27="","",VLOOKUP($E27,'1MD ELO (2)'!$A$7:$O$80,14))</f>
        <v/>
      </c>
      <c r="C27" s="346" t="str">
        <f>IF($E27="","",VLOOKUP($E27,'1MD ELO (2)'!$A$7:$O$80,15))</f>
        <v/>
      </c>
      <c r="D27" s="376" t="str">
        <f>IF($E27="","",VLOOKUP($E27,'1MD ELO (2)'!$A$7:$O$80,5))</f>
        <v/>
      </c>
      <c r="E27" s="119"/>
      <c r="F27" s="412" t="str">
        <f>UPPER(IF($E27="","",VLOOKUP($E27,'1MD ELO (2)'!$A$7:$O$80,2)))</f>
        <v/>
      </c>
      <c r="G27" s="412" t="str">
        <f>IF($E27="","",VLOOKUP($E27,'1MD ELO (2)'!$A$7:$O$80,3))</f>
        <v/>
      </c>
      <c r="H27" s="412"/>
      <c r="I27" s="412" t="str">
        <f>IF($E27="","",VLOOKUP($E27,'1MD ELO (2)'!$A$7:$O$80,4))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5">
      <c r="A28" s="131" t="s">
        <v>28</v>
      </c>
      <c r="B28" s="346" t="str">
        <f>IF($E28="","",VLOOKUP($E28,'1MD ELO (2)'!$A$7:$O$80,14))</f>
        <v/>
      </c>
      <c r="C28" s="346" t="str">
        <f>IF($E28="","",VLOOKUP($E28,'1MD ELO (2)'!$A$7:$O$80,15))</f>
        <v/>
      </c>
      <c r="D28" s="376" t="str">
        <f>IF($E28="","",VLOOKUP($E28,'1MD ELO (2)'!$A$7:$O$80,5))</f>
        <v/>
      </c>
      <c r="E28" s="119"/>
      <c r="F28" s="412" t="str">
        <f>UPPER(IF($E28="","",VLOOKUP($E28,'1MD ELO (2)'!$A$7:$O$80,2)))</f>
        <v/>
      </c>
      <c r="G28" s="412" t="str">
        <f>IF($E28="","",VLOOKUP($E28,'1MD ELO (2)'!$A$7:$O$80,3))</f>
        <v/>
      </c>
      <c r="H28" s="412"/>
      <c r="I28" s="412" t="str">
        <f>IF($E28="","",VLOOKUP($E28,'1MD ELO (2)'!$A$7:$O$80,4))</f>
        <v/>
      </c>
      <c r="J28" s="215"/>
      <c r="K28" s="121"/>
      <c r="L28" s="136"/>
      <c r="M28" s="137" t="str">
        <f>UPPER(IF(OR(L28="a",L28="as"),K27,IF(OR(L28="b",L28="bs"),K29,)))</f>
        <v/>
      </c>
      <c r="N28" s="219"/>
      <c r="O28" s="146"/>
      <c r="P28" s="148"/>
      <c r="Q28" s="146"/>
      <c r="R28" s="148"/>
      <c r="S28" s="129"/>
    </row>
    <row r="29" spans="1:37" s="37" customFormat="1" ht="9.6" customHeight="1" x14ac:dyDescent="0.25">
      <c r="A29" s="214" t="s">
        <v>29</v>
      </c>
      <c r="B29" s="346" t="str">
        <f>IF($E29="","",VLOOKUP($E29,'1MD ELO (2)'!$A$7:$O$80,14))</f>
        <v/>
      </c>
      <c r="C29" s="346" t="str">
        <f>IF($E29="","",VLOOKUP($E29,'1MD ELO (2)'!$A$7:$O$80,15))</f>
        <v/>
      </c>
      <c r="D29" s="376" t="str">
        <f>IF($E29="","",VLOOKUP($E29,'1MD ELO (2)'!$A$7:$O$80,5))</f>
        <v/>
      </c>
      <c r="E29" s="119"/>
      <c r="F29" s="412" t="str">
        <f>UPPER(IF($E29="","",VLOOKUP($E29,'1MD ELO (2)'!$A$7:$O$80,2)))</f>
        <v/>
      </c>
      <c r="G29" s="412" t="str">
        <f>IF($E29="","",VLOOKUP($E29,'1MD ELO (2)'!$A$7:$O$80,3))</f>
        <v/>
      </c>
      <c r="H29" s="412"/>
      <c r="I29" s="412" t="str">
        <f>IF($E29="","",VLOOKUP($E29,'1MD ELO (2)'!$A$7:$O$80,4))</f>
        <v/>
      </c>
      <c r="J29" s="213"/>
      <c r="K29" s="137" t="str">
        <f>UPPER(IF(OR(J30="a",J30="as"),F29,IF(OR(J30="b",J30="bs"),F30,)))</f>
        <v/>
      </c>
      <c r="L29" s="154"/>
      <c r="M29" s="121"/>
      <c r="N29" s="146"/>
      <c r="O29" s="146"/>
      <c r="P29" s="148"/>
      <c r="Q29" s="146"/>
      <c r="R29" s="148"/>
      <c r="S29" s="129"/>
    </row>
    <row r="30" spans="1:37" s="37" customFormat="1" ht="9.6" customHeight="1" x14ac:dyDescent="0.25">
      <c r="A30" s="156" t="s">
        <v>30</v>
      </c>
      <c r="B30" s="346" t="str">
        <f>IF($E30="","",VLOOKUP($E30,'1MD ELO (2)'!$A$7:$O$80,14))</f>
        <v/>
      </c>
      <c r="C30" s="346" t="str">
        <f>IF($E30="","",VLOOKUP($E30,'1MD ELO (2)'!$A$7:$O$80,15))</f>
        <v/>
      </c>
      <c r="D30" s="376" t="str">
        <f>IF($E30="","",VLOOKUP($E30,'1MD ELO (2)'!$A$7:$O$80,5))</f>
        <v/>
      </c>
      <c r="E30" s="119"/>
      <c r="F30" s="120" t="str">
        <f>UPPER(IF($E30="","",VLOOKUP($E30,'1MD ELO (2)'!$A$7:$O$80,2)))</f>
        <v/>
      </c>
      <c r="G30" s="120" t="str">
        <f>IF($E30="","",VLOOKUP($E30,'1MD ELO (2)'!$A$7:$O$80,3))</f>
        <v/>
      </c>
      <c r="H30" s="120"/>
      <c r="I30" s="120" t="str">
        <f>IF($E30="","",VLOOKUP($E30,'1MD ELO (2)'!$A$7:$O$80,4))</f>
        <v/>
      </c>
      <c r="J30" s="215"/>
      <c r="K30" s="121"/>
      <c r="L30" s="146"/>
      <c r="M30" s="146"/>
      <c r="N30" s="220"/>
      <c r="O30" s="135" t="s">
        <v>0</v>
      </c>
      <c r="P30" s="144"/>
      <c r="Q30" s="137" t="str">
        <f>UPPER(IF(OR(P30="a",P30="as"),O26,IF(OR(P30="b",P30="bs"),O34,)))</f>
        <v/>
      </c>
      <c r="R30" s="154"/>
      <c r="S30" s="129"/>
    </row>
    <row r="31" spans="1:37" s="37" customFormat="1" ht="9.6" customHeight="1" x14ac:dyDescent="0.25">
      <c r="A31" s="117" t="s">
        <v>31</v>
      </c>
      <c r="B31" s="346" t="str">
        <f>IF($E31="","",VLOOKUP($E31,'1MD ELO (2)'!$A$7:$O$80,14))</f>
        <v/>
      </c>
      <c r="C31" s="346" t="str">
        <f>IF($E31="","",VLOOKUP($E31,'1MD ELO (2)'!$A$7:$O$80,15))</f>
        <v/>
      </c>
      <c r="D31" s="376" t="str">
        <f>IF($E31="","",VLOOKUP($E31,'1MD ELO (2)'!$A$7:$O$80,5))</f>
        <v/>
      </c>
      <c r="E31" s="119"/>
      <c r="F31" s="120" t="str">
        <f>UPPER(IF($E31="","",VLOOKUP($E31,'1MD ELO (2)'!$A$7:$O$80,2)))</f>
        <v/>
      </c>
      <c r="G31" s="120" t="str">
        <f>IF($E31="","",VLOOKUP($E31,'1MD ELO (2)'!$A$7:$O$80,3))</f>
        <v/>
      </c>
      <c r="H31" s="120"/>
      <c r="I31" s="120" t="str">
        <f>IF($E31="","",VLOOKUP($E31,'1MD ELO (2)'!$A$7:$O$80,4))</f>
        <v/>
      </c>
      <c r="J31" s="213"/>
      <c r="K31" s="137" t="str">
        <f>UPPER(IF(OR(J32="a",J32="as"),F31,IF(OR(J32="b",J32="bs"),F32,)))</f>
        <v/>
      </c>
      <c r="L31" s="145"/>
      <c r="M31" s="146"/>
      <c r="N31" s="146"/>
      <c r="O31" s="146"/>
      <c r="P31" s="148"/>
      <c r="Q31" s="121"/>
      <c r="R31" s="146"/>
      <c r="S31" s="129"/>
    </row>
    <row r="32" spans="1:37" s="37" customFormat="1" ht="9.6" customHeight="1" x14ac:dyDescent="0.25">
      <c r="A32" s="214" t="s">
        <v>32</v>
      </c>
      <c r="B32" s="346" t="str">
        <f>IF($E32="","",VLOOKUP($E32,'1MD ELO (2)'!$A$7:$O$80,14))</f>
        <v/>
      </c>
      <c r="C32" s="346" t="str">
        <f>IF($E32="","",VLOOKUP($E32,'1MD ELO (2)'!$A$7:$O$80,15))</f>
        <v/>
      </c>
      <c r="D32" s="376" t="str">
        <f>IF($E32="","",VLOOKUP($E32,'1MD ELO (2)'!$A$7:$O$80,5))</f>
        <v/>
      </c>
      <c r="E32" s="119"/>
      <c r="F32" s="412" t="str">
        <f>UPPER(IF($E32="","",VLOOKUP($E32,'1MD ELO (2)'!$A$7:$O$80,2)))</f>
        <v/>
      </c>
      <c r="G32" s="412" t="str">
        <f>IF($E32="","",VLOOKUP($E32,'1MD ELO (2)'!$A$7:$O$80,3))</f>
        <v/>
      </c>
      <c r="H32" s="412"/>
      <c r="I32" s="412" t="str">
        <f>IF($E32="","",VLOOKUP($E32,'1MD ELO (2)'!$A$7:$O$80,4))</f>
        <v/>
      </c>
      <c r="J32" s="215"/>
      <c r="K32" s="121"/>
      <c r="L32" s="136"/>
      <c r="M32" s="137" t="str">
        <f>UPPER(IF(OR(L32="a",L32="as"),K31,IF(OR(L32="b",L32="bs"),K33,)))</f>
        <v/>
      </c>
      <c r="N32" s="145"/>
      <c r="O32" s="146"/>
      <c r="P32" s="148"/>
      <c r="Q32" s="146"/>
      <c r="R32" s="146"/>
      <c r="S32" s="129"/>
    </row>
    <row r="33" spans="1:19" s="37" customFormat="1" ht="9.6" customHeight="1" x14ac:dyDescent="0.25">
      <c r="A33" s="131" t="s">
        <v>33</v>
      </c>
      <c r="B33" s="346" t="str">
        <f>IF($E33="","",VLOOKUP($E33,'1MD ELO (2)'!$A$7:$O$80,14))</f>
        <v/>
      </c>
      <c r="C33" s="346" t="str">
        <f>IF($E33="","",VLOOKUP($E33,'1MD ELO (2)'!$A$7:$O$80,15))</f>
        <v/>
      </c>
      <c r="D33" s="376" t="str">
        <f>IF($E33="","",VLOOKUP($E33,'1MD ELO (2)'!$A$7:$O$80,5))</f>
        <v/>
      </c>
      <c r="E33" s="119"/>
      <c r="F33" s="412" t="str">
        <f>UPPER(IF($E33="","",VLOOKUP($E33,'1MD ELO (2)'!$A$7:$O$80,2)))</f>
        <v/>
      </c>
      <c r="G33" s="412" t="str">
        <f>IF($E33="","",VLOOKUP($E33,'1MD ELO (2)'!$A$7:$O$80,3))</f>
        <v/>
      </c>
      <c r="H33" s="412"/>
      <c r="I33" s="412" t="str">
        <f>IF($E33="","",VLOOKUP($E33,'1MD ELO (2)'!$A$7:$O$80,4))</f>
        <v/>
      </c>
      <c r="J33" s="213"/>
      <c r="K33" s="137" t="str">
        <f>UPPER(IF(OR(J34="a",J34="as"),F33,IF(OR(J34="b",J34="bs"),F34,)))</f>
        <v/>
      </c>
      <c r="L33" s="216"/>
      <c r="M33" s="121"/>
      <c r="N33" s="148"/>
      <c r="O33" s="146"/>
      <c r="P33" s="148"/>
      <c r="Q33" s="146"/>
      <c r="R33" s="146"/>
      <c r="S33" s="129"/>
    </row>
    <row r="34" spans="1:19" s="37" customFormat="1" ht="9.6" customHeight="1" x14ac:dyDescent="0.25">
      <c r="A34" s="131" t="s">
        <v>34</v>
      </c>
      <c r="B34" s="346" t="str">
        <f>IF($E34="","",VLOOKUP($E34,'1MD ELO (2)'!$A$7:$O$80,14))</f>
        <v/>
      </c>
      <c r="C34" s="346" t="str">
        <f>IF($E34="","",VLOOKUP($E34,'1MD ELO (2)'!$A$7:$O$80,15))</f>
        <v/>
      </c>
      <c r="D34" s="376" t="str">
        <f>IF($E34="","",VLOOKUP($E34,'1MD ELO (2)'!$A$7:$O$80,5))</f>
        <v/>
      </c>
      <c r="E34" s="119"/>
      <c r="F34" s="412" t="str">
        <f>UPPER(IF($E34="","",VLOOKUP($E34,'1MD ELO (2)'!$A$7:$O$80,2)))</f>
        <v/>
      </c>
      <c r="G34" s="412" t="str">
        <f>IF($E34="","",VLOOKUP($E34,'1MD ELO (2)'!$A$7:$O$80,3))</f>
        <v/>
      </c>
      <c r="H34" s="412"/>
      <c r="I34" s="412" t="str">
        <f>IF($E34="","",VLOOKUP($E34,'1MD ELO (2)'!$A$7:$O$80,4))</f>
        <v/>
      </c>
      <c r="J34" s="215"/>
      <c r="K34" s="121"/>
      <c r="L34" s="146"/>
      <c r="M34" s="135" t="s">
        <v>0</v>
      </c>
      <c r="N34" s="144"/>
      <c r="O34" s="137" t="str">
        <f>UPPER(IF(OR(N34="a",N34="as"),M32,IF(OR(N34="b",N34="bs"),M36,)))</f>
        <v/>
      </c>
      <c r="P34" s="154"/>
      <c r="Q34" s="146"/>
      <c r="R34" s="146"/>
      <c r="S34" s="129"/>
    </row>
    <row r="35" spans="1:19" s="37" customFormat="1" ht="9.6" customHeight="1" x14ac:dyDescent="0.25">
      <c r="A35" s="131" t="s">
        <v>35</v>
      </c>
      <c r="B35" s="346" t="str">
        <f>IF($E35="","",VLOOKUP($E35,'1MD ELO (2)'!$A$7:$O$80,14))</f>
        <v/>
      </c>
      <c r="C35" s="346" t="str">
        <f>IF($E35="","",VLOOKUP($E35,'1MD ELO (2)'!$A$7:$O$80,15))</f>
        <v/>
      </c>
      <c r="D35" s="376" t="str">
        <f>IF($E35="","",VLOOKUP($E35,'1MD ELO (2)'!$A$7:$O$80,5))</f>
        <v/>
      </c>
      <c r="E35" s="119"/>
      <c r="F35" s="412" t="str">
        <f>UPPER(IF($E35="","",VLOOKUP($E35,'1MD ELO (2)'!$A$7:$O$80,2)))</f>
        <v/>
      </c>
      <c r="G35" s="412" t="str">
        <f>IF($E35="","",VLOOKUP($E35,'1MD ELO (2)'!$A$7:$O$80,3))</f>
        <v/>
      </c>
      <c r="H35" s="412"/>
      <c r="I35" s="412" t="str">
        <f>IF($E35="","",VLOOKUP($E35,'1MD ELO (2)'!$A$7:$O$80,4))</f>
        <v/>
      </c>
      <c r="J35" s="213"/>
      <c r="K35" s="137" t="str">
        <f>UPPER(IF(OR(J36="a",J36="as"),F35,IF(OR(J36="b",J36="bs"),F36,)))</f>
        <v/>
      </c>
      <c r="L35" s="145"/>
      <c r="M35" s="217"/>
      <c r="N35" s="218"/>
      <c r="O35" s="121"/>
      <c r="P35" s="146"/>
      <c r="Q35" s="146"/>
      <c r="R35" s="146"/>
      <c r="S35" s="129"/>
    </row>
    <row r="36" spans="1:19" s="37" customFormat="1" ht="9.6" customHeight="1" x14ac:dyDescent="0.25">
      <c r="A36" s="131" t="s">
        <v>36</v>
      </c>
      <c r="B36" s="346" t="str">
        <f>IF($E36="","",VLOOKUP($E36,'1MD ELO (2)'!$A$7:$O$80,14))</f>
        <v/>
      </c>
      <c r="C36" s="346" t="str">
        <f>IF($E36="","",VLOOKUP($E36,'1MD ELO (2)'!$A$7:$O$80,15))</f>
        <v/>
      </c>
      <c r="D36" s="376" t="str">
        <f>IF($E36="","",VLOOKUP($E36,'1MD ELO (2)'!$A$7:$O$80,5))</f>
        <v/>
      </c>
      <c r="E36" s="119"/>
      <c r="F36" s="412" t="str">
        <f>UPPER(IF($E36="","",VLOOKUP($E36,'1MD ELO (2)'!$A$7:$O$80,2)))</f>
        <v/>
      </c>
      <c r="G36" s="412" t="str">
        <f>IF($E36="","",VLOOKUP($E36,'1MD ELO (2)'!$A$7:$O$80,3))</f>
        <v/>
      </c>
      <c r="H36" s="412"/>
      <c r="I36" s="412" t="str">
        <f>IF($E36="","",VLOOKUP($E36,'1MD ELO (2)'!$A$7:$O$80,4))</f>
        <v/>
      </c>
      <c r="J36" s="215"/>
      <c r="K36" s="121"/>
      <c r="L36" s="136"/>
      <c r="M36" s="137" t="str">
        <f>UPPER(IF(OR(L36="a",L36="as"),K35,IF(OR(L36="b",L36="bs"),K37,)))</f>
        <v/>
      </c>
      <c r="N36" s="219"/>
      <c r="O36" s="222" t="s">
        <v>126</v>
      </c>
      <c r="P36" s="223"/>
      <c r="Q36" s="222" t="s">
        <v>125</v>
      </c>
      <c r="R36" s="223"/>
      <c r="S36" s="129"/>
    </row>
    <row r="37" spans="1:19" s="37" customFormat="1" ht="9.6" customHeight="1" x14ac:dyDescent="0.25">
      <c r="A37" s="214" t="s">
        <v>37</v>
      </c>
      <c r="B37" s="346" t="str">
        <f>IF($E37="","",VLOOKUP($E37,'1MD ELO (2)'!$A$7:$O$80,14))</f>
        <v/>
      </c>
      <c r="C37" s="346" t="str">
        <f>IF($E37="","",VLOOKUP($E37,'1MD ELO (2)'!$A$7:$O$80,15))</f>
        <v/>
      </c>
      <c r="D37" s="376" t="str">
        <f>IF($E37="","",VLOOKUP($E37,'1MD ELO (2)'!$A$7:$O$80,5))</f>
        <v/>
      </c>
      <c r="E37" s="119"/>
      <c r="F37" s="412" t="str">
        <f>UPPER(IF($E37="","",VLOOKUP($E37,'1MD ELO (2)'!$A$7:$O$80,2)))</f>
        <v/>
      </c>
      <c r="G37" s="412" t="str">
        <f>IF($E37="","",VLOOKUP($E37,'1MD ELO (2)'!$A$7:$O$80,3))</f>
        <v/>
      </c>
      <c r="H37" s="412"/>
      <c r="I37" s="412" t="str">
        <f>IF($E37="","",VLOOKUP($E37,'1MD ELO (2)'!$A$7:$O$80,4))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5">
      <c r="A38" s="156" t="s">
        <v>38</v>
      </c>
      <c r="B38" s="346" t="str">
        <f>IF($E38="","",VLOOKUP($E38,'1MD ELO (2)'!$A$7:$O$80,14))</f>
        <v/>
      </c>
      <c r="C38" s="346" t="str">
        <f>IF($E38="","",VLOOKUP($E38,'1MD ELO (2)'!$A$7:$O$80,15))</f>
        <v/>
      </c>
      <c r="D38" s="376" t="str">
        <f>IF($E38="","",VLOOKUP($E38,'1MD ELO (2)'!$A$7:$O$80,5))</f>
        <v/>
      </c>
      <c r="E38" s="119"/>
      <c r="F38" s="120" t="str">
        <f>UPPER(IF($E38="","",VLOOKUP($E38,'1MD ELO (2)'!$A$7:$O$80,2)))</f>
        <v/>
      </c>
      <c r="G38" s="120" t="str">
        <f>IF($E38="","",VLOOKUP($E38,'1MD ELO (2)'!$A$7:$O$80,3))</f>
        <v/>
      </c>
      <c r="H38" s="120"/>
      <c r="I38" s="120" t="str">
        <f>IF($E38="","",VLOOKUP($E38,'1MD ELO (2)'!$A$7:$O$80,4))</f>
        <v/>
      </c>
      <c r="J38" s="215"/>
      <c r="K38" s="121"/>
      <c r="L38" s="146"/>
      <c r="M38" s="146"/>
      <c r="N38" s="226"/>
      <c r="O38" s="227" t="s">
        <v>0</v>
      </c>
      <c r="P38" s="228"/>
      <c r="Q38" s="224" t="str">
        <f>UPPER(IF(OR(P38="a",P38="as"),O37,IF(OR(P38="b",P38="bs"),O39,)))</f>
        <v/>
      </c>
      <c r="R38" s="225"/>
      <c r="S38" s="129"/>
    </row>
    <row r="39" spans="1:19" s="37" customFormat="1" ht="9.6" customHeight="1" x14ac:dyDescent="0.25">
      <c r="A39" s="117" t="s">
        <v>39</v>
      </c>
      <c r="B39" s="346" t="str">
        <f>IF($E39="","",VLOOKUP($E39,'1MD ELO (2)'!$A$7:$O$80,14))</f>
        <v/>
      </c>
      <c r="C39" s="346" t="str">
        <f>IF($E39="","",VLOOKUP($E39,'1MD ELO (2)'!$A$7:$O$80,15))</f>
        <v/>
      </c>
      <c r="D39" s="376" t="str">
        <f>IF($E39="","",VLOOKUP($E39,'1MD ELO (2)'!$A$7:$O$80,5))</f>
        <v/>
      </c>
      <c r="E39" s="119"/>
      <c r="F39" s="120" t="str">
        <f>UPPER(IF($E39="","",VLOOKUP($E39,'1MD ELO (2)'!$A$7:$O$80,2)))</f>
        <v/>
      </c>
      <c r="G39" s="120" t="str">
        <f>IF($E39="","",VLOOKUP($E39,'1MD ELO (2)'!$A$7:$O$80,3))</f>
        <v/>
      </c>
      <c r="H39" s="120"/>
      <c r="I39" s="120" t="str">
        <f>IF($E39="","",VLOOKUP($E39,'1MD ELO (2)'!$A$7:$O$80,4))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5">
      <c r="A40" s="214" t="s">
        <v>40</v>
      </c>
      <c r="B40" s="346" t="str">
        <f>IF($E40="","",VLOOKUP($E40,'1MD ELO (2)'!$A$7:$O$80,14))</f>
        <v/>
      </c>
      <c r="C40" s="346" t="str">
        <f>IF($E40="","",VLOOKUP($E40,'1MD ELO (2)'!$A$7:$O$80,15))</f>
        <v/>
      </c>
      <c r="D40" s="376" t="str">
        <f>IF($E40="","",VLOOKUP($E40,'1MD ELO (2)'!$A$7:$O$80,5))</f>
        <v/>
      </c>
      <c r="E40" s="119"/>
      <c r="F40" s="412" t="str">
        <f>UPPER(IF($E40="","",VLOOKUP($E40,'1MD ELO (2)'!$A$7:$O$80,2)))</f>
        <v/>
      </c>
      <c r="G40" s="412" t="str">
        <f>IF($E40="","",VLOOKUP($E40,'1MD ELO (2)'!$A$7:$O$80,3))</f>
        <v/>
      </c>
      <c r="H40" s="412"/>
      <c r="I40" s="412" t="str">
        <f>IF($E40="","",VLOOKUP($E40,'1MD ELO (2)'!$A$7:$O$80,4))</f>
        <v/>
      </c>
      <c r="J40" s="215"/>
      <c r="K40" s="121"/>
      <c r="L40" s="136"/>
      <c r="M40" s="137" t="str">
        <f>UPPER(IF(OR(L40="a",L40="as"),K39,IF(OR(L40="b",L40="bs"),K41,)))</f>
        <v/>
      </c>
      <c r="N40" s="145"/>
      <c r="O40" s="223"/>
      <c r="P40" s="223"/>
      <c r="Q40" s="223"/>
      <c r="R40" s="223"/>
      <c r="S40" s="129"/>
    </row>
    <row r="41" spans="1:19" s="37" customFormat="1" ht="9.6" customHeight="1" x14ac:dyDescent="0.25">
      <c r="A41" s="131" t="s">
        <v>41</v>
      </c>
      <c r="B41" s="346" t="str">
        <f>IF($E41="","",VLOOKUP($E41,'1MD ELO (2)'!$A$7:$O$80,14))</f>
        <v/>
      </c>
      <c r="C41" s="346" t="str">
        <f>IF($E41="","",VLOOKUP($E41,'1MD ELO (2)'!$A$7:$O$80,15))</f>
        <v/>
      </c>
      <c r="D41" s="376" t="str">
        <f>IF($E41="","",VLOOKUP($E41,'1MD ELO (2)'!$A$7:$O$80,5))</f>
        <v/>
      </c>
      <c r="E41" s="119"/>
      <c r="F41" s="412" t="str">
        <f>UPPER(IF($E41="","",VLOOKUP($E41,'1MD ELO (2)'!$A$7:$O$80,2)))</f>
        <v/>
      </c>
      <c r="G41" s="412" t="str">
        <f>IF($E41="","",VLOOKUP($E41,'1MD ELO (2)'!$A$7:$O$80,3))</f>
        <v/>
      </c>
      <c r="H41" s="412"/>
      <c r="I41" s="412" t="str">
        <f>IF($E41="","",VLOOKUP($E41,'1MD ELO (2)'!$A$7:$O$80,4))</f>
        <v/>
      </c>
      <c r="J41" s="213"/>
      <c r="K41" s="137" t="str">
        <f>UPPER(IF(OR(J42="a",J42="as"),F41,IF(OR(J42="b",J42="bs"),F42,)))</f>
        <v/>
      </c>
      <c r="L41" s="216"/>
      <c r="M41" s="121"/>
      <c r="N41" s="148"/>
      <c r="O41" s="223"/>
      <c r="P41" s="223"/>
      <c r="Q41" s="767" t="str">
        <f>IF(Y3="","",CONCATENATE(AB1," pont"))</f>
        <v/>
      </c>
      <c r="R41" s="767"/>
      <c r="S41" s="129"/>
    </row>
    <row r="42" spans="1:19" s="37" customFormat="1" ht="9.6" customHeight="1" x14ac:dyDescent="0.25">
      <c r="A42" s="131" t="s">
        <v>42</v>
      </c>
      <c r="B42" s="346" t="str">
        <f>IF($E42="","",VLOOKUP($E42,'1MD ELO (2)'!$A$7:$O$80,14))</f>
        <v/>
      </c>
      <c r="C42" s="346" t="str">
        <f>IF($E42="","",VLOOKUP($E42,'1MD ELO (2)'!$A$7:$O$80,15))</f>
        <v/>
      </c>
      <c r="D42" s="376" t="str">
        <f>IF($E42="","",VLOOKUP($E42,'1MD ELO (2)'!$A$7:$O$80,5))</f>
        <v/>
      </c>
      <c r="E42" s="119"/>
      <c r="F42" s="412" t="str">
        <f>UPPER(IF($E42="","",VLOOKUP($E42,'1MD ELO (2)'!$A$7:$O$80,2)))</f>
        <v/>
      </c>
      <c r="G42" s="412" t="str">
        <f>IF($E42="","",VLOOKUP($E42,'1MD ELO (2)'!$A$7:$O$80,3))</f>
        <v/>
      </c>
      <c r="H42" s="412"/>
      <c r="I42" s="412" t="str">
        <f>IF($E42="","",VLOOKUP($E42,'1MD ELO (2)'!$A$7:$O$80,4))</f>
        <v/>
      </c>
      <c r="J42" s="215"/>
      <c r="K42" s="121"/>
      <c r="L42" s="146"/>
      <c r="M42" s="135" t="s">
        <v>0</v>
      </c>
      <c r="N42" s="144"/>
      <c r="O42" s="137" t="str">
        <f>UPPER(IF(OR(N42="a",N42="as"),M40,IF(OR(N42="b",N42="bs"),M44,)))</f>
        <v/>
      </c>
      <c r="P42" s="145"/>
      <c r="Q42" s="146"/>
      <c r="R42" s="146"/>
      <c r="S42" s="129"/>
    </row>
    <row r="43" spans="1:19" s="37" customFormat="1" ht="9.6" customHeight="1" x14ac:dyDescent="0.25">
      <c r="A43" s="131" t="s">
        <v>43</v>
      </c>
      <c r="B43" s="346" t="str">
        <f>IF($E43="","",VLOOKUP($E43,'1MD ELO (2)'!$A$7:$O$80,14))</f>
        <v/>
      </c>
      <c r="C43" s="346" t="str">
        <f>IF($E43="","",VLOOKUP($E43,'1MD ELO (2)'!$A$7:$O$80,15))</f>
        <v/>
      </c>
      <c r="D43" s="376" t="str">
        <f>IF($E43="","",VLOOKUP($E43,'1MD ELO (2)'!$A$7:$O$80,5))</f>
        <v/>
      </c>
      <c r="E43" s="119"/>
      <c r="F43" s="412" t="str">
        <f>UPPER(IF($E43="","",VLOOKUP($E43,'1MD ELO (2)'!$A$7:$O$80,2)))</f>
        <v/>
      </c>
      <c r="G43" s="412" t="str">
        <f>IF($E43="","",VLOOKUP($E43,'1MD ELO (2)'!$A$7:$O$80,3))</f>
        <v/>
      </c>
      <c r="H43" s="412"/>
      <c r="I43" s="412" t="str">
        <f>IF($E43="","",VLOOKUP($E43,'1MD ELO (2)'!$A$7:$O$80,4))</f>
        <v/>
      </c>
      <c r="J43" s="213"/>
      <c r="K43" s="137" t="str">
        <f>UPPER(IF(OR(J44="a",J44="as"),F43,IF(OR(J44="b",J44="bs"),F44,)))</f>
        <v/>
      </c>
      <c r="L43" s="145"/>
      <c r="M43" s="217"/>
      <c r="N43" s="218"/>
      <c r="O43" s="121"/>
      <c r="P43" s="148"/>
      <c r="Q43" s="146"/>
      <c r="R43" s="146"/>
      <c r="S43" s="129"/>
    </row>
    <row r="44" spans="1:19" s="37" customFormat="1" ht="9.6" customHeight="1" x14ac:dyDescent="0.25">
      <c r="A44" s="131" t="s">
        <v>44</v>
      </c>
      <c r="B44" s="346" t="str">
        <f>IF($E44="","",VLOOKUP($E44,'1MD ELO (2)'!$A$7:$O$80,14))</f>
        <v/>
      </c>
      <c r="C44" s="346" t="str">
        <f>IF($E44="","",VLOOKUP($E44,'1MD ELO (2)'!$A$7:$O$80,15))</f>
        <v/>
      </c>
      <c r="D44" s="376" t="str">
        <f>IF($E44="","",VLOOKUP($E44,'1MD ELO (2)'!$A$7:$O$80,5))</f>
        <v/>
      </c>
      <c r="E44" s="119"/>
      <c r="F44" s="412" t="str">
        <f>UPPER(IF($E44="","",VLOOKUP($E44,'1MD ELO (2)'!$A$7:$O$80,2)))</f>
        <v/>
      </c>
      <c r="G44" s="412" t="str">
        <f>IF($E44="","",VLOOKUP($E44,'1MD ELO (2)'!$A$7:$O$80,3))</f>
        <v/>
      </c>
      <c r="H44" s="412"/>
      <c r="I44" s="412" t="str">
        <f>IF($E44="","",VLOOKUP($E44,'1MD ELO (2)'!$A$7:$O$80,4))</f>
        <v/>
      </c>
      <c r="J44" s="215"/>
      <c r="K44" s="121"/>
      <c r="L44" s="136"/>
      <c r="M44" s="137" t="str">
        <f>UPPER(IF(OR(L44="a",L44="as"),K43,IF(OR(L44="b",L44="bs"),K45,)))</f>
        <v/>
      </c>
      <c r="N44" s="219"/>
      <c r="O44" s="146"/>
      <c r="P44" s="148"/>
      <c r="Q44" s="146"/>
      <c r="R44" s="146"/>
      <c r="S44" s="129"/>
    </row>
    <row r="45" spans="1:19" s="37" customFormat="1" ht="9.6" customHeight="1" x14ac:dyDescent="0.25">
      <c r="A45" s="214" t="s">
        <v>45</v>
      </c>
      <c r="B45" s="346" t="str">
        <f>IF($E45="","",VLOOKUP($E45,'1MD ELO (2)'!$A$7:$O$80,14))</f>
        <v/>
      </c>
      <c r="C45" s="346" t="str">
        <f>IF($E45="","",VLOOKUP($E45,'1MD ELO (2)'!$A$7:$O$80,15))</f>
        <v/>
      </c>
      <c r="D45" s="376" t="str">
        <f>IF($E45="","",VLOOKUP($E45,'1MD ELO (2)'!$A$7:$O$80,5))</f>
        <v/>
      </c>
      <c r="E45" s="119"/>
      <c r="F45" s="412" t="str">
        <f>UPPER(IF($E45="","",VLOOKUP($E45,'1MD ELO (2)'!$A$7:$O$80,2)))</f>
        <v/>
      </c>
      <c r="G45" s="412" t="str">
        <f>IF($E45="","",VLOOKUP($E45,'1MD ELO (2)'!$A$7:$O$80,3))</f>
        <v/>
      </c>
      <c r="H45" s="412"/>
      <c r="I45" s="412" t="str">
        <f>IF($E45="","",VLOOKUP($E45,'1MD ELO (2)'!$A$7:$O$80,4))</f>
        <v/>
      </c>
      <c r="J45" s="213"/>
      <c r="K45" s="137" t="str">
        <f>UPPER(IF(OR(J46="a",J46="as"),F45,IF(OR(J46="b",J46="bs"),F46,)))</f>
        <v/>
      </c>
      <c r="L45" s="154"/>
      <c r="M45" s="121"/>
      <c r="N45" s="146"/>
      <c r="O45" s="146"/>
      <c r="P45" s="148"/>
      <c r="Q45" s="146"/>
      <c r="R45" s="146"/>
      <c r="S45" s="129"/>
    </row>
    <row r="46" spans="1:19" s="37" customFormat="1" ht="9.6" customHeight="1" x14ac:dyDescent="0.25">
      <c r="A46" s="156" t="s">
        <v>46</v>
      </c>
      <c r="B46" s="346" t="str">
        <f>IF($E46="","",VLOOKUP($E46,'1MD ELO (2)'!$A$7:$O$80,14))</f>
        <v/>
      </c>
      <c r="C46" s="346" t="str">
        <f>IF($E46="","",VLOOKUP($E46,'1MD ELO (2)'!$A$7:$O$80,15))</f>
        <v/>
      </c>
      <c r="D46" s="376" t="str">
        <f>IF($E46="","",VLOOKUP($E46,'1MD ELO (2)'!$A$7:$O$80,5))</f>
        <v/>
      </c>
      <c r="E46" s="119"/>
      <c r="F46" s="120" t="str">
        <f>UPPER(IF($E46="","",VLOOKUP($E46,'1MD ELO (2)'!$A$7:$O$80,2)))</f>
        <v/>
      </c>
      <c r="G46" s="120" t="str">
        <f>IF($E46="","",VLOOKUP($E46,'1MD ELO (2)'!$A$7:$O$80,3))</f>
        <v/>
      </c>
      <c r="H46" s="120"/>
      <c r="I46" s="120" t="str">
        <f>IF($E46="","",VLOOKUP($E46,'1MD ELO (2)'!$A$7:$O$80,4))</f>
        <v/>
      </c>
      <c r="J46" s="215"/>
      <c r="K46" s="121"/>
      <c r="L46" s="146"/>
      <c r="M46" s="146"/>
      <c r="N46" s="220"/>
      <c r="O46" s="135" t="s">
        <v>0</v>
      </c>
      <c r="P46" s="144"/>
      <c r="Q46" s="137" t="str">
        <f>UPPER(IF(OR(P46="a",P46="as"),O42,IF(OR(P46="b",P46="bs"),O50,)))</f>
        <v/>
      </c>
      <c r="R46" s="145"/>
      <c r="S46" s="129"/>
    </row>
    <row r="47" spans="1:19" s="37" customFormat="1" ht="9.6" customHeight="1" x14ac:dyDescent="0.25">
      <c r="A47" s="117" t="s">
        <v>47</v>
      </c>
      <c r="B47" s="346" t="str">
        <f>IF($E47="","",VLOOKUP($E47,'1MD ELO (2)'!$A$7:$O$80,14))</f>
        <v/>
      </c>
      <c r="C47" s="346" t="str">
        <f>IF($E47="","",VLOOKUP($E47,'1MD ELO (2)'!$A$7:$O$80,15))</f>
        <v/>
      </c>
      <c r="D47" s="376" t="str">
        <f>IF($E47="","",VLOOKUP($E47,'1MD ELO (2)'!$A$7:$O$80,5))</f>
        <v/>
      </c>
      <c r="E47" s="119"/>
      <c r="F47" s="120" t="str">
        <f>UPPER(IF($E47="","",VLOOKUP($E47,'1MD ELO (2)'!$A$7:$O$80,2)))</f>
        <v/>
      </c>
      <c r="G47" s="120" t="str">
        <f>IF($E47="","",VLOOKUP($E47,'1MD ELO (2)'!$A$7:$O$80,3))</f>
        <v/>
      </c>
      <c r="H47" s="120"/>
      <c r="I47" s="120" t="str">
        <f>IF($E47="","",VLOOKUP($E47,'1MD ELO (2)'!$A$7:$O$80,4))</f>
        <v/>
      </c>
      <c r="J47" s="213"/>
      <c r="K47" s="137" t="str">
        <f>UPPER(IF(OR(J48="a",J48="as"),F47,IF(OR(J48="b",J48="bs"),F48,)))</f>
        <v/>
      </c>
      <c r="L47" s="145"/>
      <c r="M47" s="146"/>
      <c r="N47" s="146"/>
      <c r="O47" s="146"/>
      <c r="P47" s="148"/>
      <c r="Q47" s="121"/>
      <c r="R47" s="148"/>
      <c r="S47" s="129"/>
    </row>
    <row r="48" spans="1:19" s="37" customFormat="1" ht="9.6" customHeight="1" x14ac:dyDescent="0.25">
      <c r="A48" s="214" t="s">
        <v>48</v>
      </c>
      <c r="B48" s="346" t="str">
        <f>IF($E48="","",VLOOKUP($E48,'1MD ELO (2)'!$A$7:$O$80,14))</f>
        <v/>
      </c>
      <c r="C48" s="346" t="str">
        <f>IF($E48="","",VLOOKUP($E48,'1MD ELO (2)'!$A$7:$O$80,15))</f>
        <v/>
      </c>
      <c r="D48" s="376" t="str">
        <f>IF($E48="","",VLOOKUP($E48,'1MD ELO (2)'!$A$7:$O$80,5))</f>
        <v/>
      </c>
      <c r="E48" s="119"/>
      <c r="F48" s="412" t="str">
        <f>UPPER(IF($E48="","",VLOOKUP($E48,'1MD ELO (2)'!$A$7:$O$80,2)))</f>
        <v/>
      </c>
      <c r="G48" s="412" t="str">
        <f>IF($E48="","",VLOOKUP($E48,'1MD ELO (2)'!$A$7:$O$80,3))</f>
        <v/>
      </c>
      <c r="H48" s="412"/>
      <c r="I48" s="412" t="str">
        <f>IF($E48="","",VLOOKUP($E48,'1MD ELO (2)'!$A$7:$O$80,4))</f>
        <v/>
      </c>
      <c r="J48" s="215"/>
      <c r="K48" s="121"/>
      <c r="L48" s="136"/>
      <c r="M48" s="137" t="str">
        <f>UPPER(IF(OR(L48="a",L48="as"),K47,IF(OR(L48="b",L48="bs"),K49,)))</f>
        <v/>
      </c>
      <c r="N48" s="145"/>
      <c r="O48" s="146"/>
      <c r="P48" s="148"/>
      <c r="Q48" s="146"/>
      <c r="R48" s="148"/>
      <c r="S48" s="129"/>
    </row>
    <row r="49" spans="1:19" s="37" customFormat="1" ht="9.6" customHeight="1" x14ac:dyDescent="0.25">
      <c r="A49" s="131" t="s">
        <v>49</v>
      </c>
      <c r="B49" s="346" t="str">
        <f>IF($E49="","",VLOOKUP($E49,'1MD ELO (2)'!$A$7:$O$80,14))</f>
        <v/>
      </c>
      <c r="C49" s="346" t="str">
        <f>IF($E49="","",VLOOKUP($E49,'1MD ELO (2)'!$A$7:$O$80,15))</f>
        <v/>
      </c>
      <c r="D49" s="376" t="str">
        <f>IF($E49="","",VLOOKUP($E49,'1MD ELO (2)'!$A$7:$O$80,5))</f>
        <v/>
      </c>
      <c r="E49" s="119"/>
      <c r="F49" s="412" t="str">
        <f>UPPER(IF($E49="","",VLOOKUP($E49,'1MD ELO (2)'!$A$7:$O$80,2)))</f>
        <v/>
      </c>
      <c r="G49" s="412" t="str">
        <f>IF($E49="","",VLOOKUP($E49,'1MD ELO (2)'!$A$7:$O$80,3))</f>
        <v/>
      </c>
      <c r="H49" s="412"/>
      <c r="I49" s="412" t="str">
        <f>IF($E49="","",VLOOKUP($E49,'1MD ELO (2)'!$A$7:$O$80,4))</f>
        <v/>
      </c>
      <c r="J49" s="213"/>
      <c r="K49" s="137" t="str">
        <f>UPPER(IF(OR(J50="a",J50="as"),F49,IF(OR(J50="b",J50="bs"),F50,)))</f>
        <v/>
      </c>
      <c r="L49" s="216"/>
      <c r="M49" s="121"/>
      <c r="N49" s="148"/>
      <c r="O49" s="146"/>
      <c r="P49" s="148"/>
      <c r="Q49" s="146"/>
      <c r="R49" s="148"/>
      <c r="S49" s="129"/>
    </row>
    <row r="50" spans="1:19" s="37" customFormat="1" ht="9.6" customHeight="1" x14ac:dyDescent="0.25">
      <c r="A50" s="131" t="s">
        <v>50</v>
      </c>
      <c r="B50" s="346" t="str">
        <f>IF($E50="","",VLOOKUP($E50,'1MD ELO (2)'!$A$7:$O$80,14))</f>
        <v/>
      </c>
      <c r="C50" s="346" t="str">
        <f>IF($E50="","",VLOOKUP($E50,'1MD ELO (2)'!$A$7:$O$80,15))</f>
        <v/>
      </c>
      <c r="D50" s="376" t="str">
        <f>IF($E50="","",VLOOKUP($E50,'1MD ELO (2)'!$A$7:$O$80,5))</f>
        <v/>
      </c>
      <c r="E50" s="119"/>
      <c r="F50" s="412" t="str">
        <f>UPPER(IF($E50="","",VLOOKUP($E50,'1MD ELO (2)'!$A$7:$O$80,2)))</f>
        <v/>
      </c>
      <c r="G50" s="412" t="str">
        <f>IF($E50="","",VLOOKUP($E50,'1MD ELO (2)'!$A$7:$O$80,3))</f>
        <v/>
      </c>
      <c r="H50" s="412"/>
      <c r="I50" s="412" t="str">
        <f>IF($E50="","",VLOOKUP($E50,'1MD ELO (2)'!$A$7:$O$80,4))</f>
        <v/>
      </c>
      <c r="J50" s="215"/>
      <c r="K50" s="121"/>
      <c r="L50" s="146"/>
      <c r="M50" s="135" t="s">
        <v>0</v>
      </c>
      <c r="N50" s="144"/>
      <c r="O50" s="137" t="str">
        <f>UPPER(IF(OR(N50="a",N50="as"),M48,IF(OR(N50="b",N50="bs"),M52,)))</f>
        <v/>
      </c>
      <c r="P50" s="154"/>
      <c r="Q50" s="146"/>
      <c r="R50" s="148"/>
      <c r="S50" s="129"/>
    </row>
    <row r="51" spans="1:19" s="37" customFormat="1" ht="9.6" customHeight="1" x14ac:dyDescent="0.25">
      <c r="A51" s="131" t="s">
        <v>51</v>
      </c>
      <c r="B51" s="346" t="str">
        <f>IF($E51="","",VLOOKUP($E51,'1MD ELO (2)'!$A$7:$O$80,14))</f>
        <v/>
      </c>
      <c r="C51" s="346" t="str">
        <f>IF($E51="","",VLOOKUP($E51,'1MD ELO (2)'!$A$7:$O$80,15))</f>
        <v/>
      </c>
      <c r="D51" s="376" t="str">
        <f>IF($E51="","",VLOOKUP($E51,'1MD ELO (2)'!$A$7:$O$80,5))</f>
        <v/>
      </c>
      <c r="E51" s="119"/>
      <c r="F51" s="412" t="str">
        <f>UPPER(IF($E51="","",VLOOKUP($E51,'1MD ELO (2)'!$A$7:$O$80,2)))</f>
        <v/>
      </c>
      <c r="G51" s="412" t="str">
        <f>IF($E51="","",VLOOKUP($E51,'1MD ELO (2)'!$A$7:$O$80,3))</f>
        <v/>
      </c>
      <c r="H51" s="412"/>
      <c r="I51" s="412" t="str">
        <f>IF($E51="","",VLOOKUP($E51,'1MD ELO (2)'!$A$7:$O$80,4))</f>
        <v/>
      </c>
      <c r="J51" s="213"/>
      <c r="K51" s="137" t="str">
        <f>UPPER(IF(OR(J52="a",J52="as"),F51,IF(OR(J52="b",J52="bs"),F52,)))</f>
        <v/>
      </c>
      <c r="L51" s="145"/>
      <c r="M51" s="217"/>
      <c r="N51" s="218"/>
      <c r="O51" s="121"/>
      <c r="P51" s="146"/>
      <c r="Q51" s="146"/>
      <c r="R51" s="148"/>
      <c r="S51" s="129"/>
    </row>
    <row r="52" spans="1:19" s="37" customFormat="1" ht="9.6" customHeight="1" x14ac:dyDescent="0.25">
      <c r="A52" s="131" t="s">
        <v>52</v>
      </c>
      <c r="B52" s="346" t="str">
        <f>IF($E52="","",VLOOKUP($E52,'1MD ELO (2)'!$A$7:$O$80,14))</f>
        <v/>
      </c>
      <c r="C52" s="346" t="str">
        <f>IF($E52="","",VLOOKUP($E52,'1MD ELO (2)'!$A$7:$O$80,15))</f>
        <v/>
      </c>
      <c r="D52" s="376" t="str">
        <f>IF($E52="","",VLOOKUP($E52,'1MD ELO (2)'!$A$7:$O$80,5))</f>
        <v/>
      </c>
      <c r="E52" s="119"/>
      <c r="F52" s="412" t="str">
        <f>UPPER(IF($E52="","",VLOOKUP($E52,'1MD ELO (2)'!$A$7:$O$80,2)))</f>
        <v/>
      </c>
      <c r="G52" s="412" t="str">
        <f>IF($E52="","",VLOOKUP($E52,'1MD ELO (2)'!$A$7:$O$80,3))</f>
        <v/>
      </c>
      <c r="H52" s="412"/>
      <c r="I52" s="412" t="str">
        <f>IF($E52="","",VLOOKUP($E52,'1MD ELO (2)'!$A$7:$O$80,4))</f>
        <v/>
      </c>
      <c r="J52" s="215"/>
      <c r="K52" s="121"/>
      <c r="L52" s="136"/>
      <c r="M52" s="137" t="str">
        <f>UPPER(IF(OR(L52="a",L52="as"),K51,IF(OR(L52="b",L52="bs"),K53,)))</f>
        <v/>
      </c>
      <c r="N52" s="219"/>
      <c r="O52" s="146"/>
      <c r="P52" s="146"/>
      <c r="Q52" s="146"/>
      <c r="R52" s="148"/>
      <c r="S52" s="129"/>
    </row>
    <row r="53" spans="1:19" s="37" customFormat="1" ht="9.6" customHeight="1" x14ac:dyDescent="0.25">
      <c r="A53" s="214" t="s">
        <v>53</v>
      </c>
      <c r="B53" s="346" t="str">
        <f>IF($E53="","",VLOOKUP($E53,'1MD ELO (2)'!$A$7:$O$80,14))</f>
        <v/>
      </c>
      <c r="C53" s="346" t="str">
        <f>IF($E53="","",VLOOKUP($E53,'1MD ELO (2)'!$A$7:$O$80,15))</f>
        <v/>
      </c>
      <c r="D53" s="376" t="str">
        <f>IF($E53="","",VLOOKUP($E53,'1MD ELO (2)'!$A$7:$O$80,5))</f>
        <v/>
      </c>
      <c r="E53" s="119"/>
      <c r="F53" s="412" t="str">
        <f>UPPER(IF($E53="","",VLOOKUP($E53,'1MD ELO (2)'!$A$7:$O$80,2)))</f>
        <v/>
      </c>
      <c r="G53" s="412" t="str">
        <f>IF($E53="","",VLOOKUP($E53,'1MD ELO (2)'!$A$7:$O$80,3))</f>
        <v/>
      </c>
      <c r="H53" s="412"/>
      <c r="I53" s="412" t="str">
        <f>IF($E53="","",VLOOKUP($E53,'1MD ELO (2)'!$A$7:$O$80,4))</f>
        <v/>
      </c>
      <c r="J53" s="213"/>
      <c r="K53" s="137" t="str">
        <f>UPPER(IF(OR(J54="a",J54="as"),F53,IF(OR(J54="b",J54="bs"),F54,)))</f>
        <v/>
      </c>
      <c r="L53" s="154"/>
      <c r="M53" s="121"/>
      <c r="N53" s="146"/>
      <c r="O53" s="146"/>
      <c r="P53" s="146"/>
      <c r="Q53" s="146"/>
      <c r="R53" s="148"/>
      <c r="S53" s="129"/>
    </row>
    <row r="54" spans="1:19" s="37" customFormat="1" ht="9.6" customHeight="1" x14ac:dyDescent="0.25">
      <c r="A54" s="156" t="s">
        <v>54</v>
      </c>
      <c r="B54" s="346" t="str">
        <f>IF($E54="","",VLOOKUP($E54,'1MD ELO (2)'!$A$7:$O$80,14))</f>
        <v/>
      </c>
      <c r="C54" s="346" t="str">
        <f>IF($E54="","",VLOOKUP($E54,'1MD ELO (2)'!$A$7:$O$80,15))</f>
        <v/>
      </c>
      <c r="D54" s="376" t="str">
        <f>IF($E54="","",VLOOKUP($E54,'1MD ELO (2)'!$A$7:$O$80,5))</f>
        <v/>
      </c>
      <c r="E54" s="119"/>
      <c r="F54" s="120" t="str">
        <f>UPPER(IF($E54="","",VLOOKUP($E54,'1MD ELO (2)'!$A$7:$O$80,2)))</f>
        <v/>
      </c>
      <c r="G54" s="120" t="str">
        <f>IF($E54="","",VLOOKUP($E54,'1MD ELO (2)'!$A$7:$O$80,3))</f>
        <v/>
      </c>
      <c r="H54" s="120"/>
      <c r="I54" s="120" t="str">
        <f>IF($E54="","",VLOOKUP($E54,'1MD ELO (2)'!$A$7:$O$80,4))</f>
        <v/>
      </c>
      <c r="J54" s="215"/>
      <c r="K54" s="121"/>
      <c r="L54" s="146"/>
      <c r="M54" s="146"/>
      <c r="N54" s="220"/>
      <c r="O54" s="221" t="s">
        <v>131</v>
      </c>
      <c r="P54" s="210"/>
      <c r="Q54" s="137" t="str">
        <f>UPPER(IF(OR(P55="a",P55="as"),Q46,IF(OR(P55="b",P55="bs"),Q62,)))</f>
        <v/>
      </c>
      <c r="R54" s="211"/>
      <c r="S54" s="129"/>
    </row>
    <row r="55" spans="1:19" s="37" customFormat="1" ht="9.6" customHeight="1" x14ac:dyDescent="0.25">
      <c r="A55" s="117" t="s">
        <v>55</v>
      </c>
      <c r="B55" s="346" t="str">
        <f>IF($E55="","",VLOOKUP($E55,'1MD ELO (2)'!$A$7:$O$80,14))</f>
        <v/>
      </c>
      <c r="C55" s="346" t="str">
        <f>IF($E55="","",VLOOKUP($E55,'1MD ELO (2)'!$A$7:$O$80,15))</f>
        <v/>
      </c>
      <c r="D55" s="376" t="str">
        <f>IF($E55="","",VLOOKUP($E55,'1MD ELO (2)'!$A$7:$O$80,5))</f>
        <v/>
      </c>
      <c r="E55" s="119"/>
      <c r="F55" s="120" t="str">
        <f>UPPER(IF($E55="","",VLOOKUP($E55,'1MD ELO (2)'!$A$7:$O$80,2)))</f>
        <v/>
      </c>
      <c r="G55" s="120" t="str">
        <f>IF($E55="","",VLOOKUP($E55,'1MD ELO (2)'!$A$7:$O$80,3))</f>
        <v/>
      </c>
      <c r="H55" s="120"/>
      <c r="I55" s="120" t="str">
        <f>IF($E55="","",VLOOKUP($E55,'1MD ELO (2)'!$A$7:$O$80,4))</f>
        <v/>
      </c>
      <c r="J55" s="213"/>
      <c r="K55" s="137" t="str">
        <f>UPPER(IF(OR(J56="a",J56="as"),F55,IF(OR(J56="b",J56="bs"),F56,)))</f>
        <v/>
      </c>
      <c r="L55" s="145"/>
      <c r="M55" s="146"/>
      <c r="N55" s="146"/>
      <c r="O55" s="135" t="s">
        <v>0</v>
      </c>
      <c r="P55" s="212"/>
      <c r="Q55" s="121"/>
      <c r="R55" s="206"/>
      <c r="S55" s="129"/>
    </row>
    <row r="56" spans="1:19" s="37" customFormat="1" ht="9.6" customHeight="1" x14ac:dyDescent="0.25">
      <c r="A56" s="214" t="s">
        <v>56</v>
      </c>
      <c r="B56" s="346" t="str">
        <f>IF($E56="","",VLOOKUP($E56,'1MD ELO (2)'!$A$7:$O$80,14))</f>
        <v/>
      </c>
      <c r="C56" s="346" t="str">
        <f>IF($E56="","",VLOOKUP($E56,'1MD ELO (2)'!$A$7:$O$80,15))</f>
        <v/>
      </c>
      <c r="D56" s="376" t="str">
        <f>IF($E56="","",VLOOKUP($E56,'1MD ELO (2)'!$A$7:$O$80,5))</f>
        <v/>
      </c>
      <c r="E56" s="119"/>
      <c r="F56" s="412" t="str">
        <f>UPPER(IF($E56="","",VLOOKUP($E56,'1MD ELO (2)'!$A$7:$O$80,2)))</f>
        <v/>
      </c>
      <c r="G56" s="412" t="str">
        <f>IF($E56="","",VLOOKUP($E56,'1MD ELO (2)'!$A$7:$O$80,3))</f>
        <v/>
      </c>
      <c r="H56" s="412"/>
      <c r="I56" s="412" t="str">
        <f>IF($E56="","",VLOOKUP($E56,'1MD ELO (2)'!$A$7:$O$80,4))</f>
        <v/>
      </c>
      <c r="J56" s="215"/>
      <c r="K56" s="121"/>
      <c r="L56" s="136"/>
      <c r="M56" s="137" t="str">
        <f>UPPER(IF(OR(L56="a",L56="as"),K55,IF(OR(L56="b",L56="bs"),K57,)))</f>
        <v/>
      </c>
      <c r="N56" s="145"/>
      <c r="O56" s="146"/>
      <c r="P56" s="146"/>
      <c r="Q56" s="146"/>
      <c r="R56" s="148"/>
      <c r="S56" s="129"/>
    </row>
    <row r="57" spans="1:19" s="37" customFormat="1" ht="9.6" customHeight="1" x14ac:dyDescent="0.25">
      <c r="A57" s="131" t="s">
        <v>57</v>
      </c>
      <c r="B57" s="346" t="str">
        <f>IF($E57="","",VLOOKUP($E57,'1MD ELO (2)'!$A$7:$O$80,14))</f>
        <v/>
      </c>
      <c r="C57" s="346" t="str">
        <f>IF($E57="","",VLOOKUP($E57,'1MD ELO (2)'!$A$7:$O$80,15))</f>
        <v/>
      </c>
      <c r="D57" s="376" t="str">
        <f>IF($E57="","",VLOOKUP($E57,'1MD ELO (2)'!$A$7:$O$80,5))</f>
        <v/>
      </c>
      <c r="E57" s="119"/>
      <c r="F57" s="412" t="str">
        <f>UPPER(IF($E57="","",VLOOKUP($E57,'1MD ELO (2)'!$A$7:$O$80,2)))</f>
        <v/>
      </c>
      <c r="G57" s="412" t="str">
        <f>IF($E57="","",VLOOKUP($E57,'1MD ELO (2)'!$A$7:$O$80,3))</f>
        <v/>
      </c>
      <c r="H57" s="412"/>
      <c r="I57" s="412" t="str">
        <f>IF($E57="","",VLOOKUP($E57,'1MD ELO (2)'!$A$7:$O$80,4))</f>
        <v/>
      </c>
      <c r="J57" s="213"/>
      <c r="K57" s="137" t="str">
        <f>UPPER(IF(OR(J58="a",J58="as"),F57,IF(OR(J58="b",J58="bs"),F58,)))</f>
        <v/>
      </c>
      <c r="L57" s="216"/>
      <c r="M57" s="121"/>
      <c r="N57" s="148"/>
      <c r="O57" s="146"/>
      <c r="P57" s="146"/>
      <c r="Q57" s="767" t="str">
        <f>IF(Y3="","",CONCATENATE(AC1," pont"))</f>
        <v/>
      </c>
      <c r="R57" s="768"/>
      <c r="S57" s="129"/>
    </row>
    <row r="58" spans="1:19" s="37" customFormat="1" ht="9.6" customHeight="1" x14ac:dyDescent="0.25">
      <c r="A58" s="131" t="s">
        <v>58</v>
      </c>
      <c r="B58" s="346" t="str">
        <f>IF($E58="","",VLOOKUP($E58,'1MD ELO (2)'!$A$7:$O$80,14))</f>
        <v/>
      </c>
      <c r="C58" s="346" t="str">
        <f>IF($E58="","",VLOOKUP($E58,'1MD ELO (2)'!$A$7:$O$80,15))</f>
        <v/>
      </c>
      <c r="D58" s="376" t="str">
        <f>IF($E58="","",VLOOKUP($E58,'1MD ELO (2)'!$A$7:$O$80,5))</f>
        <v/>
      </c>
      <c r="E58" s="119"/>
      <c r="F58" s="412" t="str">
        <f>UPPER(IF($E58="","",VLOOKUP($E58,'1MD ELO (2)'!$A$7:$O$80,2)))</f>
        <v/>
      </c>
      <c r="G58" s="412" t="str">
        <f>IF($E58="","",VLOOKUP($E58,'1MD ELO (2)'!$A$7:$O$80,3))</f>
        <v/>
      </c>
      <c r="H58" s="412"/>
      <c r="I58" s="412" t="str">
        <f>IF($E58="","",VLOOKUP($E58,'1MD ELO (2)'!$A$7:$O$80,4))</f>
        <v/>
      </c>
      <c r="J58" s="215"/>
      <c r="K58" s="121"/>
      <c r="L58" s="146"/>
      <c r="M58" s="135" t="s">
        <v>0</v>
      </c>
      <c r="N58" s="144"/>
      <c r="O58" s="137" t="str">
        <f>UPPER(IF(OR(N58="a",N58="as"),M56,IF(OR(N58="b",N58="bs"),M60,)))</f>
        <v/>
      </c>
      <c r="P58" s="145"/>
      <c r="Q58" s="146"/>
      <c r="R58" s="148"/>
      <c r="S58" s="129"/>
    </row>
    <row r="59" spans="1:19" s="37" customFormat="1" ht="9.6" customHeight="1" x14ac:dyDescent="0.25">
      <c r="A59" s="131" t="s">
        <v>59</v>
      </c>
      <c r="B59" s="346" t="str">
        <f>IF($E59="","",VLOOKUP($E59,'1MD ELO (2)'!$A$7:$O$80,14))</f>
        <v/>
      </c>
      <c r="C59" s="346" t="str">
        <f>IF($E59="","",VLOOKUP($E59,'1MD ELO (2)'!$A$7:$O$80,15))</f>
        <v/>
      </c>
      <c r="D59" s="376" t="str">
        <f>IF($E59="","",VLOOKUP($E59,'1MD ELO (2)'!$A$7:$O$80,5))</f>
        <v/>
      </c>
      <c r="E59" s="119"/>
      <c r="F59" s="412" t="str">
        <f>UPPER(IF($E59="","",VLOOKUP($E59,'1MD ELO (2)'!$A$7:$O$80,2)))</f>
        <v/>
      </c>
      <c r="G59" s="412" t="str">
        <f>IF($E59="","",VLOOKUP($E59,'1MD ELO (2)'!$A$7:$O$80,3))</f>
        <v/>
      </c>
      <c r="H59" s="412"/>
      <c r="I59" s="412" t="str">
        <f>IF($E59="","",VLOOKUP($E59,'1MD ELO (2)'!$A$7:$O$80,4))</f>
        <v/>
      </c>
      <c r="J59" s="213"/>
      <c r="K59" s="137" t="str">
        <f>UPPER(IF(OR(J60="a",J60="as"),F59,IF(OR(J60="b",J60="bs"),F60,)))</f>
        <v/>
      </c>
      <c r="L59" s="145"/>
      <c r="M59" s="217"/>
      <c r="N59" s="218"/>
      <c r="O59" s="121"/>
      <c r="P59" s="148"/>
      <c r="Q59" s="146"/>
      <c r="R59" s="148"/>
      <c r="S59" s="129"/>
    </row>
    <row r="60" spans="1:19" s="37" customFormat="1" ht="9.6" customHeight="1" x14ac:dyDescent="0.25">
      <c r="A60" s="131" t="s">
        <v>60</v>
      </c>
      <c r="B60" s="346" t="str">
        <f>IF($E60="","",VLOOKUP($E60,'1MD ELO (2)'!$A$7:$O$80,14))</f>
        <v/>
      </c>
      <c r="C60" s="346" t="str">
        <f>IF($E60="","",VLOOKUP($E60,'1MD ELO (2)'!$A$7:$O$80,15))</f>
        <v/>
      </c>
      <c r="D60" s="376" t="str">
        <f>IF($E60="","",VLOOKUP($E60,'1MD ELO (2)'!$A$7:$O$80,5))</f>
        <v/>
      </c>
      <c r="E60" s="119"/>
      <c r="F60" s="412" t="str">
        <f>UPPER(IF($E60="","",VLOOKUP($E60,'1MD ELO (2)'!$A$7:$O$80,2)))</f>
        <v/>
      </c>
      <c r="G60" s="412" t="str">
        <f>IF($E60="","",VLOOKUP($E60,'1MD ELO (2)'!$A$7:$O$80,3))</f>
        <v/>
      </c>
      <c r="H60" s="412"/>
      <c r="I60" s="412" t="str">
        <f>IF($E60="","",VLOOKUP($E60,'1MD ELO (2)'!$A$7:$O$80,4))</f>
        <v/>
      </c>
      <c r="J60" s="215"/>
      <c r="K60" s="121"/>
      <c r="L60" s="136"/>
      <c r="M60" s="137" t="str">
        <f>UPPER(IF(OR(L60="a",L60="as"),K59,IF(OR(L60="b",L60="bs"),K61,)))</f>
        <v/>
      </c>
      <c r="N60" s="219"/>
      <c r="O60" s="146"/>
      <c r="P60" s="148"/>
      <c r="Q60" s="146"/>
      <c r="R60" s="148"/>
      <c r="S60" s="129"/>
    </row>
    <row r="61" spans="1:19" s="37" customFormat="1" ht="9.6" customHeight="1" x14ac:dyDescent="0.25">
      <c r="A61" s="214" t="s">
        <v>61</v>
      </c>
      <c r="B61" s="346" t="str">
        <f>IF($E61="","",VLOOKUP($E61,'1MD ELO (2)'!$A$7:$O$80,14))</f>
        <v/>
      </c>
      <c r="C61" s="346" t="str">
        <f>IF($E61="","",VLOOKUP($E61,'1MD ELO (2)'!$A$7:$O$80,15))</f>
        <v/>
      </c>
      <c r="D61" s="376" t="str">
        <f>IF($E61="","",VLOOKUP($E61,'1MD ELO (2)'!$A$7:$O$80,5))</f>
        <v/>
      </c>
      <c r="E61" s="119"/>
      <c r="F61" s="412" t="str">
        <f>UPPER(IF($E61="","",VLOOKUP($E61,'1MD ELO (2)'!$A$7:$O$80,2)))</f>
        <v/>
      </c>
      <c r="G61" s="412" t="str">
        <f>IF($E61="","",VLOOKUP($E61,'1MD ELO (2)'!$A$7:$O$80,3))</f>
        <v/>
      </c>
      <c r="H61" s="412"/>
      <c r="I61" s="412" t="str">
        <f>IF($E61="","",VLOOKUP($E61,'1MD ELO (2)'!$A$7:$O$80,4))</f>
        <v/>
      </c>
      <c r="J61" s="213"/>
      <c r="K61" s="137" t="str">
        <f>UPPER(IF(OR(J62="a",J62="as"),F61,IF(OR(J62="b",J62="bs"),F62,)))</f>
        <v/>
      </c>
      <c r="L61" s="154"/>
      <c r="M61" s="121"/>
      <c r="N61" s="146"/>
      <c r="O61" s="146"/>
      <c r="P61" s="148"/>
      <c r="Q61" s="146"/>
      <c r="R61" s="148"/>
      <c r="S61" s="129"/>
    </row>
    <row r="62" spans="1:19" s="37" customFormat="1" ht="9.6" customHeight="1" x14ac:dyDescent="0.25">
      <c r="A62" s="156" t="s">
        <v>62</v>
      </c>
      <c r="B62" s="346" t="str">
        <f>IF($E62="","",VLOOKUP($E62,'1MD ELO (2)'!$A$7:$O$80,14))</f>
        <v/>
      </c>
      <c r="C62" s="346" t="str">
        <f>IF($E62="","",VLOOKUP($E62,'1MD ELO (2)'!$A$7:$O$80,15))</f>
        <v/>
      </c>
      <c r="D62" s="376" t="str">
        <f>IF($E62="","",VLOOKUP($E62,'1MD ELO (2)'!$A$7:$O$80,5))</f>
        <v/>
      </c>
      <c r="E62" s="119"/>
      <c r="F62" s="120" t="str">
        <f>UPPER(IF($E62="","",VLOOKUP($E62,'1MD ELO (2)'!$A$7:$O$80,2)))</f>
        <v/>
      </c>
      <c r="G62" s="120" t="str">
        <f>IF($E62="","",VLOOKUP($E62,'1MD ELO (2)'!$A$7:$O$80,3))</f>
        <v/>
      </c>
      <c r="H62" s="120"/>
      <c r="I62" s="120" t="str">
        <f>IF($E62="","",VLOOKUP($E62,'1MD ELO (2)'!$A$7:$O$80,4))</f>
        <v/>
      </c>
      <c r="J62" s="215"/>
      <c r="K62" s="121"/>
      <c r="L62" s="146"/>
      <c r="M62" s="146"/>
      <c r="N62" s="220"/>
      <c r="O62" s="135" t="s">
        <v>0</v>
      </c>
      <c r="P62" s="144"/>
      <c r="Q62" s="137" t="str">
        <f>UPPER(IF(OR(P62="a",P62="as"),O58,IF(OR(P62="b",P62="bs"),O66,)))</f>
        <v/>
      </c>
      <c r="R62" s="154"/>
      <c r="S62" s="129"/>
    </row>
    <row r="63" spans="1:19" s="37" customFormat="1" ht="9.6" customHeight="1" x14ac:dyDescent="0.25">
      <c r="A63" s="117" t="s">
        <v>63</v>
      </c>
      <c r="B63" s="346" t="str">
        <f>IF($E63="","",VLOOKUP($E63,'1MD ELO (2)'!$A$7:$O$80,14))</f>
        <v/>
      </c>
      <c r="C63" s="346" t="str">
        <f>IF($E63="","",VLOOKUP($E63,'1MD ELO (2)'!$A$7:$O$80,15))</f>
        <v/>
      </c>
      <c r="D63" s="376" t="str">
        <f>IF($E63="","",VLOOKUP($E63,'1MD ELO (2)'!$A$7:$O$80,5))</f>
        <v/>
      </c>
      <c r="E63" s="119"/>
      <c r="F63" s="120" t="str">
        <f>UPPER(IF($E63="","",VLOOKUP($E63,'1MD ELO (2)'!$A$7:$O$80,2)))</f>
        <v/>
      </c>
      <c r="G63" s="120" t="str">
        <f>IF($E63="","",VLOOKUP($E63,'1MD ELO (2)'!$A$7:$O$80,3))</f>
        <v/>
      </c>
      <c r="H63" s="120"/>
      <c r="I63" s="120" t="str">
        <f>IF($E63="","",VLOOKUP($E63,'1MD ELO (2)'!$A$7:$O$80,4))</f>
        <v/>
      </c>
      <c r="J63" s="213"/>
      <c r="K63" s="137" t="str">
        <f>UPPER(IF(OR(J64="a",J64="as"),F63,IF(OR(J64="b",J64="bs"),F64,)))</f>
        <v/>
      </c>
      <c r="L63" s="145"/>
      <c r="M63" s="146"/>
      <c r="N63" s="146"/>
      <c r="O63" s="146"/>
      <c r="P63" s="148"/>
      <c r="Q63" s="121"/>
      <c r="R63" s="146"/>
      <c r="S63" s="129"/>
    </row>
    <row r="64" spans="1:19" s="37" customFormat="1" ht="9.6" customHeight="1" x14ac:dyDescent="0.25">
      <c r="A64" s="214" t="s">
        <v>64</v>
      </c>
      <c r="B64" s="346" t="str">
        <f>IF($E64="","",VLOOKUP($E64,'1MD ELO (2)'!$A$7:$O$80,14))</f>
        <v/>
      </c>
      <c r="C64" s="346" t="str">
        <f>IF($E64="","",VLOOKUP($E64,'1MD ELO (2)'!$A$7:$O$80,15))</f>
        <v/>
      </c>
      <c r="D64" s="376" t="str">
        <f>IF($E64="","",VLOOKUP($E64,'1MD ELO (2)'!$A$7:$O$80,5))</f>
        <v/>
      </c>
      <c r="E64" s="119"/>
      <c r="F64" s="412" t="str">
        <f>UPPER(IF($E64="","",VLOOKUP($E64,'1MD ELO (2)'!$A$7:$O$80,2)))</f>
        <v/>
      </c>
      <c r="G64" s="412" t="str">
        <f>IF($E64="","",VLOOKUP($E64,'1MD ELO (2)'!$A$7:$O$80,3))</f>
        <v/>
      </c>
      <c r="H64" s="412"/>
      <c r="I64" s="412" t="str">
        <f>IF($E64="","",VLOOKUP($E64,'1MD ELO (2)'!$A$7:$O$80,4))</f>
        <v/>
      </c>
      <c r="J64" s="215"/>
      <c r="K64" s="121"/>
      <c r="L64" s="136"/>
      <c r="M64" s="137" t="str">
        <f>UPPER(IF(OR(L64="a",L64="as"),K63,IF(OR(L64="b",L64="bs"),K65,)))</f>
        <v/>
      </c>
      <c r="N64" s="145"/>
      <c r="O64" s="146"/>
      <c r="P64" s="148"/>
      <c r="Q64" s="146"/>
      <c r="R64" s="146"/>
      <c r="S64" s="129"/>
    </row>
    <row r="65" spans="1:19" s="37" customFormat="1" ht="9.6" customHeight="1" x14ac:dyDescent="0.25">
      <c r="A65" s="131" t="s">
        <v>65</v>
      </c>
      <c r="B65" s="346" t="str">
        <f>IF($E65="","",VLOOKUP($E65,'1MD ELO (2)'!$A$7:$O$80,14))</f>
        <v/>
      </c>
      <c r="C65" s="346" t="str">
        <f>IF($E65="","",VLOOKUP($E65,'1MD ELO (2)'!$A$7:$O$80,15))</f>
        <v/>
      </c>
      <c r="D65" s="376" t="str">
        <f>IF($E65="","",VLOOKUP($E65,'1MD ELO (2)'!$A$7:$O$80,5))</f>
        <v/>
      </c>
      <c r="E65" s="119"/>
      <c r="F65" s="412" t="str">
        <f>UPPER(IF($E65="","",VLOOKUP($E65,'1MD ELO (2)'!$A$7:$O$80,2)))</f>
        <v/>
      </c>
      <c r="G65" s="412" t="str">
        <f>IF($E65="","",VLOOKUP($E65,'1MD ELO (2)'!$A$7:$O$80,3))</f>
        <v/>
      </c>
      <c r="H65" s="412"/>
      <c r="I65" s="412" t="str">
        <f>IF($E65="","",VLOOKUP($E65,'1MD ELO (2)'!$A$7:$O$80,4))</f>
        <v/>
      </c>
      <c r="J65" s="213"/>
      <c r="K65" s="137" t="str">
        <f>UPPER(IF(OR(J66="a",J66="as"),F65,IF(OR(J66="b",J66="bs"),F66,)))</f>
        <v/>
      </c>
      <c r="L65" s="216"/>
      <c r="M65" s="121"/>
      <c r="N65" s="148"/>
      <c r="O65" s="146"/>
      <c r="P65" s="148"/>
      <c r="Q65" s="146"/>
      <c r="R65" s="146"/>
      <c r="S65" s="129"/>
    </row>
    <row r="66" spans="1:19" s="37" customFormat="1" ht="9.6" customHeight="1" x14ac:dyDescent="0.25">
      <c r="A66" s="131" t="s">
        <v>66</v>
      </c>
      <c r="B66" s="346" t="str">
        <f>IF($E66="","",VLOOKUP($E66,'1MD ELO (2)'!$A$7:$O$80,14))</f>
        <v/>
      </c>
      <c r="C66" s="346" t="str">
        <f>IF($E66="","",VLOOKUP($E66,'1MD ELO (2)'!$A$7:$O$80,15))</f>
        <v/>
      </c>
      <c r="D66" s="376" t="str">
        <f>IF($E66="","",VLOOKUP($E66,'1MD ELO (2)'!$A$7:$O$80,5))</f>
        <v/>
      </c>
      <c r="E66" s="119"/>
      <c r="F66" s="412" t="str">
        <f>UPPER(IF($E66="","",VLOOKUP($E66,'1MD ELO (2)'!$A$7:$O$80,2)))</f>
        <v/>
      </c>
      <c r="G66" s="412" t="str">
        <f>IF($E66="","",VLOOKUP($E66,'1MD ELO (2)'!$A$7:$O$80,3))</f>
        <v/>
      </c>
      <c r="H66" s="412"/>
      <c r="I66" s="412" t="str">
        <f>IF($E66="","",VLOOKUP($E66,'1MD ELO (2)'!$A$7:$O$80,4))</f>
        <v/>
      </c>
      <c r="J66" s="215"/>
      <c r="K66" s="121"/>
      <c r="L66" s="146"/>
      <c r="M66" s="135" t="s">
        <v>0</v>
      </c>
      <c r="N66" s="144"/>
      <c r="O66" s="137" t="str">
        <f>UPPER(IF(OR(N66="a",N66="as"),M64,IF(OR(N66="b",N66="bs"),M68,)))</f>
        <v/>
      </c>
      <c r="P66" s="154"/>
      <c r="Q66" s="146"/>
      <c r="R66" s="146"/>
      <c r="S66" s="129"/>
    </row>
    <row r="67" spans="1:19" s="37" customFormat="1" ht="9.6" customHeight="1" x14ac:dyDescent="0.25">
      <c r="A67" s="131" t="s">
        <v>67</v>
      </c>
      <c r="B67" s="346" t="str">
        <f>IF($E67="","",VLOOKUP($E67,'1MD ELO (2)'!$A$7:$O$80,14))</f>
        <v/>
      </c>
      <c r="C67" s="346" t="str">
        <f>IF($E67="","",VLOOKUP($E67,'1MD ELO (2)'!$A$7:$O$80,15))</f>
        <v/>
      </c>
      <c r="D67" s="376" t="str">
        <f>IF($E67="","",VLOOKUP($E67,'1MD ELO (2)'!$A$7:$O$80,5))</f>
        <v/>
      </c>
      <c r="E67" s="119"/>
      <c r="F67" s="412" t="str">
        <f>UPPER(IF($E67="","",VLOOKUP($E67,'1MD ELO (2)'!$A$7:$O$80,2)))</f>
        <v/>
      </c>
      <c r="G67" s="412" t="str">
        <f>IF($E67="","",VLOOKUP($E67,'1MD ELO (2)'!$A$7:$O$80,3))</f>
        <v/>
      </c>
      <c r="H67" s="412"/>
      <c r="I67" s="412" t="str">
        <f>IF($E67="","",VLOOKUP($E67,'1MD ELO (2)'!$A$7:$O$80,4))</f>
        <v/>
      </c>
      <c r="J67" s="213"/>
      <c r="K67" s="137" t="str">
        <f>UPPER(IF(OR(J68="a",J68="as"),F67,IF(OR(J68="b",J68="bs"),F68,)))</f>
        <v/>
      </c>
      <c r="L67" s="145"/>
      <c r="M67" s="217"/>
      <c r="N67" s="218"/>
      <c r="O67" s="121"/>
      <c r="P67" s="146"/>
      <c r="Q67" s="146"/>
      <c r="R67" s="146"/>
      <c r="S67" s="129"/>
    </row>
    <row r="68" spans="1:19" s="37" customFormat="1" ht="9.6" customHeight="1" x14ac:dyDescent="0.25">
      <c r="A68" s="131" t="s">
        <v>68</v>
      </c>
      <c r="B68" s="346" t="str">
        <f>IF($E68="","",VLOOKUP($E68,'1MD ELO (2)'!$A$7:$O$80,14))</f>
        <v/>
      </c>
      <c r="C68" s="346" t="str">
        <f>IF($E68="","",VLOOKUP($E68,'1MD ELO (2)'!$A$7:$O$80,15))</f>
        <v/>
      </c>
      <c r="D68" s="376" t="str">
        <f>IF($E68="","",VLOOKUP($E68,'1MD ELO (2)'!$A$7:$O$80,5))</f>
        <v/>
      </c>
      <c r="E68" s="119"/>
      <c r="F68" s="412" t="str">
        <f>UPPER(IF($E68="","",VLOOKUP($E68,'1MD ELO (2)'!$A$7:$O$80,2)))</f>
        <v/>
      </c>
      <c r="G68" s="412" t="str">
        <f>IF($E68="","",VLOOKUP($E68,'1MD ELO (2)'!$A$7:$O$80,3))</f>
        <v/>
      </c>
      <c r="H68" s="412"/>
      <c r="I68" s="412" t="str">
        <f>IF($E68="","",VLOOKUP($E68,'1MD ELO (2)'!$A$7:$O$80,4))</f>
        <v/>
      </c>
      <c r="J68" s="215"/>
      <c r="K68" s="121"/>
      <c r="L68" s="136"/>
      <c r="M68" s="137" t="str">
        <f>UPPER(IF(OR(L68="a",L68="as"),K67,IF(OR(L68="b",L68="bs"),K69,)))</f>
        <v/>
      </c>
      <c r="N68" s="219"/>
      <c r="O68" s="146"/>
      <c r="P68" s="146"/>
      <c r="Q68" s="146"/>
      <c r="R68" s="146"/>
      <c r="S68" s="129"/>
    </row>
    <row r="69" spans="1:19" s="37" customFormat="1" ht="9.6" customHeight="1" x14ac:dyDescent="0.25">
      <c r="A69" s="214" t="s">
        <v>69</v>
      </c>
      <c r="B69" s="346" t="str">
        <f>IF($E69="","",VLOOKUP($E69,'1MD ELO (2)'!$A$7:$O$80,14))</f>
        <v/>
      </c>
      <c r="C69" s="346" t="str">
        <f>IF($E69="","",VLOOKUP($E69,'1MD ELO (2)'!$A$7:$O$80,15))</f>
        <v/>
      </c>
      <c r="D69" s="376" t="str">
        <f>IF($E69="","",VLOOKUP($E69,'1MD ELO (2)'!$A$7:$O$80,5))</f>
        <v/>
      </c>
      <c r="E69" s="119"/>
      <c r="F69" s="412" t="str">
        <f>UPPER(IF($E69="","",VLOOKUP($E69,'1MD ELO (2)'!$A$7:$O$80,2)))</f>
        <v/>
      </c>
      <c r="G69" s="412" t="str">
        <f>IF($E69="","",VLOOKUP($E69,'1MD ELO (2)'!$A$7:$O$80,3))</f>
        <v/>
      </c>
      <c r="H69" s="412"/>
      <c r="I69" s="412" t="str">
        <f>IF($E69="","",VLOOKUP($E69,'1MD ELO (2)'!$A$7:$O$80,4))</f>
        <v/>
      </c>
      <c r="J69" s="213"/>
      <c r="K69" s="137" t="str">
        <f>UPPER(IF(OR(J70="a",J70="as"),F69,IF(OR(J70="b",J70="bs"),F70,)))</f>
        <v/>
      </c>
      <c r="L69" s="154"/>
      <c r="M69" s="121"/>
      <c r="N69" s="146"/>
      <c r="O69" s="146"/>
      <c r="P69" s="146"/>
      <c r="Q69" s="146"/>
      <c r="R69" s="146"/>
      <c r="S69" s="129"/>
    </row>
    <row r="70" spans="1:19" s="37" customFormat="1" ht="9.6" customHeight="1" x14ac:dyDescent="0.25">
      <c r="A70" s="156" t="s">
        <v>70</v>
      </c>
      <c r="B70" s="346" t="str">
        <f>IF($E70="","",VLOOKUP($E70,'1MD ELO (2)'!$A$7:$O$80,14))</f>
        <v/>
      </c>
      <c r="C70" s="346" t="str">
        <f>IF($E70="","",VLOOKUP($E70,'1MD ELO (2)'!$A$7:$O$80,15))</f>
        <v/>
      </c>
      <c r="D70" s="376" t="str">
        <f>IF($E70="","",VLOOKUP($E70,'1MD ELO (2)'!$A$7:$O$80,5))</f>
        <v/>
      </c>
      <c r="E70" s="119"/>
      <c r="F70" s="120" t="str">
        <f>UPPER(IF($E70="","",VLOOKUP($E70,'1MD ELO (2)'!$A$7:$O$80,2)))</f>
        <v/>
      </c>
      <c r="G70" s="120" t="str">
        <f>IF($E70="","",VLOOKUP($E70,'1MD ELO (2)'!$A$7:$O$80,3))</f>
        <v/>
      </c>
      <c r="H70" s="120"/>
      <c r="I70" s="120" t="str">
        <f>IF($E70="","",VLOOKUP($E70,'1MD ELO (2)'!$A$7:$O$80,4))</f>
        <v/>
      </c>
      <c r="J70" s="215"/>
      <c r="K70" s="121"/>
      <c r="L70" s="146"/>
      <c r="M70" s="146"/>
      <c r="N70" s="220"/>
      <c r="O70" s="146"/>
      <c r="P70" s="146"/>
      <c r="Q70" s="146"/>
      <c r="R70" s="146"/>
      <c r="S70" s="129"/>
    </row>
    <row r="71" spans="1:19" s="37" customFormat="1" ht="6" customHeight="1" x14ac:dyDescent="0.25">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5">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5">
      <c r="A73" s="382" t="s">
        <v>103</v>
      </c>
      <c r="B73" s="383"/>
      <c r="C73" s="384"/>
      <c r="D73" s="385"/>
      <c r="E73" s="184">
        <v>1</v>
      </c>
      <c r="F73" s="238" t="str">
        <f>IF(E73&gt;$R$80,,UPPER(VLOOKUP(E73,'1MD ELO (2)'!$A$7:$Q$134,2)))</f>
        <v/>
      </c>
      <c r="G73" s="184">
        <v>9</v>
      </c>
      <c r="H73" s="55" t="str">
        <f>IF(G73&gt;$R$80,,UPPER(VLOOKUP(G73,'1MD ELO (2)'!$A$7:$Q$134,2)))</f>
        <v/>
      </c>
      <c r="I73" s="54"/>
      <c r="J73" s="186" t="s">
        <v>7</v>
      </c>
      <c r="K73" s="181"/>
      <c r="L73" s="187"/>
      <c r="M73" s="181"/>
      <c r="N73" s="188"/>
      <c r="O73" s="189" t="s">
        <v>108</v>
      </c>
      <c r="P73" s="190"/>
      <c r="Q73" s="190"/>
      <c r="R73" s="191"/>
    </row>
    <row r="74" spans="1:19" s="18" customFormat="1" ht="9" customHeight="1" x14ac:dyDescent="0.25">
      <c r="A74" s="196" t="s">
        <v>121</v>
      </c>
      <c r="B74" s="194"/>
      <c r="C74" s="378"/>
      <c r="D74" s="197"/>
      <c r="E74" s="184">
        <v>2</v>
      </c>
      <c r="F74" s="238" t="str">
        <f>IF(E74&gt;$R$80,,UPPER(VLOOKUP(E74,'1MD ELO (2)'!$A$7:$Q$134,2)))</f>
        <v/>
      </c>
      <c r="G74" s="184">
        <v>10</v>
      </c>
      <c r="H74" s="55" t="str">
        <f>IF(G74&gt;$R$80,,UPPER(VLOOKUP(G74,'1MD ELO (2)'!$A$7:$Q$134,2)))</f>
        <v/>
      </c>
      <c r="I74" s="54"/>
      <c r="J74" s="186" t="s">
        <v>8</v>
      </c>
      <c r="K74" s="181"/>
      <c r="L74" s="187"/>
      <c r="M74" s="181"/>
      <c r="N74" s="188"/>
      <c r="O74" s="192"/>
      <c r="P74" s="193"/>
      <c r="Q74" s="194"/>
      <c r="R74" s="195"/>
    </row>
    <row r="75" spans="1:19" s="18" customFormat="1" ht="9" customHeight="1" x14ac:dyDescent="0.25">
      <c r="A75" s="336"/>
      <c r="B75" s="337"/>
      <c r="C75" s="379"/>
      <c r="D75" s="338"/>
      <c r="E75" s="184">
        <v>3</v>
      </c>
      <c r="F75" s="238" t="str">
        <f>IF(E75&gt;$R$80,,UPPER(VLOOKUP(E75,'1MD ELO (2)'!$A$7:$Q$134,2)))</f>
        <v/>
      </c>
      <c r="G75" s="184">
        <v>11</v>
      </c>
      <c r="H75" s="55" t="str">
        <f>IF(G75&gt;$R$80,,UPPER(VLOOKUP(G75,'1MD ELO (2)'!$A$7:$Q$134,2)))</f>
        <v/>
      </c>
      <c r="I75" s="54"/>
      <c r="J75" s="186" t="s">
        <v>9</v>
      </c>
      <c r="K75" s="181"/>
      <c r="L75" s="187"/>
      <c r="M75" s="181"/>
      <c r="N75" s="188"/>
      <c r="O75" s="189" t="s">
        <v>109</v>
      </c>
      <c r="P75" s="190"/>
      <c r="Q75" s="190"/>
      <c r="R75" s="191"/>
    </row>
    <row r="76" spans="1:19" s="18" customFormat="1" ht="9" customHeight="1" x14ac:dyDescent="0.25">
      <c r="A76" s="198"/>
      <c r="B76" s="110"/>
      <c r="C76" s="110"/>
      <c r="D76" s="199"/>
      <c r="E76" s="184">
        <v>4</v>
      </c>
      <c r="F76" s="238" t="str">
        <f>IF(E76&gt;$R$80,,UPPER(VLOOKUP(E76,'1MD ELO (2)'!$A$7:$Q$134,2)))</f>
        <v/>
      </c>
      <c r="G76" s="184">
        <v>12</v>
      </c>
      <c r="H76" s="55" t="str">
        <f>IF(G76&gt;$R$80,,UPPER(VLOOKUP(G76,'1MD ELO (2)'!$A$7:$Q$134,2)))</f>
        <v/>
      </c>
      <c r="I76" s="54"/>
      <c r="J76" s="186" t="s">
        <v>10</v>
      </c>
      <c r="K76" s="181"/>
      <c r="L76" s="187"/>
      <c r="M76" s="181"/>
      <c r="N76" s="188"/>
      <c r="O76" s="181"/>
      <c r="P76" s="187"/>
      <c r="Q76" s="181"/>
      <c r="R76" s="188"/>
    </row>
    <row r="77" spans="1:19" s="18" customFormat="1" ht="9" customHeight="1" x14ac:dyDescent="0.25">
      <c r="A77" s="325"/>
      <c r="B77" s="339"/>
      <c r="C77" s="339"/>
      <c r="D77" s="380"/>
      <c r="E77" s="184">
        <v>5</v>
      </c>
      <c r="F77" s="238" t="str">
        <f>IF(E77&gt;$R$80,,UPPER(VLOOKUP(E77,'1MD ELO (2)'!$A$7:$Q$134,2)))</f>
        <v/>
      </c>
      <c r="G77" s="184">
        <v>13</v>
      </c>
      <c r="H77" s="55" t="str">
        <f>IF(G77&gt;$R$80,,UPPER(VLOOKUP(G77,'1MD ELO (2)'!$A$7:$Q$134,2)))</f>
        <v/>
      </c>
      <c r="I77" s="54"/>
      <c r="J77" s="186" t="s">
        <v>11</v>
      </c>
      <c r="K77" s="181"/>
      <c r="L77" s="187"/>
      <c r="M77" s="181"/>
      <c r="N77" s="188"/>
      <c r="O77" s="194"/>
      <c r="P77" s="193"/>
      <c r="Q77" s="194"/>
      <c r="R77" s="195"/>
    </row>
    <row r="78" spans="1:19" s="18" customFormat="1" ht="9" customHeight="1" x14ac:dyDescent="0.25">
      <c r="A78" s="326"/>
      <c r="B78" s="24"/>
      <c r="C78" s="110"/>
      <c r="D78" s="199"/>
      <c r="E78" s="184">
        <v>6</v>
      </c>
      <c r="F78" s="238" t="str">
        <f>IF(E78&gt;$R$80,,UPPER(VLOOKUP(E78,'1MD ELO (2)'!$A$7:$Q$134,2)))</f>
        <v/>
      </c>
      <c r="G78" s="184">
        <v>14</v>
      </c>
      <c r="H78" s="55" t="str">
        <f>IF(G78&gt;$R$80,,UPPER(VLOOKUP(G78,'1MD ELO (2)'!$A$7:$Q$134,2)))</f>
        <v/>
      </c>
      <c r="I78" s="54"/>
      <c r="J78" s="186" t="s">
        <v>12</v>
      </c>
      <c r="K78" s="181"/>
      <c r="L78" s="187"/>
      <c r="M78" s="181"/>
      <c r="N78" s="188"/>
      <c r="O78" s="189" t="s">
        <v>89</v>
      </c>
      <c r="P78" s="190"/>
      <c r="Q78" s="190"/>
      <c r="R78" s="191"/>
    </row>
    <row r="79" spans="1:19" s="18" customFormat="1" ht="9" customHeight="1" x14ac:dyDescent="0.25">
      <c r="A79" s="326"/>
      <c r="B79" s="24"/>
      <c r="C79" s="263"/>
      <c r="D79" s="334"/>
      <c r="E79" s="184">
        <v>7</v>
      </c>
      <c r="F79" s="238" t="str">
        <f>IF(E79&gt;$R$80,,UPPER(VLOOKUP(E79,'1MD ELO (2)'!$A$7:$Q$134,2)))</f>
        <v/>
      </c>
      <c r="G79" s="184">
        <v>15</v>
      </c>
      <c r="H79" s="55" t="str">
        <f>IF(G79&gt;$R$80,,UPPER(VLOOKUP(G79,'1MD ELO (2)'!$A$7:$Q$134,2)))</f>
        <v/>
      </c>
      <c r="I79" s="54"/>
      <c r="J79" s="186" t="s">
        <v>13</v>
      </c>
      <c r="K79" s="181"/>
      <c r="L79" s="187"/>
      <c r="M79" s="181"/>
      <c r="N79" s="188"/>
      <c r="O79" s="181"/>
      <c r="P79" s="187"/>
      <c r="Q79" s="181"/>
      <c r="R79" s="188"/>
    </row>
    <row r="80" spans="1:19" s="18" customFormat="1" ht="9" customHeight="1" x14ac:dyDescent="0.25">
      <c r="A80" s="327"/>
      <c r="B80" s="324"/>
      <c r="C80" s="375"/>
      <c r="D80" s="335"/>
      <c r="E80" s="200">
        <v>8</v>
      </c>
      <c r="F80" s="239" t="str">
        <f>IF(E80&gt;$R$80,,UPPER(VLOOKUP(E80,'1MD ELO (2)'!$A$7:$Q$134,2)))</f>
        <v/>
      </c>
      <c r="G80" s="200">
        <v>16</v>
      </c>
      <c r="H80" s="201" t="str">
        <f>IF(G80&gt;$R$80,,UPPER(VLOOKUP(G80,'1MD ELO (2)'!$A$7:$Q$134,2)))</f>
        <v/>
      </c>
      <c r="I80" s="203"/>
      <c r="J80" s="204" t="s">
        <v>14</v>
      </c>
      <c r="K80" s="194"/>
      <c r="L80" s="193"/>
      <c r="M80" s="194"/>
      <c r="N80" s="195"/>
      <c r="O80" s="194" t="str">
        <f>R4</f>
        <v>Csávás István</v>
      </c>
      <c r="P80" s="193"/>
      <c r="Q80" s="194"/>
      <c r="R80" s="205">
        <f>MIN(16,'1MD ELO (2)'!Q5)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583" priority="5" stopIfTrue="1">
      <formula>$E7&lt;17</formula>
    </cfRule>
  </conditionalFormatting>
  <conditionalFormatting sqref="G7:G70 I7:I70">
    <cfRule type="expression" dxfId="582" priority="14" stopIfTrue="1">
      <formula>AND($E7&lt;17,$C7&gt;0)</formula>
    </cfRule>
  </conditionalFormatting>
  <conditionalFormatting sqref="H7:H70">
    <cfRule type="expression" dxfId="581"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580" priority="6" stopIfTrue="1">
      <formula>$O$1="CU"</formula>
    </cfRule>
  </conditionalFormatting>
  <conditionalFormatting sqref="K7 K9 K11 K13 K15 K17 K19 K21 Q22 K23 K25 K27 K29 K31 K33 K35 K37 K39 K41 K43 K45 K47 K49 K51 K53 Q54 K55 K57 K59 K61 K63 K65 K67 K69">
    <cfRule type="expression" dxfId="579" priority="7" stopIfTrue="1">
      <formula>J8="as"</formula>
    </cfRule>
    <cfRule type="expression" dxfId="578" priority="8" stopIfTrue="1">
      <formula>J8="bs"</formula>
    </cfRule>
  </conditionalFormatting>
  <conditionalFormatting sqref="M8 O10 M12 Q14 M16 O18 M20 M24 O26 M28 Q30 M32 O34 M36 Q38 M40 O42 M44 Q46 M48 O50 M52 M56 O58 M60 Q62 M64 O66 M68">
    <cfRule type="expression" dxfId="577" priority="9" stopIfTrue="1">
      <formula>L8="as"</formula>
    </cfRule>
    <cfRule type="expression" dxfId="576" priority="10" stopIfTrue="1">
      <formula>L8="bs"</formula>
    </cfRule>
  </conditionalFormatting>
  <conditionalFormatting sqref="M10 O14 M18 O23 M26 O30 M34 O38 M42 O46 M50 O55 M58 O62 M66">
    <cfRule type="expression" dxfId="575" priority="11" stopIfTrue="1">
      <formula>AND($O$1="CU",M10="Umpire")</formula>
    </cfRule>
    <cfRule type="expression" dxfId="574" priority="12" stopIfTrue="1">
      <formula>AND($O$1="CU",M10&lt;&gt;"Umpire",N10&lt;&gt;"")</formula>
    </cfRule>
    <cfRule type="expression" dxfId="573" priority="13" stopIfTrue="1">
      <formula>AND($O$1="CU",M10&lt;&gt;"Umpire")</formula>
    </cfRule>
  </conditionalFormatting>
  <conditionalFormatting sqref="O37">
    <cfRule type="expression" dxfId="572" priority="3" stopIfTrue="1">
      <formula>P23="as"</formula>
    </cfRule>
    <cfRule type="expression" dxfId="571" priority="4" stopIfTrue="1">
      <formula>P23="bs"</formula>
    </cfRule>
  </conditionalFormatting>
  <conditionalFormatting sqref="O39">
    <cfRule type="expression" dxfId="570" priority="1" stopIfTrue="1">
      <formula>P55="as"</formula>
    </cfRule>
    <cfRule type="expression" dxfId="569" priority="2" stopIfTrue="1">
      <formula>P55="bs"</formula>
    </cfRule>
  </conditionalFormatting>
  <dataValidations count="1">
    <dataValidation type="list" allowBlank="1" showInputMessage="1" sqref="M10 M18 M26 M34 M42 M50 M58 M66 O14 O30 O46 O62 O55 O23 O38" xr:uid="{00000000-0002-0000-23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54337" r:id="rId4" name="Button 1">
              <controlPr defaultSize="0" print="0" autoFill="0" autoPict="0" macro="[0]!Jun_Show_CU">
                <anchor moveWithCells="1" sizeWithCells="1">
                  <from>
                    <xdr:col>12</xdr:col>
                    <xdr:colOff>563880</xdr:colOff>
                    <xdr:row>0</xdr:row>
                    <xdr:rowOff>7620</xdr:rowOff>
                  </from>
                  <to>
                    <xdr:col>14</xdr:col>
                    <xdr:colOff>388620</xdr:colOff>
                    <xdr:row>0</xdr:row>
                    <xdr:rowOff>182880</xdr:rowOff>
                  </to>
                </anchor>
              </controlPr>
            </control>
          </mc:Choice>
        </mc:AlternateContent>
        <mc:AlternateContent xmlns:mc="http://schemas.openxmlformats.org/markup-compatibility/2006">
          <mc:Choice Requires="x14">
            <control shapeId="654338"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68580</xdr:rowOff>
                  </to>
                </anchor>
              </controlPr>
            </control>
          </mc:Choice>
        </mc:AlternateContent>
      </controls>
    </mc:Choice>
  </mc:AlternateContent>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tabColor indexed="42"/>
  </sheetPr>
  <dimension ref="A1:P87"/>
  <sheetViews>
    <sheetView showGridLines="0" showZeros="0" zoomScale="86" workbookViewId="0">
      <pane ySplit="7" topLeftCell="A8" activePane="bottomLeft" state="frozen"/>
      <selection activeCell="D27" sqref="D27"/>
      <selection pane="bottomLeft" activeCell="D27" sqref="D27"/>
    </sheetView>
  </sheetViews>
  <sheetFormatPr defaultColWidth="8.88671875" defaultRowHeight="13.2" x14ac:dyDescent="0.25"/>
  <cols>
    <col min="1" max="1" width="4.33203125" customWidth="1"/>
    <col min="2" max="2" width="12.6640625" customWidth="1"/>
    <col min="3" max="3" width="13.109375" customWidth="1"/>
    <col min="4" max="4" width="11.44140625" style="41" customWidth="1"/>
    <col min="5" max="5" width="12" style="41" customWidth="1"/>
    <col min="6" max="6" width="5.88671875" style="41" customWidth="1"/>
    <col min="7" max="7" width="2.44140625" style="41" customWidth="1"/>
    <col min="8" max="8" width="11.109375" style="64" customWidth="1"/>
    <col min="9" max="9" width="11.109375" style="41" customWidth="1"/>
    <col min="10" max="10" width="12" style="41" customWidth="1"/>
    <col min="11" max="11" width="11.6640625" style="41" customWidth="1"/>
    <col min="12" max="12" width="5.88671875" style="41" customWidth="1"/>
    <col min="13" max="13" width="11.33203125" style="41" customWidth="1"/>
    <col min="14" max="16" width="5.88671875" style="41" customWidth="1"/>
  </cols>
  <sheetData>
    <row r="1" spans="1:16" ht="24.6" x14ac:dyDescent="0.4">
      <c r="A1" s="56" t="str">
        <f>Altalanos!$A$6</f>
        <v>Bács-Kiskun megyei Tenisz Diákolimpia</v>
      </c>
      <c r="B1" s="56"/>
      <c r="C1" s="56"/>
      <c r="D1" s="57"/>
      <c r="E1" s="57"/>
      <c r="F1" s="342"/>
      <c r="G1" s="342"/>
      <c r="H1" s="370" t="s">
        <v>132</v>
      </c>
      <c r="I1" s="57"/>
      <c r="J1" s="58"/>
      <c r="K1" s="58"/>
      <c r="L1" s="58"/>
      <c r="M1" s="58"/>
      <c r="N1" s="58"/>
      <c r="O1" s="246"/>
      <c r="P1" s="71"/>
    </row>
    <row r="2" spans="1:16" ht="13.8" thickBot="1" x14ac:dyDescent="0.3">
      <c r="A2" s="59">
        <f>Altalanos!$A$8</f>
        <v>0</v>
      </c>
      <c r="B2" s="59" t="s">
        <v>119</v>
      </c>
      <c r="C2" s="392">
        <f>Altalanos!$B$8</f>
        <v>0</v>
      </c>
      <c r="D2" s="247"/>
      <c r="E2" s="247"/>
      <c r="F2" s="247"/>
      <c r="G2" s="247"/>
      <c r="H2" s="370" t="s">
        <v>133</v>
      </c>
      <c r="I2" s="65"/>
      <c r="J2" s="65"/>
      <c r="K2" s="49"/>
      <c r="L2" s="49"/>
      <c r="M2" s="49"/>
      <c r="N2" s="49"/>
      <c r="O2" s="248"/>
      <c r="P2" s="73"/>
    </row>
    <row r="3" spans="1:16" s="2" customFormat="1" x14ac:dyDescent="0.25">
      <c r="A3" s="402" t="s">
        <v>139</v>
      </c>
      <c r="B3" s="403"/>
      <c r="C3" s="404"/>
      <c r="D3" s="405"/>
      <c r="E3" s="406"/>
      <c r="F3" s="23"/>
      <c r="G3" s="23"/>
      <c r="H3" s="4"/>
      <c r="I3" s="23"/>
      <c r="J3" s="29"/>
      <c r="K3" s="29"/>
      <c r="L3" s="29"/>
      <c r="M3" s="249" t="s">
        <v>89</v>
      </c>
      <c r="N3" s="85"/>
      <c r="O3" s="85"/>
      <c r="P3" s="250"/>
    </row>
    <row r="4" spans="1:16" s="2" customFormat="1" x14ac:dyDescent="0.25">
      <c r="A4" s="44" t="s">
        <v>81</v>
      </c>
      <c r="B4" s="44"/>
      <c r="C4" s="42" t="s">
        <v>79</v>
      </c>
      <c r="D4" s="42"/>
      <c r="E4" s="42"/>
      <c r="F4" s="42"/>
      <c r="G4" s="42"/>
      <c r="H4" s="42" t="s">
        <v>84</v>
      </c>
      <c r="I4" s="44"/>
      <c r="J4" s="45"/>
      <c r="K4" s="45"/>
      <c r="L4" s="45" t="s">
        <v>85</v>
      </c>
      <c r="M4" s="243"/>
      <c r="N4" s="251"/>
      <c r="O4" s="251"/>
      <c r="P4" s="89"/>
    </row>
    <row r="5" spans="1:16" s="2" customFormat="1" ht="13.8" thickBot="1" x14ac:dyDescent="0.3">
      <c r="A5" s="757" t="str">
        <f>Altalanos!$A$10</f>
        <v>2025.05.08-09</v>
      </c>
      <c r="B5" s="757"/>
      <c r="C5" s="106" t="str">
        <f>Altalanos!$C$10</f>
        <v>Kecskemét</v>
      </c>
      <c r="D5" s="61"/>
      <c r="E5" s="61"/>
      <c r="F5" s="61"/>
      <c r="G5" s="61"/>
      <c r="H5" s="108"/>
      <c r="I5" s="66"/>
      <c r="J5" s="52"/>
      <c r="K5" s="52"/>
      <c r="L5" s="52" t="str">
        <f>Altalanos!$E$10</f>
        <v>Csávás István</v>
      </c>
      <c r="M5" s="90"/>
      <c r="N5" s="66"/>
      <c r="O5" s="66"/>
      <c r="P5" s="91">
        <f>COUNTA(P8:P87)</f>
        <v>0</v>
      </c>
    </row>
    <row r="6" spans="1:16" s="252" customFormat="1" ht="12" customHeight="1" x14ac:dyDescent="0.25">
      <c r="A6" s="253"/>
      <c r="B6" s="769" t="s">
        <v>134</v>
      </c>
      <c r="C6" s="770"/>
      <c r="D6" s="770"/>
      <c r="E6" s="770"/>
      <c r="F6" s="770"/>
      <c r="G6" s="583"/>
      <c r="H6" s="771" t="s">
        <v>135</v>
      </c>
      <c r="I6" s="770"/>
      <c r="J6" s="770"/>
      <c r="K6" s="770"/>
      <c r="L6" s="772"/>
      <c r="M6" s="771" t="s">
        <v>136</v>
      </c>
      <c r="N6" s="770"/>
      <c r="O6" s="770"/>
      <c r="P6" s="772"/>
    </row>
    <row r="7" spans="1:16" ht="47.25" customHeight="1" thickBot="1" x14ac:dyDescent="0.3">
      <c r="A7" s="76" t="s">
        <v>86</v>
      </c>
      <c r="B7" s="77" t="s">
        <v>82</v>
      </c>
      <c r="C7" s="77" t="s">
        <v>83</v>
      </c>
      <c r="D7" s="77" t="s">
        <v>87</v>
      </c>
      <c r="E7" s="77" t="s">
        <v>88</v>
      </c>
      <c r="F7" s="632" t="s">
        <v>209</v>
      </c>
      <c r="G7" s="417" t="s">
        <v>208</v>
      </c>
      <c r="H7" s="76" t="s">
        <v>82</v>
      </c>
      <c r="I7" s="77" t="s">
        <v>83</v>
      </c>
      <c r="J7" s="77" t="s">
        <v>87</v>
      </c>
      <c r="K7" s="77" t="s">
        <v>88</v>
      </c>
      <c r="L7" s="78" t="s">
        <v>210</v>
      </c>
      <c r="M7" s="76" t="s">
        <v>208</v>
      </c>
      <c r="N7" s="244" t="s">
        <v>137</v>
      </c>
      <c r="O7" s="77" t="s">
        <v>138</v>
      </c>
      <c r="P7" s="78" t="s">
        <v>97</v>
      </c>
    </row>
    <row r="8" spans="1:16" s="11" customFormat="1" ht="18.899999999999999" customHeight="1" x14ac:dyDescent="0.25">
      <c r="A8" s="639">
        <v>1</v>
      </c>
      <c r="B8" s="421"/>
      <c r="C8" s="67"/>
      <c r="D8" s="68"/>
      <c r="E8" s="68"/>
      <c r="F8" s="81"/>
      <c r="G8" s="630"/>
      <c r="H8" s="418"/>
      <c r="I8" s="255"/>
      <c r="J8" s="68"/>
      <c r="K8" s="68"/>
      <c r="L8" s="69"/>
      <c r="M8" s="68"/>
      <c r="N8" s="69"/>
      <c r="O8" s="416">
        <f t="shared" ref="O8:O26" si="0">SUM(F8,L8)</f>
        <v>0</v>
      </c>
      <c r="P8" s="69"/>
    </row>
    <row r="9" spans="1:16" s="11" customFormat="1" ht="18.899999999999999" customHeight="1" x14ac:dyDescent="0.25">
      <c r="A9" s="640">
        <v>2</v>
      </c>
      <c r="B9" s="421"/>
      <c r="C9" s="67"/>
      <c r="D9" s="68"/>
      <c r="E9" s="68"/>
      <c r="F9" s="81"/>
      <c r="G9" s="630"/>
      <c r="H9" s="418"/>
      <c r="I9" s="255"/>
      <c r="J9" s="68"/>
      <c r="K9" s="68"/>
      <c r="L9" s="81"/>
      <c r="M9" s="68"/>
      <c r="N9" s="69"/>
      <c r="O9" s="416">
        <f t="shared" si="0"/>
        <v>0</v>
      </c>
      <c r="P9" s="69"/>
    </row>
    <row r="10" spans="1:16" s="11" customFormat="1" ht="18.899999999999999" customHeight="1" x14ac:dyDescent="0.25">
      <c r="A10" s="640">
        <v>3</v>
      </c>
      <c r="B10" s="421"/>
      <c r="C10" s="67"/>
      <c r="D10" s="68"/>
      <c r="E10" s="68"/>
      <c r="F10" s="81"/>
      <c r="G10" s="630"/>
      <c r="H10" s="418"/>
      <c r="I10" s="255"/>
      <c r="J10" s="68"/>
      <c r="K10" s="68"/>
      <c r="L10" s="81"/>
      <c r="M10" s="68"/>
      <c r="N10" s="69"/>
      <c r="O10" s="416">
        <f t="shared" si="0"/>
        <v>0</v>
      </c>
      <c r="P10" s="69"/>
    </row>
    <row r="11" spans="1:16" s="11" customFormat="1" ht="18.899999999999999" customHeight="1" x14ac:dyDescent="0.25">
      <c r="A11" s="640">
        <v>4</v>
      </c>
      <c r="B11" s="421"/>
      <c r="C11" s="67"/>
      <c r="D11" s="68"/>
      <c r="E11" s="654"/>
      <c r="F11" s="69"/>
      <c r="G11" s="630"/>
      <c r="H11" s="421"/>
      <c r="I11" s="67"/>
      <c r="J11" s="68"/>
      <c r="K11" s="654"/>
      <c r="L11" s="69"/>
      <c r="M11" s="68"/>
      <c r="N11" s="69"/>
      <c r="O11" s="416">
        <f t="shared" si="0"/>
        <v>0</v>
      </c>
      <c r="P11" s="69"/>
    </row>
    <row r="12" spans="1:16" s="11" customFormat="1" ht="18.899999999999999" customHeight="1" x14ac:dyDescent="0.25">
      <c r="A12" s="640">
        <v>5</v>
      </c>
      <c r="B12" s="421"/>
      <c r="C12" s="67"/>
      <c r="D12" s="68"/>
      <c r="E12" s="68"/>
      <c r="F12" s="81"/>
      <c r="G12" s="630"/>
      <c r="H12" s="418"/>
      <c r="I12" s="255"/>
      <c r="J12" s="68"/>
      <c r="K12" s="68"/>
      <c r="L12" s="81"/>
      <c r="M12" s="68"/>
      <c r="N12" s="69"/>
      <c r="O12" s="416">
        <f t="shared" si="0"/>
        <v>0</v>
      </c>
      <c r="P12" s="69"/>
    </row>
    <row r="13" spans="1:16" s="11" customFormat="1" ht="18.899999999999999" customHeight="1" x14ac:dyDescent="0.25">
      <c r="A13" s="640">
        <v>6</v>
      </c>
      <c r="B13" s="421"/>
      <c r="C13" s="67"/>
      <c r="D13" s="68"/>
      <c r="E13" s="654"/>
      <c r="F13" s="69"/>
      <c r="G13" s="630"/>
      <c r="H13" s="421"/>
      <c r="I13" s="67"/>
      <c r="J13" s="68"/>
      <c r="K13" s="654"/>
      <c r="L13" s="69"/>
      <c r="M13" s="68"/>
      <c r="N13" s="69"/>
      <c r="O13" s="416">
        <f t="shared" si="0"/>
        <v>0</v>
      </c>
      <c r="P13" s="69"/>
    </row>
    <row r="14" spans="1:16" s="11" customFormat="1" ht="18.899999999999999" customHeight="1" x14ac:dyDescent="0.25">
      <c r="A14" s="640">
        <v>7</v>
      </c>
      <c r="B14" s="421"/>
      <c r="C14" s="67"/>
      <c r="D14" s="68"/>
      <c r="E14" s="654"/>
      <c r="F14" s="69"/>
      <c r="G14" s="630"/>
      <c r="H14" s="421"/>
      <c r="I14" s="67"/>
      <c r="J14" s="68"/>
      <c r="K14" s="654"/>
      <c r="L14" s="69"/>
      <c r="M14" s="68"/>
      <c r="N14" s="69"/>
      <c r="O14" s="416">
        <f t="shared" si="0"/>
        <v>0</v>
      </c>
      <c r="P14" s="69"/>
    </row>
    <row r="15" spans="1:16" s="11" customFormat="1" ht="18.899999999999999" customHeight="1" x14ac:dyDescent="0.25">
      <c r="A15" s="640">
        <v>8</v>
      </c>
      <c r="B15" s="421"/>
      <c r="C15" s="67"/>
      <c r="D15" s="68"/>
      <c r="E15" s="654"/>
      <c r="F15" s="69"/>
      <c r="G15" s="630"/>
      <c r="H15" s="421"/>
      <c r="I15" s="67"/>
      <c r="J15" s="68"/>
      <c r="K15" s="654"/>
      <c r="L15" s="69"/>
      <c r="M15" s="68"/>
      <c r="N15" s="69"/>
      <c r="O15" s="416">
        <f t="shared" si="0"/>
        <v>0</v>
      </c>
      <c r="P15" s="69"/>
    </row>
    <row r="16" spans="1:16" s="11" customFormat="1" ht="18.899999999999999" customHeight="1" x14ac:dyDescent="0.25">
      <c r="A16" s="640">
        <v>9</v>
      </c>
      <c r="B16" s="421"/>
      <c r="C16" s="67"/>
      <c r="D16" s="68"/>
      <c r="E16" s="654"/>
      <c r="F16" s="69"/>
      <c r="G16" s="630"/>
      <c r="H16" s="421"/>
      <c r="I16" s="67"/>
      <c r="J16" s="68"/>
      <c r="K16" s="654"/>
      <c r="L16" s="69"/>
      <c r="M16" s="68"/>
      <c r="N16" s="256"/>
      <c r="O16" s="416">
        <f t="shared" si="0"/>
        <v>0</v>
      </c>
      <c r="P16" s="69"/>
    </row>
    <row r="17" spans="1:16" s="11" customFormat="1" ht="18.899999999999999" customHeight="1" x14ac:dyDescent="0.25">
      <c r="A17" s="640">
        <v>10</v>
      </c>
      <c r="B17" s="421"/>
      <c r="C17" s="67"/>
      <c r="D17" s="68"/>
      <c r="E17" s="654"/>
      <c r="F17" s="69"/>
      <c r="G17" s="630"/>
      <c r="H17" s="421"/>
      <c r="I17" s="67"/>
      <c r="J17" s="68"/>
      <c r="K17" s="654"/>
      <c r="L17" s="69"/>
      <c r="M17" s="68"/>
      <c r="N17" s="69"/>
      <c r="O17" s="416">
        <f t="shared" si="0"/>
        <v>0</v>
      </c>
      <c r="P17" s="69"/>
    </row>
    <row r="18" spans="1:16" s="11" customFormat="1" ht="18.899999999999999" customHeight="1" x14ac:dyDescent="0.25">
      <c r="A18" s="640">
        <v>11</v>
      </c>
      <c r="B18" s="421"/>
      <c r="C18" s="67"/>
      <c r="D18" s="68"/>
      <c r="E18" s="654"/>
      <c r="F18" s="69"/>
      <c r="G18" s="630"/>
      <c r="H18" s="421"/>
      <c r="I18" s="67"/>
      <c r="J18" s="68"/>
      <c r="K18" s="655"/>
      <c r="L18" s="69"/>
      <c r="M18" s="68"/>
      <c r="N18" s="69"/>
      <c r="O18" s="416">
        <f t="shared" si="0"/>
        <v>0</v>
      </c>
      <c r="P18" s="69"/>
    </row>
    <row r="19" spans="1:16" s="11" customFormat="1" ht="18.899999999999999" customHeight="1" x14ac:dyDescent="0.25">
      <c r="A19" s="640">
        <v>12</v>
      </c>
      <c r="B19" s="421"/>
      <c r="C19" s="67"/>
      <c r="D19" s="68"/>
      <c r="E19" s="654"/>
      <c r="F19" s="69"/>
      <c r="G19" s="630"/>
      <c r="H19" s="421"/>
      <c r="I19" s="67"/>
      <c r="J19" s="68"/>
      <c r="K19" s="654"/>
      <c r="L19" s="69"/>
      <c r="M19" s="68"/>
      <c r="N19" s="69"/>
      <c r="O19" s="416">
        <f t="shared" si="0"/>
        <v>0</v>
      </c>
      <c r="P19" s="69"/>
    </row>
    <row r="20" spans="1:16" s="11" customFormat="1" ht="18.899999999999999" customHeight="1" x14ac:dyDescent="0.25">
      <c r="A20" s="640">
        <v>13</v>
      </c>
      <c r="B20" s="421"/>
      <c r="C20" s="67"/>
      <c r="D20" s="68"/>
      <c r="E20" s="654"/>
      <c r="F20" s="69"/>
      <c r="G20" s="630"/>
      <c r="H20" s="421"/>
      <c r="I20" s="67"/>
      <c r="J20" s="68"/>
      <c r="K20" s="654"/>
      <c r="L20" s="69"/>
      <c r="M20" s="68"/>
      <c r="N20" s="69"/>
      <c r="O20" s="416">
        <f t="shared" si="0"/>
        <v>0</v>
      </c>
      <c r="P20" s="69"/>
    </row>
    <row r="21" spans="1:16" s="11" customFormat="1" ht="18.899999999999999" customHeight="1" x14ac:dyDescent="0.25">
      <c r="A21" s="640">
        <v>14</v>
      </c>
      <c r="B21" s="421"/>
      <c r="C21" s="67"/>
      <c r="D21" s="68"/>
      <c r="E21" s="654"/>
      <c r="F21" s="69"/>
      <c r="G21" s="630"/>
      <c r="H21" s="421"/>
      <c r="I21" s="67"/>
      <c r="J21" s="68"/>
      <c r="K21" s="656"/>
      <c r="L21" s="69"/>
      <c r="M21" s="68"/>
      <c r="N21" s="69"/>
      <c r="O21" s="416">
        <f t="shared" si="0"/>
        <v>0</v>
      </c>
      <c r="P21" s="69"/>
    </row>
    <row r="22" spans="1:16" s="11" customFormat="1" ht="18.899999999999999" customHeight="1" x14ac:dyDescent="0.25">
      <c r="A22" s="640">
        <v>15</v>
      </c>
      <c r="B22" s="421"/>
      <c r="C22" s="67"/>
      <c r="D22" s="68"/>
      <c r="E22" s="654"/>
      <c r="F22" s="69"/>
      <c r="G22" s="630"/>
      <c r="H22" s="421"/>
      <c r="I22" s="67"/>
      <c r="J22" s="68"/>
      <c r="K22" s="654"/>
      <c r="L22" s="69"/>
      <c r="M22" s="68"/>
      <c r="N22" s="69"/>
      <c r="O22" s="416">
        <f t="shared" si="0"/>
        <v>0</v>
      </c>
      <c r="P22" s="69"/>
    </row>
    <row r="23" spans="1:16" s="11" customFormat="1" ht="18.899999999999999" customHeight="1" x14ac:dyDescent="0.25">
      <c r="A23" s="420">
        <v>16</v>
      </c>
      <c r="B23" s="421"/>
      <c r="C23" s="67"/>
      <c r="D23" s="68"/>
      <c r="E23" s="654"/>
      <c r="F23" s="69"/>
      <c r="G23" s="630"/>
      <c r="H23" s="421"/>
      <c r="I23" s="67"/>
      <c r="J23" s="68"/>
      <c r="K23" s="654"/>
      <c r="L23" s="69"/>
      <c r="M23" s="68"/>
      <c r="N23" s="69"/>
      <c r="O23" s="416">
        <f t="shared" si="0"/>
        <v>0</v>
      </c>
      <c r="P23" s="69"/>
    </row>
    <row r="24" spans="1:16" s="34" customFormat="1" ht="18.899999999999999" customHeight="1" x14ac:dyDescent="0.2">
      <c r="A24" s="420">
        <v>17</v>
      </c>
      <c r="B24" s="421"/>
      <c r="C24" s="67"/>
      <c r="D24" s="68"/>
      <c r="E24" s="654"/>
      <c r="F24" s="69"/>
      <c r="G24" s="630"/>
      <c r="H24" s="421"/>
      <c r="I24" s="67"/>
      <c r="J24" s="68"/>
      <c r="K24" s="654"/>
      <c r="L24" s="69"/>
      <c r="M24" s="68"/>
      <c r="N24" s="69"/>
      <c r="O24" s="416">
        <f t="shared" si="0"/>
        <v>0</v>
      </c>
      <c r="P24" s="69"/>
    </row>
    <row r="25" spans="1:16" s="34" customFormat="1" ht="18.899999999999999" customHeight="1" x14ac:dyDescent="0.2">
      <c r="A25" s="420">
        <v>18</v>
      </c>
      <c r="B25" s="421"/>
      <c r="C25" s="67"/>
      <c r="D25" s="68"/>
      <c r="E25" s="654"/>
      <c r="F25" s="69"/>
      <c r="G25" s="630"/>
      <c r="H25" s="421"/>
      <c r="I25" s="67"/>
      <c r="J25" s="68"/>
      <c r="K25" s="654"/>
      <c r="L25" s="69"/>
      <c r="M25" s="68"/>
      <c r="N25" s="69"/>
      <c r="O25" s="416">
        <f t="shared" si="0"/>
        <v>0</v>
      </c>
      <c r="P25" s="69"/>
    </row>
    <row r="26" spans="1:16" s="34" customFormat="1" ht="18.899999999999999" customHeight="1" x14ac:dyDescent="0.2">
      <c r="A26" s="420">
        <v>19</v>
      </c>
      <c r="B26" s="421"/>
      <c r="C26" s="67"/>
      <c r="D26" s="68"/>
      <c r="E26" s="654"/>
      <c r="F26" s="69"/>
      <c r="G26" s="630"/>
      <c r="H26" s="421"/>
      <c r="I26" s="67"/>
      <c r="J26" s="68"/>
      <c r="K26" s="654"/>
      <c r="L26" s="69"/>
      <c r="M26" s="68"/>
      <c r="N26" s="69"/>
      <c r="O26" s="416">
        <f t="shared" si="0"/>
        <v>0</v>
      </c>
      <c r="P26" s="69"/>
    </row>
    <row r="27" spans="1:16" s="34" customFormat="1" ht="18.899999999999999" customHeight="1" x14ac:dyDescent="0.2">
      <c r="A27" s="420">
        <v>20</v>
      </c>
      <c r="B27" s="421"/>
      <c r="C27" s="67"/>
      <c r="D27" s="68"/>
      <c r="E27" s="68"/>
      <c r="F27" s="81"/>
      <c r="G27" s="630"/>
      <c r="H27" s="418"/>
      <c r="I27" s="255"/>
      <c r="J27" s="68"/>
      <c r="K27" s="68"/>
      <c r="L27" s="81"/>
      <c r="M27" s="68"/>
      <c r="N27" s="69"/>
      <c r="O27" s="416"/>
      <c r="P27" s="69"/>
    </row>
    <row r="28" spans="1:16" s="34" customFormat="1" ht="18.899999999999999" customHeight="1" thickBot="1" x14ac:dyDescent="0.25">
      <c r="A28" s="420">
        <v>21</v>
      </c>
      <c r="B28" s="421"/>
      <c r="C28" s="67"/>
      <c r="D28" s="68"/>
      <c r="E28" s="68"/>
      <c r="F28" s="81"/>
      <c r="G28" s="630"/>
      <c r="H28" s="418"/>
      <c r="I28" s="255"/>
      <c r="J28" s="68"/>
      <c r="K28" s="68"/>
      <c r="L28" s="81"/>
      <c r="M28" s="68"/>
      <c r="N28" s="69"/>
      <c r="O28" s="416"/>
      <c r="P28" s="69"/>
    </row>
    <row r="29" spans="1:16" s="34" customFormat="1" ht="18.899999999999999" customHeight="1" x14ac:dyDescent="0.2">
      <c r="A29" s="639">
        <v>22</v>
      </c>
      <c r="B29" s="421"/>
      <c r="C29" s="67"/>
      <c r="D29" s="68"/>
      <c r="E29" s="68"/>
      <c r="F29" s="81"/>
      <c r="G29" s="630"/>
      <c r="H29" s="418"/>
      <c r="I29" s="255"/>
      <c r="J29" s="68"/>
      <c r="K29" s="68"/>
      <c r="L29" s="81"/>
      <c r="M29" s="68"/>
      <c r="N29" s="69"/>
      <c r="O29" s="416"/>
      <c r="P29" s="69"/>
    </row>
    <row r="30" spans="1:16" s="34" customFormat="1" ht="18.899999999999999" customHeight="1" x14ac:dyDescent="0.2">
      <c r="A30" s="640">
        <v>23</v>
      </c>
      <c r="B30" s="421"/>
      <c r="C30" s="67"/>
      <c r="D30" s="68"/>
      <c r="E30" s="68"/>
      <c r="F30" s="81"/>
      <c r="G30" s="630"/>
      <c r="H30" s="418"/>
      <c r="I30" s="255"/>
      <c r="J30" s="68"/>
      <c r="K30" s="68"/>
      <c r="L30" s="81"/>
      <c r="M30" s="68"/>
      <c r="N30" s="69"/>
      <c r="O30" s="416"/>
      <c r="P30" s="69"/>
    </row>
    <row r="31" spans="1:16" s="34" customFormat="1" ht="18.899999999999999" customHeight="1" x14ac:dyDescent="0.2">
      <c r="A31" s="640">
        <v>24</v>
      </c>
      <c r="B31" s="421"/>
      <c r="C31" s="67"/>
      <c r="D31" s="68"/>
      <c r="E31" s="68"/>
      <c r="F31" s="81"/>
      <c r="G31" s="630"/>
      <c r="H31" s="418"/>
      <c r="I31" s="255"/>
      <c r="J31" s="68"/>
      <c r="K31" s="68"/>
      <c r="L31" s="81"/>
      <c r="M31" s="68"/>
      <c r="N31" s="69"/>
      <c r="O31" s="416"/>
      <c r="P31" s="69"/>
    </row>
    <row r="32" spans="1:16" ht="18.899999999999999" customHeight="1" thickBot="1" x14ac:dyDescent="0.3">
      <c r="A32" s="640">
        <v>25</v>
      </c>
      <c r="B32" s="421"/>
      <c r="C32" s="67"/>
      <c r="D32" s="68"/>
      <c r="E32" s="68"/>
      <c r="F32" s="81"/>
      <c r="G32" s="630"/>
      <c r="H32" s="418"/>
      <c r="I32" s="255"/>
      <c r="J32" s="68"/>
      <c r="K32" s="68"/>
      <c r="L32" s="81"/>
      <c r="M32" s="68"/>
      <c r="N32" s="69"/>
      <c r="O32" s="416"/>
      <c r="P32" s="69"/>
    </row>
    <row r="33" spans="1:16" ht="18.899999999999999" customHeight="1" x14ac:dyDescent="0.25">
      <c r="A33" s="639">
        <v>26</v>
      </c>
      <c r="B33" s="421"/>
      <c r="C33" s="67"/>
      <c r="D33" s="68"/>
      <c r="E33" s="68"/>
      <c r="F33" s="81"/>
      <c r="G33" s="630"/>
      <c r="H33" s="418"/>
      <c r="I33" s="255"/>
      <c r="J33" s="68"/>
      <c r="K33" s="68"/>
      <c r="L33" s="81"/>
      <c r="M33" s="68"/>
      <c r="N33" s="69"/>
      <c r="O33" s="416"/>
      <c r="P33" s="69"/>
    </row>
    <row r="34" spans="1:16" ht="18.899999999999999" customHeight="1" x14ac:dyDescent="0.25">
      <c r="A34" s="640">
        <v>27</v>
      </c>
      <c r="B34" s="421"/>
      <c r="C34" s="67"/>
      <c r="D34" s="68"/>
      <c r="E34" s="68"/>
      <c r="F34" s="81"/>
      <c r="G34" s="630"/>
      <c r="H34" s="418"/>
      <c r="I34" s="255"/>
      <c r="J34" s="68"/>
      <c r="K34" s="68"/>
      <c r="L34" s="81"/>
      <c r="M34" s="68"/>
      <c r="N34" s="69"/>
      <c r="O34" s="416"/>
      <c r="P34" s="69"/>
    </row>
    <row r="35" spans="1:16" ht="18.899999999999999" customHeight="1" x14ac:dyDescent="0.25">
      <c r="A35" s="640">
        <v>28</v>
      </c>
      <c r="B35" s="421"/>
      <c r="C35" s="67"/>
      <c r="D35" s="68"/>
      <c r="E35" s="68"/>
      <c r="F35" s="81"/>
      <c r="G35" s="630"/>
      <c r="H35" s="418"/>
      <c r="I35" s="255"/>
      <c r="J35" s="68"/>
      <c r="K35" s="68"/>
      <c r="L35" s="81"/>
      <c r="M35" s="68"/>
      <c r="N35" s="69"/>
      <c r="O35" s="416"/>
      <c r="P35" s="69"/>
    </row>
    <row r="36" spans="1:16" ht="18.899999999999999" customHeight="1" x14ac:dyDescent="0.25">
      <c r="A36" s="640">
        <v>29</v>
      </c>
      <c r="B36" s="421"/>
      <c r="C36" s="67"/>
      <c r="D36" s="68"/>
      <c r="E36" s="68"/>
      <c r="F36" s="81"/>
      <c r="G36" s="630"/>
      <c r="H36" s="418"/>
      <c r="I36" s="255"/>
      <c r="J36" s="68"/>
      <c r="K36" s="68"/>
      <c r="L36" s="81"/>
      <c r="M36" s="68"/>
      <c r="N36" s="69"/>
      <c r="O36" s="416"/>
      <c r="P36" s="69"/>
    </row>
    <row r="37" spans="1:16" ht="18.899999999999999" customHeight="1" x14ac:dyDescent="0.25">
      <c r="A37" s="640">
        <v>30</v>
      </c>
      <c r="B37" s="421"/>
      <c r="C37" s="67"/>
      <c r="D37" s="68"/>
      <c r="E37" s="68"/>
      <c r="F37" s="81"/>
      <c r="G37" s="630"/>
      <c r="H37" s="418"/>
      <c r="I37" s="255"/>
      <c r="J37" s="68"/>
      <c r="K37" s="68"/>
      <c r="L37" s="81"/>
      <c r="M37" s="68"/>
      <c r="N37" s="69"/>
      <c r="O37" s="416"/>
      <c r="P37" s="69"/>
    </row>
    <row r="38" spans="1:16" ht="18.899999999999999" customHeight="1" x14ac:dyDescent="0.25">
      <c r="A38" s="640">
        <v>31</v>
      </c>
      <c r="B38" s="421"/>
      <c r="C38" s="67"/>
      <c r="D38" s="68"/>
      <c r="E38" s="68"/>
      <c r="F38" s="81"/>
      <c r="G38" s="630"/>
      <c r="H38" s="418"/>
      <c r="I38" s="255"/>
      <c r="J38" s="68"/>
      <c r="K38" s="68"/>
      <c r="L38" s="81"/>
      <c r="M38" s="68"/>
      <c r="N38" s="69"/>
      <c r="O38" s="416"/>
      <c r="P38" s="69"/>
    </row>
    <row r="39" spans="1:16" ht="18.899999999999999" customHeight="1" x14ac:dyDescent="0.25">
      <c r="A39" s="640">
        <v>32</v>
      </c>
      <c r="B39" s="421"/>
      <c r="C39" s="67"/>
      <c r="D39" s="68"/>
      <c r="E39" s="68"/>
      <c r="F39" s="81"/>
      <c r="G39" s="630"/>
      <c r="H39" s="418"/>
      <c r="I39" s="255"/>
      <c r="J39" s="68"/>
      <c r="K39" s="68"/>
      <c r="L39" s="81"/>
      <c r="M39" s="68"/>
      <c r="N39" s="69"/>
      <c r="O39" s="416"/>
      <c r="P39" s="69"/>
    </row>
    <row r="40" spans="1:16" ht="18.899999999999999" customHeight="1" x14ac:dyDescent="0.25">
      <c r="A40" s="420"/>
      <c r="B40" s="421"/>
      <c r="C40" s="67"/>
      <c r="D40" s="68"/>
      <c r="E40" s="68"/>
      <c r="F40" s="81"/>
      <c r="G40" s="630"/>
      <c r="H40" s="418"/>
      <c r="I40" s="255"/>
      <c r="J40" s="68"/>
      <c r="K40" s="68"/>
      <c r="L40" s="81"/>
      <c r="M40" s="68"/>
      <c r="N40" s="69"/>
      <c r="O40" s="416"/>
      <c r="P40" s="69"/>
    </row>
    <row r="41" spans="1:16" ht="18.899999999999999" customHeight="1" x14ac:dyDescent="0.25">
      <c r="A41" s="420"/>
      <c r="B41" s="421"/>
      <c r="C41" s="67"/>
      <c r="D41" s="68"/>
      <c r="E41" s="68"/>
      <c r="F41" s="81"/>
      <c r="G41" s="630"/>
      <c r="H41" s="418"/>
      <c r="I41" s="255"/>
      <c r="J41" s="68"/>
      <c r="K41" s="68"/>
      <c r="L41" s="81"/>
      <c r="M41" s="68"/>
      <c r="N41" s="69"/>
      <c r="O41" s="416"/>
      <c r="P41" s="69"/>
    </row>
    <row r="42" spans="1:16" ht="18.899999999999999" customHeight="1" x14ac:dyDescent="0.25">
      <c r="A42" s="420"/>
      <c r="B42" s="421"/>
      <c r="C42" s="67"/>
      <c r="D42" s="68"/>
      <c r="E42" s="68"/>
      <c r="F42" s="81"/>
      <c r="G42" s="630"/>
      <c r="H42" s="418"/>
      <c r="I42" s="255"/>
      <c r="J42" s="68"/>
      <c r="K42" s="68"/>
      <c r="L42" s="81"/>
      <c r="M42" s="68"/>
      <c r="N42" s="69"/>
      <c r="O42" s="416"/>
      <c r="P42" s="69"/>
    </row>
    <row r="43" spans="1:16" ht="18.899999999999999" customHeight="1" x14ac:dyDescent="0.25">
      <c r="A43" s="420"/>
      <c r="B43" s="421"/>
      <c r="C43" s="67"/>
      <c r="D43" s="68"/>
      <c r="E43" s="68"/>
      <c r="F43" s="81"/>
      <c r="G43" s="630"/>
      <c r="H43" s="418"/>
      <c r="I43" s="255"/>
      <c r="J43" s="68"/>
      <c r="K43" s="68"/>
      <c r="L43" s="81"/>
      <c r="M43" s="68"/>
      <c r="N43" s="69"/>
      <c r="O43" s="416"/>
      <c r="P43" s="69"/>
    </row>
    <row r="44" spans="1:16" ht="18.899999999999999" customHeight="1" x14ac:dyDescent="0.25">
      <c r="A44" s="420"/>
      <c r="B44" s="421"/>
      <c r="C44" s="67"/>
      <c r="D44" s="68"/>
      <c r="E44" s="68"/>
      <c r="F44" s="81"/>
      <c r="G44" s="630"/>
      <c r="H44" s="418"/>
      <c r="I44" s="255"/>
      <c r="J44" s="68"/>
      <c r="K44" s="68"/>
      <c r="L44" s="81"/>
      <c r="M44" s="68"/>
      <c r="N44" s="69"/>
      <c r="O44" s="416"/>
      <c r="P44" s="69"/>
    </row>
    <row r="45" spans="1:16" ht="18.899999999999999" customHeight="1" x14ac:dyDescent="0.25">
      <c r="A45" s="420"/>
      <c r="B45" s="421"/>
      <c r="C45" s="67"/>
      <c r="D45" s="68"/>
      <c r="E45" s="68"/>
      <c r="F45" s="81"/>
      <c r="G45" s="630"/>
      <c r="H45" s="418"/>
      <c r="I45" s="255"/>
      <c r="J45" s="68"/>
      <c r="K45" s="68"/>
      <c r="L45" s="81"/>
      <c r="M45" s="68"/>
      <c r="N45" s="69"/>
      <c r="O45" s="416"/>
      <c r="P45" s="69"/>
    </row>
    <row r="46" spans="1:16" ht="18.899999999999999" customHeight="1" x14ac:dyDescent="0.25">
      <c r="A46" s="420"/>
      <c r="B46" s="421"/>
      <c r="C46" s="67"/>
      <c r="D46" s="68"/>
      <c r="E46" s="68"/>
      <c r="F46" s="81"/>
      <c r="G46" s="630"/>
      <c r="H46" s="418"/>
      <c r="I46" s="255"/>
      <c r="J46" s="68"/>
      <c r="K46" s="68"/>
      <c r="L46" s="81"/>
      <c r="M46" s="68"/>
      <c r="N46" s="69"/>
      <c r="O46" s="416"/>
      <c r="P46" s="69"/>
    </row>
    <row r="47" spans="1:16" ht="18.899999999999999" customHeight="1" x14ac:dyDescent="0.25">
      <c r="A47" s="420"/>
      <c r="B47" s="421"/>
      <c r="C47" s="67"/>
      <c r="D47" s="68"/>
      <c r="E47" s="68"/>
      <c r="F47" s="81"/>
      <c r="G47" s="630"/>
      <c r="H47" s="418"/>
      <c r="I47" s="255"/>
      <c r="J47" s="68"/>
      <c r="K47" s="68"/>
      <c r="L47" s="81"/>
      <c r="M47" s="68"/>
      <c r="N47" s="69"/>
      <c r="O47" s="416"/>
      <c r="P47" s="69"/>
    </row>
    <row r="48" spans="1:16" ht="18.899999999999999" customHeight="1" x14ac:dyDescent="0.25">
      <c r="A48" s="420"/>
      <c r="B48" s="421"/>
      <c r="C48" s="67"/>
      <c r="D48" s="68"/>
      <c r="E48" s="68"/>
      <c r="F48" s="81"/>
      <c r="G48" s="630"/>
      <c r="H48" s="418"/>
      <c r="I48" s="255"/>
      <c r="J48" s="68"/>
      <c r="K48" s="68"/>
      <c r="L48" s="81"/>
      <c r="M48" s="68"/>
      <c r="N48" s="69"/>
      <c r="O48" s="416"/>
      <c r="P48" s="69"/>
    </row>
    <row r="49" spans="1:16" ht="18.899999999999999" customHeight="1" x14ac:dyDescent="0.25">
      <c r="A49" s="420"/>
      <c r="B49" s="421"/>
      <c r="C49" s="67"/>
      <c r="D49" s="68"/>
      <c r="E49" s="68"/>
      <c r="F49" s="81"/>
      <c r="G49" s="630"/>
      <c r="H49" s="418"/>
      <c r="I49" s="255"/>
      <c r="J49" s="68"/>
      <c r="K49" s="68"/>
      <c r="L49" s="81"/>
      <c r="M49" s="68"/>
      <c r="N49" s="69"/>
      <c r="O49" s="416"/>
      <c r="P49" s="69"/>
    </row>
    <row r="50" spans="1:16" ht="18.899999999999999" customHeight="1" x14ac:dyDescent="0.25">
      <c r="A50" s="420"/>
      <c r="B50" s="421"/>
      <c r="C50" s="67"/>
      <c r="D50" s="68"/>
      <c r="E50" s="68"/>
      <c r="F50" s="81"/>
      <c r="G50" s="630"/>
      <c r="H50" s="418"/>
      <c r="I50" s="255"/>
      <c r="J50" s="68"/>
      <c r="K50" s="68"/>
      <c r="L50" s="81"/>
      <c r="M50" s="68"/>
      <c r="N50" s="69"/>
      <c r="O50" s="416"/>
      <c r="P50" s="69"/>
    </row>
    <row r="51" spans="1:16" ht="18.899999999999999" customHeight="1" x14ac:dyDescent="0.25">
      <c r="A51" s="420"/>
      <c r="B51" s="421"/>
      <c r="C51" s="67"/>
      <c r="D51" s="68"/>
      <c r="E51" s="68"/>
      <c r="F51" s="81"/>
      <c r="G51" s="630"/>
      <c r="H51" s="418"/>
      <c r="I51" s="255"/>
      <c r="J51" s="68"/>
      <c r="K51" s="68"/>
      <c r="L51" s="81"/>
      <c r="M51" s="68"/>
      <c r="N51" s="69"/>
      <c r="O51" s="416"/>
      <c r="P51" s="69"/>
    </row>
    <row r="52" spans="1:16" ht="18.899999999999999" customHeight="1" x14ac:dyDescent="0.25">
      <c r="A52" s="420"/>
      <c r="B52" s="421"/>
      <c r="C52" s="67"/>
      <c r="D52" s="68"/>
      <c r="E52" s="68"/>
      <c r="F52" s="81"/>
      <c r="G52" s="630"/>
      <c r="H52" s="418"/>
      <c r="I52" s="255"/>
      <c r="J52" s="68"/>
      <c r="K52" s="68"/>
      <c r="L52" s="81"/>
      <c r="M52" s="68"/>
      <c r="N52" s="69"/>
      <c r="O52" s="416"/>
      <c r="P52" s="69"/>
    </row>
    <row r="53" spans="1:16" ht="18.899999999999999" customHeight="1" x14ac:dyDescent="0.25">
      <c r="A53" s="420"/>
      <c r="B53" s="421"/>
      <c r="C53" s="67"/>
      <c r="D53" s="68"/>
      <c r="E53" s="68"/>
      <c r="F53" s="81"/>
      <c r="G53" s="630"/>
      <c r="H53" s="418"/>
      <c r="I53" s="255"/>
      <c r="J53" s="68"/>
      <c r="K53" s="68"/>
      <c r="L53" s="81"/>
      <c r="M53" s="68"/>
      <c r="N53" s="69"/>
      <c r="O53" s="416"/>
      <c r="P53" s="69"/>
    </row>
    <row r="54" spans="1:16" ht="18.899999999999999" customHeight="1" x14ac:dyDescent="0.25">
      <c r="A54" s="420"/>
      <c r="B54" s="421"/>
      <c r="C54" s="67"/>
      <c r="D54" s="68"/>
      <c r="E54" s="68"/>
      <c r="F54" s="81"/>
      <c r="G54" s="630"/>
      <c r="H54" s="418"/>
      <c r="I54" s="255"/>
      <c r="J54" s="68"/>
      <c r="K54" s="68"/>
      <c r="L54" s="81"/>
      <c r="M54" s="68"/>
      <c r="N54" s="69"/>
      <c r="O54" s="416"/>
      <c r="P54" s="69"/>
    </row>
    <row r="55" spans="1:16" ht="18.899999999999999" customHeight="1" x14ac:dyDescent="0.25">
      <c r="A55" s="420"/>
      <c r="B55" s="421"/>
      <c r="C55" s="67"/>
      <c r="D55" s="68"/>
      <c r="E55" s="68"/>
      <c r="F55" s="81"/>
      <c r="G55" s="630"/>
      <c r="H55" s="418"/>
      <c r="I55" s="255"/>
      <c r="J55" s="68"/>
      <c r="K55" s="68"/>
      <c r="L55" s="69"/>
      <c r="M55" s="68"/>
      <c r="N55" s="69"/>
      <c r="O55" s="416"/>
      <c r="P55" s="69"/>
    </row>
    <row r="56" spans="1:16" ht="18.899999999999999" customHeight="1" x14ac:dyDescent="0.25">
      <c r="A56" s="420"/>
      <c r="B56" s="421"/>
      <c r="C56" s="67"/>
      <c r="D56" s="68"/>
      <c r="E56" s="654"/>
      <c r="F56" s="69"/>
      <c r="G56" s="630"/>
      <c r="H56" s="421"/>
      <c r="I56" s="67"/>
      <c r="J56" s="68"/>
      <c r="K56" s="654"/>
      <c r="L56" s="69"/>
      <c r="M56" s="68"/>
      <c r="N56" s="69"/>
      <c r="O56" s="416"/>
      <c r="P56" s="69"/>
    </row>
    <row r="57" spans="1:16" ht="18.899999999999999" customHeight="1" x14ac:dyDescent="0.25">
      <c r="A57" s="420"/>
      <c r="B57" s="421"/>
      <c r="C57" s="67"/>
      <c r="D57" s="68"/>
      <c r="E57" s="68"/>
      <c r="F57" s="81"/>
      <c r="G57" s="630"/>
      <c r="H57" s="418"/>
      <c r="I57" s="255"/>
      <c r="J57" s="68"/>
      <c r="K57" s="68"/>
      <c r="L57" s="81"/>
      <c r="M57" s="68"/>
      <c r="N57" s="69"/>
      <c r="O57" s="416"/>
      <c r="P57" s="69"/>
    </row>
    <row r="58" spans="1:16" ht="18.899999999999999" customHeight="1" x14ac:dyDescent="0.25">
      <c r="A58" s="420"/>
      <c r="B58" s="421"/>
      <c r="C58" s="67"/>
      <c r="D58" s="68"/>
      <c r="E58" s="654"/>
      <c r="F58" s="69"/>
      <c r="G58" s="630"/>
      <c r="H58" s="421"/>
      <c r="I58" s="67"/>
      <c r="J58" s="68"/>
      <c r="K58" s="654"/>
      <c r="L58" s="69"/>
      <c r="M58" s="68"/>
      <c r="N58" s="69"/>
      <c r="O58" s="416"/>
      <c r="P58" s="69"/>
    </row>
    <row r="59" spans="1:16" ht="18.899999999999999" customHeight="1" x14ac:dyDescent="0.25">
      <c r="A59" s="420"/>
      <c r="B59" s="421"/>
      <c r="C59" s="67"/>
      <c r="D59" s="68"/>
      <c r="E59" s="654"/>
      <c r="F59" s="69"/>
      <c r="G59" s="630"/>
      <c r="H59" s="421"/>
      <c r="I59" s="67"/>
      <c r="J59" s="68"/>
      <c r="K59" s="654"/>
      <c r="L59" s="69"/>
      <c r="M59" s="68"/>
      <c r="N59" s="69"/>
      <c r="O59" s="416"/>
      <c r="P59" s="69"/>
    </row>
    <row r="60" spans="1:16" ht="18.899999999999999" customHeight="1" x14ac:dyDescent="0.25">
      <c r="A60" s="420"/>
      <c r="B60" s="421"/>
      <c r="C60" s="67"/>
      <c r="D60" s="68"/>
      <c r="E60" s="654"/>
      <c r="F60" s="69"/>
      <c r="G60" s="630"/>
      <c r="H60" s="421"/>
      <c r="I60" s="67"/>
      <c r="J60" s="68"/>
      <c r="K60" s="654"/>
      <c r="L60" s="69"/>
      <c r="M60" s="68"/>
      <c r="N60" s="69"/>
      <c r="O60" s="416"/>
      <c r="P60" s="69"/>
    </row>
    <row r="61" spans="1:16" ht="18.899999999999999" customHeight="1" x14ac:dyDescent="0.25">
      <c r="A61" s="420"/>
      <c r="B61" s="421"/>
      <c r="C61" s="67"/>
      <c r="D61" s="68"/>
      <c r="E61" s="654"/>
      <c r="F61" s="69"/>
      <c r="G61" s="630"/>
      <c r="H61" s="421"/>
      <c r="I61" s="67"/>
      <c r="J61" s="68"/>
      <c r="K61" s="654"/>
      <c r="L61" s="69"/>
      <c r="M61" s="68"/>
      <c r="N61" s="256"/>
      <c r="O61" s="416"/>
      <c r="P61" s="69"/>
    </row>
    <row r="62" spans="1:16" ht="18.899999999999999" customHeight="1" x14ac:dyDescent="0.25">
      <c r="A62" s="420"/>
      <c r="B62" s="421"/>
      <c r="C62" s="67"/>
      <c r="D62" s="68"/>
      <c r="E62" s="654"/>
      <c r="F62" s="69"/>
      <c r="G62" s="630"/>
      <c r="H62" s="421"/>
      <c r="I62" s="67"/>
      <c r="J62" s="68"/>
      <c r="K62" s="654"/>
      <c r="L62" s="69"/>
      <c r="M62" s="68"/>
      <c r="N62" s="69"/>
      <c r="O62" s="416"/>
      <c r="P62" s="69"/>
    </row>
    <row r="63" spans="1:16" ht="18.75" customHeight="1" x14ac:dyDescent="0.25">
      <c r="A63" s="420"/>
      <c r="B63" s="421"/>
      <c r="C63" s="67"/>
      <c r="D63" s="68"/>
      <c r="E63" s="654"/>
      <c r="F63" s="69"/>
      <c r="G63" s="630"/>
      <c r="H63" s="421"/>
      <c r="I63" s="67"/>
      <c r="J63" s="68"/>
      <c r="K63" s="655"/>
      <c r="L63" s="69"/>
      <c r="M63" s="68"/>
      <c r="N63" s="69"/>
      <c r="O63" s="416"/>
      <c r="P63" s="69"/>
    </row>
    <row r="64" spans="1:16" ht="18.899999999999999" customHeight="1" x14ac:dyDescent="0.25">
      <c r="A64" s="420"/>
      <c r="B64" s="421"/>
      <c r="C64" s="67"/>
      <c r="D64" s="68"/>
      <c r="E64" s="654"/>
      <c r="F64" s="69"/>
      <c r="G64" s="630"/>
      <c r="H64" s="421"/>
      <c r="I64" s="67"/>
      <c r="J64" s="68"/>
      <c r="K64" s="654"/>
      <c r="L64" s="69"/>
      <c r="M64" s="68"/>
      <c r="N64" s="69"/>
      <c r="O64" s="416"/>
      <c r="P64" s="69"/>
    </row>
    <row r="65" spans="1:16" ht="18.899999999999999" customHeight="1" x14ac:dyDescent="0.25">
      <c r="A65" s="420"/>
      <c r="B65" s="421"/>
      <c r="C65" s="67"/>
      <c r="D65" s="68"/>
      <c r="E65" s="654"/>
      <c r="F65" s="69"/>
      <c r="G65" s="630"/>
      <c r="H65" s="421"/>
      <c r="I65" s="67"/>
      <c r="J65" s="68"/>
      <c r="K65" s="654"/>
      <c r="L65" s="69"/>
      <c r="M65" s="68"/>
      <c r="N65" s="69"/>
      <c r="O65" s="416"/>
      <c r="P65" s="69"/>
    </row>
    <row r="66" spans="1:16" ht="18.899999999999999" customHeight="1" x14ac:dyDescent="0.25">
      <c r="A66" s="420"/>
      <c r="B66" s="421"/>
      <c r="C66" s="67"/>
      <c r="D66" s="68"/>
      <c r="E66" s="654"/>
      <c r="F66" s="69"/>
      <c r="G66" s="630"/>
      <c r="H66" s="421"/>
      <c r="I66" s="67"/>
      <c r="J66" s="68"/>
      <c r="K66" s="656"/>
      <c r="L66" s="69"/>
      <c r="M66" s="68"/>
      <c r="N66" s="69"/>
      <c r="O66" s="416"/>
      <c r="P66" s="69"/>
    </row>
    <row r="67" spans="1:16" ht="18.899999999999999" customHeight="1" x14ac:dyDescent="0.25">
      <c r="A67" s="420"/>
      <c r="B67" s="421"/>
      <c r="C67" s="67"/>
      <c r="D67" s="68"/>
      <c r="E67" s="654"/>
      <c r="F67" s="69"/>
      <c r="G67" s="630"/>
      <c r="H67" s="421"/>
      <c r="I67" s="67"/>
      <c r="J67" s="68"/>
      <c r="K67" s="654"/>
      <c r="L67" s="69"/>
      <c r="M67" s="68"/>
      <c r="N67" s="69"/>
      <c r="O67" s="416"/>
      <c r="P67" s="69"/>
    </row>
    <row r="68" spans="1:16" ht="19.5" customHeight="1" x14ac:dyDescent="0.25">
      <c r="A68" s="420"/>
      <c r="B68" s="421"/>
      <c r="C68" s="67"/>
      <c r="D68" s="68"/>
      <c r="E68" s="654"/>
      <c r="F68" s="69"/>
      <c r="G68" s="630"/>
      <c r="H68" s="421"/>
      <c r="I68" s="67"/>
      <c r="J68" s="68"/>
      <c r="K68" s="654"/>
      <c r="L68" s="69"/>
      <c r="M68" s="68"/>
      <c r="N68" s="69"/>
      <c r="O68" s="416"/>
      <c r="P68" s="69"/>
    </row>
    <row r="69" spans="1:16" ht="19.5" customHeight="1" x14ac:dyDescent="0.25">
      <c r="A69" s="420"/>
      <c r="B69" s="421"/>
      <c r="C69" s="67"/>
      <c r="D69" s="68"/>
      <c r="E69" s="654"/>
      <c r="F69" s="69"/>
      <c r="G69" s="630"/>
      <c r="H69" s="421"/>
      <c r="I69" s="67"/>
      <c r="J69" s="68"/>
      <c r="K69" s="654"/>
      <c r="L69" s="69"/>
      <c r="M69" s="68"/>
      <c r="N69" s="69"/>
      <c r="O69" s="416"/>
      <c r="P69" s="69"/>
    </row>
    <row r="70" spans="1:16" ht="19.5" customHeight="1" x14ac:dyDescent="0.25">
      <c r="A70" s="420"/>
      <c r="B70" s="421"/>
      <c r="C70" s="67"/>
      <c r="D70" s="68"/>
      <c r="E70" s="654"/>
      <c r="F70" s="69"/>
      <c r="G70" s="630"/>
      <c r="H70" s="421"/>
      <c r="I70" s="67"/>
      <c r="J70" s="68"/>
      <c r="K70" s="654"/>
      <c r="L70" s="69"/>
      <c r="M70" s="68"/>
      <c r="N70" s="69"/>
      <c r="O70" s="416"/>
      <c r="P70" s="69"/>
    </row>
    <row r="71" spans="1:16" ht="19.5" customHeight="1" x14ac:dyDescent="0.25">
      <c r="A71" s="420"/>
      <c r="B71" s="421"/>
      <c r="C71" s="67"/>
      <c r="D71" s="68"/>
      <c r="E71" s="654"/>
      <c r="F71" s="69"/>
      <c r="G71" s="630"/>
      <c r="H71" s="421"/>
      <c r="I71" s="67"/>
      <c r="J71" s="68"/>
      <c r="K71" s="654"/>
      <c r="L71" s="69"/>
      <c r="M71" s="68"/>
      <c r="N71" s="69"/>
      <c r="O71" s="416"/>
      <c r="P71" s="69"/>
    </row>
    <row r="72" spans="1:16" ht="19.5" customHeight="1" x14ac:dyDescent="0.25">
      <c r="A72" s="420"/>
      <c r="B72" s="421"/>
      <c r="C72" s="67"/>
      <c r="D72" s="68"/>
      <c r="E72" s="68"/>
      <c r="F72" s="81"/>
      <c r="G72" s="630"/>
      <c r="H72" s="418"/>
      <c r="I72" s="255"/>
      <c r="J72" s="68"/>
      <c r="K72" s="68"/>
      <c r="L72" s="69"/>
      <c r="M72" s="68"/>
      <c r="N72" s="69"/>
      <c r="O72" s="416"/>
      <c r="P72" s="69"/>
    </row>
    <row r="73" spans="1:16" ht="19.5" customHeight="1" x14ac:dyDescent="0.25">
      <c r="A73" s="420"/>
      <c r="B73" s="421"/>
      <c r="C73" s="67"/>
      <c r="D73" s="68"/>
      <c r="E73" s="654"/>
      <c r="F73" s="69"/>
      <c r="G73" s="630"/>
      <c r="H73" s="421"/>
      <c r="I73" s="67"/>
      <c r="J73" s="68"/>
      <c r="K73" s="654"/>
      <c r="L73" s="69"/>
      <c r="M73" s="68"/>
      <c r="N73" s="69"/>
      <c r="O73" s="416"/>
      <c r="P73" s="69"/>
    </row>
    <row r="74" spans="1:16" ht="19.5" customHeight="1" x14ac:dyDescent="0.25">
      <c r="A74" s="420"/>
      <c r="B74" s="421"/>
      <c r="C74" s="67"/>
      <c r="D74" s="68"/>
      <c r="E74" s="654"/>
      <c r="F74" s="69"/>
      <c r="G74" s="630"/>
      <c r="H74" s="421"/>
      <c r="I74" s="67"/>
      <c r="J74" s="68"/>
      <c r="K74" s="654"/>
      <c r="L74" s="69"/>
      <c r="M74" s="68"/>
      <c r="N74" s="69"/>
      <c r="O74" s="416"/>
      <c r="P74" s="69"/>
    </row>
    <row r="75" spans="1:16" ht="19.5" customHeight="1" x14ac:dyDescent="0.25">
      <c r="A75" s="420"/>
      <c r="B75" s="421"/>
      <c r="C75" s="67"/>
      <c r="D75" s="68"/>
      <c r="E75" s="654"/>
      <c r="F75" s="69"/>
      <c r="G75" s="630"/>
      <c r="H75" s="421"/>
      <c r="I75" s="67"/>
      <c r="J75" s="68"/>
      <c r="K75" s="654"/>
      <c r="L75" s="69"/>
      <c r="M75" s="68"/>
      <c r="N75" s="69"/>
      <c r="O75" s="416"/>
      <c r="P75" s="69"/>
    </row>
    <row r="76" spans="1:16" ht="19.5" customHeight="1" x14ac:dyDescent="0.25">
      <c r="A76" s="420"/>
      <c r="B76" s="421"/>
      <c r="C76" s="67"/>
      <c r="D76" s="68"/>
      <c r="E76" s="654"/>
      <c r="F76" s="69"/>
      <c r="G76" s="630"/>
      <c r="H76" s="421"/>
      <c r="I76" s="67"/>
      <c r="J76" s="68"/>
      <c r="K76" s="654"/>
      <c r="L76" s="69"/>
      <c r="M76" s="68"/>
      <c r="N76" s="69"/>
      <c r="O76" s="416"/>
      <c r="P76" s="69"/>
    </row>
    <row r="77" spans="1:16" ht="19.5" customHeight="1" x14ac:dyDescent="0.25">
      <c r="A77" s="420"/>
      <c r="B77" s="421"/>
      <c r="C77" s="67"/>
      <c r="D77" s="68"/>
      <c r="E77" s="654"/>
      <c r="F77" s="69"/>
      <c r="G77" s="630"/>
      <c r="H77" s="421"/>
      <c r="I77" s="67"/>
      <c r="J77" s="68"/>
      <c r="K77" s="654"/>
      <c r="L77" s="69"/>
      <c r="M77" s="68"/>
      <c r="N77" s="256"/>
      <c r="O77" s="416"/>
      <c r="P77" s="69"/>
    </row>
    <row r="78" spans="1:16" ht="19.5" customHeight="1" x14ac:dyDescent="0.25">
      <c r="A78" s="420"/>
      <c r="B78" s="421"/>
      <c r="C78" s="67"/>
      <c r="D78" s="68"/>
      <c r="E78" s="654"/>
      <c r="F78" s="69"/>
      <c r="G78" s="630"/>
      <c r="H78" s="421"/>
      <c r="I78" s="67"/>
      <c r="J78" s="68"/>
      <c r="K78" s="654"/>
      <c r="L78" s="69"/>
      <c r="M78" s="68"/>
      <c r="N78" s="69"/>
      <c r="O78" s="416"/>
      <c r="P78" s="69"/>
    </row>
    <row r="79" spans="1:16" ht="19.5" customHeight="1" x14ac:dyDescent="0.25">
      <c r="A79" s="420"/>
      <c r="B79" s="421"/>
      <c r="C79" s="67"/>
      <c r="D79" s="68"/>
      <c r="E79" s="654"/>
      <c r="F79" s="69"/>
      <c r="G79" s="630"/>
      <c r="H79" s="421"/>
      <c r="I79" s="67"/>
      <c r="J79" s="68"/>
      <c r="K79" s="655"/>
      <c r="L79" s="69"/>
      <c r="M79" s="68"/>
      <c r="N79" s="69"/>
      <c r="O79" s="416"/>
      <c r="P79" s="69"/>
    </row>
    <row r="80" spans="1:16" ht="19.5" customHeight="1" x14ac:dyDescent="0.25">
      <c r="A80" s="420"/>
      <c r="B80" s="421"/>
      <c r="C80" s="67"/>
      <c r="D80" s="68"/>
      <c r="E80" s="654"/>
      <c r="F80" s="69"/>
      <c r="G80" s="630"/>
      <c r="H80" s="421"/>
      <c r="I80" s="67"/>
      <c r="J80" s="68"/>
      <c r="K80" s="654"/>
      <c r="L80" s="69"/>
      <c r="M80" s="68"/>
      <c r="N80" s="69"/>
      <c r="O80" s="416"/>
      <c r="P80" s="69"/>
    </row>
    <row r="81" spans="1:16" ht="19.5" customHeight="1" x14ac:dyDescent="0.25">
      <c r="A81" s="420"/>
      <c r="B81" s="421"/>
      <c r="C81" s="67"/>
      <c r="D81" s="68"/>
      <c r="E81" s="654"/>
      <c r="F81" s="69"/>
      <c r="G81" s="630"/>
      <c r="H81" s="421"/>
      <c r="I81" s="67"/>
      <c r="J81" s="68"/>
      <c r="K81" s="654"/>
      <c r="L81" s="69"/>
      <c r="M81" s="68"/>
      <c r="N81" s="69"/>
      <c r="O81" s="416"/>
      <c r="P81" s="69"/>
    </row>
    <row r="82" spans="1:16" ht="19.5" customHeight="1" x14ac:dyDescent="0.25">
      <c r="A82" s="420"/>
      <c r="B82" s="421"/>
      <c r="C82" s="67"/>
      <c r="D82" s="68"/>
      <c r="E82" s="654"/>
      <c r="F82" s="69"/>
      <c r="G82" s="630"/>
      <c r="H82" s="421"/>
      <c r="I82" s="67"/>
      <c r="J82" s="68"/>
      <c r="K82" s="656"/>
      <c r="L82" s="69"/>
      <c r="M82" s="68"/>
      <c r="N82" s="69"/>
      <c r="O82" s="416"/>
      <c r="P82" s="69"/>
    </row>
    <row r="83" spans="1:16" ht="19.5" customHeight="1" x14ac:dyDescent="0.25">
      <c r="A83" s="420"/>
      <c r="B83" s="421"/>
      <c r="C83" s="67"/>
      <c r="D83" s="68"/>
      <c r="E83" s="654"/>
      <c r="F83" s="69"/>
      <c r="G83" s="630"/>
      <c r="H83" s="421"/>
      <c r="I83" s="67"/>
      <c r="J83" s="68"/>
      <c r="K83" s="654"/>
      <c r="L83" s="69"/>
      <c r="M83" s="68"/>
      <c r="N83" s="69"/>
      <c r="O83" s="416"/>
      <c r="P83" s="69"/>
    </row>
    <row r="84" spans="1:16" ht="19.5" customHeight="1" x14ac:dyDescent="0.25">
      <c r="A84" s="420"/>
      <c r="B84" s="421"/>
      <c r="C84" s="67"/>
      <c r="D84" s="68"/>
      <c r="E84" s="654"/>
      <c r="F84" s="69"/>
      <c r="G84" s="630"/>
      <c r="H84" s="421"/>
      <c r="I84" s="67"/>
      <c r="J84" s="68"/>
      <c r="K84" s="654"/>
      <c r="L84" s="69"/>
      <c r="M84" s="68"/>
      <c r="N84" s="69"/>
      <c r="O84" s="416"/>
      <c r="P84" s="69"/>
    </row>
    <row r="85" spans="1:16" ht="19.5" customHeight="1" x14ac:dyDescent="0.25">
      <c r="A85" s="420"/>
      <c r="B85" s="421"/>
      <c r="C85" s="67"/>
      <c r="D85" s="68"/>
      <c r="E85" s="654"/>
      <c r="F85" s="69"/>
      <c r="G85" s="630"/>
      <c r="H85" s="421"/>
      <c r="I85" s="67"/>
      <c r="J85" s="68"/>
      <c r="K85" s="654"/>
      <c r="L85" s="69"/>
      <c r="M85" s="68"/>
      <c r="N85" s="69"/>
      <c r="O85" s="416"/>
      <c r="P85" s="69"/>
    </row>
    <row r="86" spans="1:16" ht="19.5" customHeight="1" x14ac:dyDescent="0.25">
      <c r="A86" s="420"/>
      <c r="B86" s="421"/>
      <c r="C86" s="67"/>
      <c r="D86" s="68"/>
      <c r="E86" s="654"/>
      <c r="F86" s="69"/>
      <c r="G86" s="630"/>
      <c r="H86" s="421"/>
      <c r="I86" s="67"/>
      <c r="J86" s="68"/>
      <c r="K86" s="654"/>
      <c r="L86" s="69"/>
      <c r="M86" s="68"/>
      <c r="N86" s="69"/>
      <c r="O86" s="416"/>
      <c r="P86" s="69"/>
    </row>
    <row r="87" spans="1:16" ht="19.5" customHeight="1" thickBot="1" x14ac:dyDescent="0.3">
      <c r="A87" s="420"/>
      <c r="B87" s="422"/>
      <c r="C87" s="328"/>
      <c r="D87" s="419"/>
      <c r="E87" s="657"/>
      <c r="F87" s="658"/>
      <c r="G87" s="631"/>
      <c r="H87" s="422"/>
      <c r="I87" s="328"/>
      <c r="J87" s="419"/>
      <c r="K87" s="657"/>
      <c r="L87" s="658"/>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5361" r:id="rId4" name="Button 1">
              <controlPr defaultSize="0" print="0" autoFill="0" autoPict="0" macro="[0]!páros_egyesített_rangsor">
                <anchor moveWithCells="1" sizeWithCells="1">
                  <from>
                    <xdr:col>9</xdr:col>
                    <xdr:colOff>297180</xdr:colOff>
                    <xdr:row>0</xdr:row>
                    <xdr:rowOff>106680</xdr:rowOff>
                  </from>
                  <to>
                    <xdr:col>12</xdr:col>
                    <xdr:colOff>45720</xdr:colOff>
                    <xdr:row>1</xdr:row>
                    <xdr:rowOff>144780</xdr:rowOff>
                  </to>
                </anchor>
              </controlPr>
            </control>
          </mc:Choice>
        </mc:AlternateContent>
      </controls>
    </mc:Choice>
  </mc:AlternateContent>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2.88671875" customWidth="1"/>
    <col min="5" max="5" width="7.44140625" customWidth="1"/>
    <col min="6" max="6" width="12.6640625" customWidth="1"/>
    <col min="7" max="7" width="2.6640625" customWidth="1"/>
    <col min="8" max="8" width="6.441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c r="R1" s="97"/>
    </row>
    <row r="2" spans="1:21" s="70" customFormat="1" x14ac:dyDescent="0.25">
      <c r="A2" s="398" t="s">
        <v>119</v>
      </c>
      <c r="B2" s="59"/>
      <c r="C2" s="59"/>
      <c r="D2" s="59"/>
      <c r="E2" s="59"/>
      <c r="F2" s="392">
        <f>Altalanos!$B$8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364"/>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3" customFormat="1" ht="12.7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(2)'!$A$7:$P$23,14))</f>
        <v/>
      </c>
      <c r="C7" s="346" t="str">
        <f>IF($D7="","",VLOOKUP($D7,'1D ELO (2)'!$A$7:$P$23,15))</f>
        <v/>
      </c>
      <c r="D7" s="119"/>
      <c r="E7" s="578" t="str">
        <f>UPPER(IF($D7="","",VLOOKUP($D7,'1D ELO (2)'!$A$7:$P$23,5)))</f>
        <v/>
      </c>
      <c r="F7" s="579" t="str">
        <f>UPPER(IF($D7="","",VLOOKUP($D7,'1D ELO (2)'!$A$7:$P$23,2)))</f>
        <v/>
      </c>
      <c r="G7" s="579" t="str">
        <f>IF($D7="","",VLOOKUP($D7,'1D ELO (2)'!$A$7:$P$23,3))</f>
        <v/>
      </c>
      <c r="H7" s="580"/>
      <c r="I7" s="579" t="str">
        <f>IF($D7="","",VLOOKUP($D7,'1D ELO (2)'!$A$7:$P$23,4))</f>
        <v/>
      </c>
      <c r="J7" s="269"/>
      <c r="K7" s="123"/>
      <c r="L7" s="125"/>
      <c r="M7" s="123"/>
      <c r="N7" s="125"/>
      <c r="O7" s="123"/>
      <c r="P7" s="125"/>
      <c r="Q7" s="123"/>
      <c r="R7" s="126"/>
      <c r="S7" s="129"/>
      <c r="U7" s="130" t="e">
        <f>#REF!</f>
        <v>#REF!</v>
      </c>
    </row>
    <row r="8" spans="1:21" s="37" customFormat="1" ht="9.6" customHeight="1" x14ac:dyDescent="0.25">
      <c r="A8" s="241"/>
      <c r="B8" s="270"/>
      <c r="C8" s="270"/>
      <c r="D8" s="270"/>
      <c r="E8" s="578" t="str">
        <f>UPPER(IF($D7="","",VLOOKUP($D7,'1D ELO (2)'!$A$7:$P$23,11)))</f>
        <v/>
      </c>
      <c r="F8" s="579" t="str">
        <f>UPPER(IF($D7="","",VLOOKUP($D7,'1D ELO (2)'!$A$7:$P$23,8)))</f>
        <v/>
      </c>
      <c r="G8" s="579" t="str">
        <f>IF($D7="","",VLOOKUP($D7,'1D ELO (2)'!$A$7:$P$23,9))</f>
        <v/>
      </c>
      <c r="H8" s="580"/>
      <c r="I8" s="579" t="str">
        <f>IF($D7="","",VLOOKUP($D7,'1D ELO (2)'!$A$7:$P$23,10))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(2)'!$A$7:$P$23,14))</f>
        <v/>
      </c>
      <c r="C11" s="346" t="str">
        <f>IF($D11="","",VLOOKUP($D11,'1D ELO (2)'!$A$7:$P$23,15))</f>
        <v/>
      </c>
      <c r="D11" s="119"/>
      <c r="E11" s="423" t="str">
        <f>UPPER(IF($D11="","",VLOOKUP($D11,'1D ELO (2)'!$A$7:$P$23,5)))</f>
        <v/>
      </c>
      <c r="F11" s="412" t="str">
        <f>UPPER(IF($D11="","",VLOOKUP($D11,'1D ELO (2)'!$A$7:$P$23,2)))</f>
        <v/>
      </c>
      <c r="G11" s="412" t="str">
        <f>IF($D11="","",VLOOKUP($D11,'1D ELO (2)'!$A$7:$P$23,3))</f>
        <v/>
      </c>
      <c r="H11" s="424"/>
      <c r="I11" s="412" t="str">
        <f>IF($D11="","",VLOOKUP($D11,'1D ELO (2)'!$A$7:$P$23,4))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(2)'!$A$7:$P$23,11)))</f>
        <v/>
      </c>
      <c r="F12" s="412" t="str">
        <f>UPPER(IF($D11="","",VLOOKUP($D11,'1D ELO (2)'!$A$7:$P$23,8)))</f>
        <v/>
      </c>
      <c r="G12" s="412" t="str">
        <f>IF($D11="","",VLOOKUP($D11,'1D ELO (2)'!$A$7:$P$23,9))</f>
        <v/>
      </c>
      <c r="H12" s="424"/>
      <c r="I12" s="412" t="str">
        <f>IF($D11="","",VLOOKUP($D11,'1D ELO (2)'!$A$7:$P$23,10))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(2)'!$A$7:$P$23,14))</f>
        <v/>
      </c>
      <c r="C15" s="346" t="str">
        <f>IF($D15="","",VLOOKUP($D15,'1D ELO (2)'!$A$7:$P$23,15))</f>
        <v/>
      </c>
      <c r="D15" s="119"/>
      <c r="E15" s="423" t="str">
        <f>UPPER(IF($D15="","",VLOOKUP($D15,'1D ELO (2)'!$A$7:$P$23,5)))</f>
        <v/>
      </c>
      <c r="F15" s="412" t="str">
        <f>UPPER(IF($D15="","",VLOOKUP($D15,'1D ELO (2)'!$A$7:$P$23,2)))</f>
        <v/>
      </c>
      <c r="G15" s="412" t="str">
        <f>IF($D15="","",VLOOKUP($D15,'1D ELO (2)'!$A$7:$P$23,3))</f>
        <v/>
      </c>
      <c r="H15" s="424"/>
      <c r="I15" s="412" t="str">
        <f>IF($D15="","",VLOOKUP($D15,'1D ELO (2)'!$A$7:$P$23,4))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(2)'!$A$7:$P$23,11)))</f>
        <v/>
      </c>
      <c r="F16" s="412" t="str">
        <f>UPPER(IF($D15="","",VLOOKUP($D15,'1D ELO (2)'!$A$7:$P$23,8)))</f>
        <v/>
      </c>
      <c r="G16" s="412" t="str">
        <f>IF($D15="","",VLOOKUP($D15,'1D ELO (2)'!$A$7:$P$23,9))</f>
        <v/>
      </c>
      <c r="H16" s="424"/>
      <c r="I16" s="412" t="str">
        <f>IF($D15="","",VLOOKUP($D15,'1D ELO (2)'!$A$7:$P$23,10))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(2)'!$A$7:$P$23,14))</f>
        <v/>
      </c>
      <c r="C19" s="346" t="str">
        <f>IF($D19="","",VLOOKUP($D19,'1D ELO (2)'!$A$7:$P$23,15))</f>
        <v/>
      </c>
      <c r="D19" s="119"/>
      <c r="E19" s="423" t="str">
        <f>UPPER(IF($D19="","",VLOOKUP($D19,'1D ELO (2)'!$A$7:$P$23,5)))</f>
        <v/>
      </c>
      <c r="F19" s="412" t="str">
        <f>UPPER(IF($D19="","",VLOOKUP($D19,'1D ELO (2)'!$A$7:$P$23,2)))</f>
        <v/>
      </c>
      <c r="G19" s="412" t="str">
        <f>IF($D19="","",VLOOKUP($D19,'1D ELO (2)'!$A$7:$P$23,3))</f>
        <v/>
      </c>
      <c r="H19" s="424"/>
      <c r="I19" s="412" t="str">
        <f>IF($D19="","",VLOOKUP($D19,'1D ELO (2)'!$A$7:$P$23,4))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(2)'!$A$7:$P$23,11)))</f>
        <v/>
      </c>
      <c r="F20" s="412" t="str">
        <f>UPPER(IF($D19="","",VLOOKUP($D19,'1D ELO (2)'!$A$7:$P$23,8)))</f>
        <v/>
      </c>
      <c r="G20" s="412" t="str">
        <f>IF($D19="","",VLOOKUP($D19,'1D ELO (2)'!$A$7:$P$23,9))</f>
        <v/>
      </c>
      <c r="H20" s="424"/>
      <c r="I20" s="412" t="str">
        <f>IF($D19="","",VLOOKUP($D19,'1D ELO (2)'!$A$7:$P$23,10))</f>
        <v/>
      </c>
      <c r="J20" s="271"/>
      <c r="K20" s="123"/>
      <c r="L20" s="125"/>
      <c r="M20" s="245"/>
      <c r="N20" s="283"/>
      <c r="O20" s="123"/>
      <c r="P20" s="125"/>
      <c r="Q20" s="123"/>
      <c r="R20" s="126"/>
      <c r="S20" s="129"/>
    </row>
    <row r="21" spans="1:19" s="37" customFormat="1" ht="9.6" customHeight="1" x14ac:dyDescent="0.25">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(2)'!$A$7:$P$23,14))</f>
        <v/>
      </c>
      <c r="C23" s="346" t="str">
        <f>IF($D23="","",VLOOKUP($D23,'1D ELO (2)'!$A$7:$P$23,15))</f>
        <v/>
      </c>
      <c r="D23" s="119"/>
      <c r="E23" s="423" t="str">
        <f>UPPER(IF($D23="","",VLOOKUP($D23,'1D ELO (2)'!$A$7:$P$23,5)))</f>
        <v/>
      </c>
      <c r="F23" s="412" t="str">
        <f>UPPER(IF($D23="","",VLOOKUP($D23,'1D ELO (2)'!$A$7:$P$23,2)))</f>
        <v/>
      </c>
      <c r="G23" s="412" t="str">
        <f>IF($D23="","",VLOOKUP($D23,'1D ELO (2)'!$A$7:$P$23,3))</f>
        <v/>
      </c>
      <c r="H23" s="424"/>
      <c r="I23" s="412" t="str">
        <f>IF($D23="","",VLOOKUP($D23,'1D ELO (2)'!$A$7:$P$23,4))</f>
        <v/>
      </c>
      <c r="J23" s="269"/>
      <c r="K23" s="123"/>
      <c r="L23" s="125"/>
      <c r="M23" s="123"/>
      <c r="N23" s="278"/>
      <c r="O23" s="123"/>
      <c r="P23" s="351"/>
      <c r="Q23" s="123"/>
      <c r="R23" s="126"/>
      <c r="S23" s="129"/>
    </row>
    <row r="24" spans="1:19" s="37" customFormat="1" ht="9.6" customHeight="1" x14ac:dyDescent="0.25">
      <c r="A24" s="241"/>
      <c r="B24" s="270"/>
      <c r="C24" s="270"/>
      <c r="D24" s="270"/>
      <c r="E24" s="423" t="str">
        <f>UPPER(IF($D23="","",VLOOKUP($D23,'1D ELO (2)'!$A$7:$P$23,11)))</f>
        <v/>
      </c>
      <c r="F24" s="412" t="str">
        <f>UPPER(IF($D23="","",VLOOKUP($D23,'1D ELO (2)'!$A$7:$P$23,8)))</f>
        <v/>
      </c>
      <c r="G24" s="412" t="str">
        <f>IF($D23="","",VLOOKUP($D23,'1D ELO (2)'!$A$7:$P$23,9))</f>
        <v/>
      </c>
      <c r="H24" s="424"/>
      <c r="I24" s="412" t="str">
        <f>IF($D23="","",VLOOKUP($D23,'1D ELO (2)'!$A$7:$P$23,10))</f>
        <v/>
      </c>
      <c r="J24" s="271"/>
      <c r="K24" s="116" t="str">
        <f>IF(J24="a",F23,IF(J24="b",F25,""))</f>
        <v/>
      </c>
      <c r="L24" s="125"/>
      <c r="M24" s="123"/>
      <c r="N24" s="278"/>
      <c r="O24" s="123"/>
      <c r="P24" s="125"/>
      <c r="Q24" s="123"/>
      <c r="R24" s="126"/>
      <c r="S24" s="129"/>
    </row>
    <row r="25" spans="1:19" s="37" customFormat="1" ht="9.6" customHeight="1" x14ac:dyDescent="0.25">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5">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5">
      <c r="A27" s="241">
        <v>6</v>
      </c>
      <c r="B27" s="346" t="str">
        <f>IF($D27="","",VLOOKUP($D27,'1D ELO (2)'!$A$7:$P$23,14))</f>
        <v/>
      </c>
      <c r="C27" s="346" t="str">
        <f>IF($D27="","",VLOOKUP($D27,'1D ELO (2)'!$A$7:$P$23,15))</f>
        <v/>
      </c>
      <c r="D27" s="119"/>
      <c r="E27" s="423" t="str">
        <f>UPPER(IF($D27="","",VLOOKUP($D27,'1D ELO (2)'!$A$7:$P$23,5)))</f>
        <v/>
      </c>
      <c r="F27" s="412" t="str">
        <f>UPPER(IF($D27="","",VLOOKUP($D27,'1D ELO (2)'!$A$7:$P$23,2)))</f>
        <v/>
      </c>
      <c r="G27" s="412" t="str">
        <f>IF($D27="","",VLOOKUP($D27,'1D ELO (2)'!$A$7:$P$23,3))</f>
        <v/>
      </c>
      <c r="H27" s="424"/>
      <c r="I27" s="412" t="str">
        <f>IF($D27="","",VLOOKUP($D27,'1D ELO (2)'!$A$7:$P$23,4))</f>
        <v/>
      </c>
      <c r="J27" s="277"/>
      <c r="K27" s="123"/>
      <c r="L27" s="278"/>
      <c r="M27" s="161"/>
      <c r="N27" s="282"/>
      <c r="O27" s="123"/>
      <c r="P27" s="125"/>
      <c r="Q27" s="123"/>
      <c r="R27" s="126"/>
      <c r="S27" s="129"/>
    </row>
    <row r="28" spans="1:19" s="37" customFormat="1" ht="9.6" customHeight="1" x14ac:dyDescent="0.25">
      <c r="A28" s="241"/>
      <c r="B28" s="270"/>
      <c r="C28" s="270"/>
      <c r="D28" s="270"/>
      <c r="E28" s="423" t="str">
        <f>UPPER(IF($D27="","",VLOOKUP($D27,'1D ELO (2)'!$A$7:$P$23,11)))</f>
        <v/>
      </c>
      <c r="F28" s="412" t="str">
        <f>UPPER(IF($D27="","",VLOOKUP($D27,'1D ELO (2)'!$A$7:$P$23,8)))</f>
        <v/>
      </c>
      <c r="G28" s="412" t="str">
        <f>IF($D27="","",VLOOKUP($D27,'1D ELO (2)'!$A$7:$P$23,9))</f>
        <v/>
      </c>
      <c r="H28" s="424"/>
      <c r="I28" s="412" t="str">
        <f>IF($D27="","",VLOOKUP($D27,'1D ELO (2)'!$A$7:$P$23,10))</f>
        <v/>
      </c>
      <c r="J28" s="271"/>
      <c r="K28" s="123"/>
      <c r="L28" s="278"/>
      <c r="M28" s="245"/>
      <c r="N28" s="283"/>
      <c r="O28" s="123"/>
      <c r="P28" s="125"/>
      <c r="Q28" s="123"/>
      <c r="R28" s="126"/>
      <c r="S28" s="129"/>
    </row>
    <row r="29" spans="1:19" s="37" customFormat="1" ht="9.6" customHeight="1" x14ac:dyDescent="0.25">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5">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5">
      <c r="A31" s="281">
        <v>7</v>
      </c>
      <c r="B31" s="346" t="str">
        <f>IF($D31="","",VLOOKUP($D31,'1D ELO (2)'!$A$7:$P$23,14))</f>
        <v/>
      </c>
      <c r="C31" s="346" t="str">
        <f>IF($D31="","",VLOOKUP($D31,'1D ELO (2)'!$A$7:$P$23,15))</f>
        <v/>
      </c>
      <c r="D31" s="119"/>
      <c r="E31" s="423" t="str">
        <f>UPPER(IF($D31="","",VLOOKUP($D31,'1D ELO (2)'!$A$7:$P$23,5)))</f>
        <v/>
      </c>
      <c r="F31" s="412" t="str">
        <f>UPPER(IF($D31="","",VLOOKUP($D31,'1D ELO (2)'!$A$7:$P$23,2)))</f>
        <v/>
      </c>
      <c r="G31" s="412" t="str">
        <f>IF($D31="","",VLOOKUP($D31,'1D ELO (2)'!$A$7:$P$23,3))</f>
        <v/>
      </c>
      <c r="H31" s="424"/>
      <c r="I31" s="412" t="str">
        <f>IF($D31="","",VLOOKUP($D31,'1D ELO (2)'!$A$7:$P$23,4))</f>
        <v/>
      </c>
      <c r="J31" s="269"/>
      <c r="K31" s="123"/>
      <c r="L31" s="278"/>
      <c r="M31" s="123"/>
      <c r="N31" s="125"/>
      <c r="O31" s="161"/>
      <c r="P31" s="125"/>
      <c r="Q31" s="123"/>
      <c r="R31" s="126"/>
      <c r="S31" s="129"/>
    </row>
    <row r="32" spans="1:19" s="37" customFormat="1" ht="9.6" customHeight="1" x14ac:dyDescent="0.25">
      <c r="A32" s="241"/>
      <c r="B32" s="270"/>
      <c r="C32" s="270"/>
      <c r="D32" s="270"/>
      <c r="E32" s="423" t="str">
        <f>UPPER(IF($D31="","",VLOOKUP($D31,'1D ELO (2)'!$A$7:$P$23,11)))</f>
        <v/>
      </c>
      <c r="F32" s="412" t="str">
        <f>UPPER(IF($D31="","",VLOOKUP($D31,'1D ELO (2)'!$A$7:$P$23,8)))</f>
        <v/>
      </c>
      <c r="G32" s="412" t="str">
        <f>IF($D31="","",VLOOKUP($D31,'1D ELO (2)'!$A$7:$P$23,9))</f>
        <v/>
      </c>
      <c r="H32" s="424"/>
      <c r="I32" s="412" t="str">
        <f>IF($D31="","",VLOOKUP($D31,'1D ELO (2)'!$A$7:$P$23,10))</f>
        <v/>
      </c>
      <c r="J32" s="271"/>
      <c r="K32" s="116" t="str">
        <f>IF(J32="a",F31,IF(J32="b",F33,""))</f>
        <v/>
      </c>
      <c r="L32" s="278"/>
      <c r="M32" s="123"/>
      <c r="N32" s="125"/>
      <c r="O32" s="123"/>
      <c r="P32" s="125"/>
      <c r="Q32" s="123"/>
      <c r="R32" s="126"/>
      <c r="S32" s="129"/>
    </row>
    <row r="33" spans="1:19" s="37" customFormat="1" ht="9.6" customHeight="1" x14ac:dyDescent="0.25">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5">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5">
      <c r="A35" s="267">
        <v>8</v>
      </c>
      <c r="B35" s="346" t="str">
        <f>IF($D35="","",VLOOKUP($D35,'1D ELO (2)'!$A$7:$P$23,14))</f>
        <v/>
      </c>
      <c r="C35" s="346" t="str">
        <f>IF($D35="","",VLOOKUP($D35,'1D ELO (2)'!$A$7:$P$23,15))</f>
        <v/>
      </c>
      <c r="D35" s="119"/>
      <c r="E35" s="423" t="str">
        <f>UPPER(IF($D35="","",VLOOKUP($D35,'1D ELO (2)'!$A$7:$P$23,5)))</f>
        <v/>
      </c>
      <c r="F35" s="120" t="str">
        <f>UPPER(IF($D35="","",VLOOKUP($D35,'1D ELO (2)'!$A$7:$P$23,2)))</f>
        <v/>
      </c>
      <c r="G35" s="120" t="str">
        <f>IF($D35="","",VLOOKUP($D35,'1D ELO (2)'!$A$7:$P$23,3))</f>
        <v/>
      </c>
      <c r="H35" s="268"/>
      <c r="I35" s="120" t="str">
        <f>IF($D35="","",VLOOKUP($D35,'1D ELO (2)'!$A$7:$P$23,4))</f>
        <v/>
      </c>
      <c r="J35" s="277"/>
      <c r="K35" s="123"/>
      <c r="L35" s="125"/>
      <c r="M35" s="161"/>
      <c r="N35" s="274"/>
      <c r="O35" s="123"/>
      <c r="P35" s="125"/>
      <c r="Q35" s="123"/>
      <c r="R35" s="126"/>
      <c r="S35" s="129"/>
    </row>
    <row r="36" spans="1:19" s="37" customFormat="1" ht="9.6" customHeight="1" x14ac:dyDescent="0.25">
      <c r="A36" s="241"/>
      <c r="B36" s="270"/>
      <c r="C36" s="270"/>
      <c r="D36" s="270"/>
      <c r="E36" s="578" t="str">
        <f>UPPER(IF($D35="","",VLOOKUP($D35,'1D ELO (2)'!$A$7:$P$23,11)))</f>
        <v/>
      </c>
      <c r="F36" s="579" t="str">
        <f>UPPER(IF($D35="","",VLOOKUP($D35,'1D ELO (2)'!$A$7:$P$23,8)))</f>
        <v/>
      </c>
      <c r="G36" s="579" t="str">
        <f>IF($D35="","",VLOOKUP($D35,'1D ELO (2)'!$A$7:$P$23,9))</f>
        <v/>
      </c>
      <c r="H36" s="580"/>
      <c r="I36" s="579" t="str">
        <f>IF($D35="","",VLOOKUP($D35,'1D ELO (2)'!$A$7:$P$23,10))</f>
        <v/>
      </c>
      <c r="J36" s="271"/>
      <c r="K36" s="123"/>
      <c r="L36" s="125"/>
      <c r="M36" s="245"/>
      <c r="N36" s="279"/>
      <c r="O36" s="123"/>
      <c r="P36" s="125"/>
      <c r="Q36" s="123"/>
      <c r="R36" s="126"/>
      <c r="S36" s="129"/>
    </row>
    <row r="37" spans="1:19" s="37" customFormat="1" ht="9.6" customHeight="1" x14ac:dyDescent="0.25">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5">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5">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5">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5">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5">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5">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5">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5">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5">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5">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5">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5">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5">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5">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5">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5">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5">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5">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5">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5">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5">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5">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5">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5">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5">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5">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5">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5">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5">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5">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5">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5">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374"/>
      <c r="F72" s="55">
        <f>IF(D72&gt;$R$79,,UPPER(VLOOKUP(D72,'1D ELO (2)'!$A$7:$L$23,2)))</f>
        <v>0</v>
      </c>
      <c r="G72" s="53"/>
      <c r="H72" s="53"/>
      <c r="I72" s="292"/>
      <c r="J72" s="293" t="s">
        <v>7</v>
      </c>
      <c r="K72" s="181"/>
      <c r="L72" s="187"/>
      <c r="M72" s="181"/>
      <c r="N72" s="188"/>
      <c r="O72" s="189" t="s">
        <v>152</v>
      </c>
      <c r="P72" s="190"/>
      <c r="Q72" s="190"/>
      <c r="R72" s="191"/>
    </row>
    <row r="73" spans="1:19" s="18" customFormat="1" ht="9" customHeight="1" x14ac:dyDescent="0.25">
      <c r="A73" s="196" t="s">
        <v>154</v>
      </c>
      <c r="B73" s="194"/>
      <c r="C73" s="197"/>
      <c r="D73" s="184"/>
      <c r="E73" s="374"/>
      <c r="F73" s="55">
        <f>IF(D72&gt;$R$79,,UPPER(VLOOKUP(D72,'1D ELO (2)'!$A$7:$L$23,8)))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10"/>
      <c r="F74" s="55">
        <f>IF(D74&gt;$R$79,,UPPER(VLOOKUP(D74,'1D ELO (2)'!$A$7:$L$23,2)))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352"/>
      <c r="E75" s="110"/>
      <c r="F75" s="201">
        <f>IF(D74&gt;$R$79,,UPPER(VLOOKUP(D74,'1D ELO (2)'!$A$7:$L$23,8)))</f>
        <v>0</v>
      </c>
      <c r="G75" s="294"/>
      <c r="H75" s="294"/>
      <c r="I75" s="295"/>
      <c r="J75" s="293"/>
      <c r="K75" s="181"/>
      <c r="L75" s="187"/>
      <c r="M75" s="181"/>
      <c r="N75" s="188"/>
      <c r="O75" s="181"/>
      <c r="P75" s="187"/>
      <c r="Q75" s="181"/>
      <c r="R75" s="188"/>
    </row>
    <row r="76" spans="1:19" s="18" customFormat="1" ht="9" customHeight="1" x14ac:dyDescent="0.25">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5">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5">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5">
      <c r="A79" s="327"/>
      <c r="B79" s="324"/>
      <c r="C79" s="335"/>
      <c r="D79" s="347"/>
      <c r="E79" s="375"/>
      <c r="F79" s="345"/>
      <c r="G79" s="324"/>
      <c r="H79" s="324"/>
      <c r="I79" s="354"/>
      <c r="J79" s="296"/>
      <c r="K79" s="194"/>
      <c r="L79" s="193"/>
      <c r="M79" s="194"/>
      <c r="N79" s="195"/>
      <c r="O79" s="194" t="str">
        <f>R4</f>
        <v>Csávás István</v>
      </c>
      <c r="P79" s="193"/>
      <c r="Q79" s="194"/>
      <c r="R79" s="297">
        <f>MIN(4,'1D ELO (2)'!$P$5)</f>
        <v>0</v>
      </c>
    </row>
    <row r="80" spans="1:19" ht="15.75" customHeight="1" x14ac:dyDescent="0.25"/>
    <row r="81" ht="9" customHeight="1" x14ac:dyDescent="0.25"/>
  </sheetData>
  <mergeCells count="1">
    <mergeCell ref="A4:C4"/>
  </mergeCells>
  <conditionalFormatting sqref="D7 D11 D15 D19 D23 D27 D31 D35">
    <cfRule type="cellIs" dxfId="568" priority="1" stopIfTrue="1" operator="lessThan">
      <formula>3</formula>
    </cfRule>
  </conditionalFormatting>
  <conditionalFormatting sqref="E7:F7 E11:F11 E15:F15 E19:F19 E23:F23 E27:F27 E31:F31 E35:F35">
    <cfRule type="cellIs" dxfId="567" priority="2" stopIfTrue="1" operator="equal">
      <formula>"Bye"</formula>
    </cfRule>
  </conditionalFormatting>
  <conditionalFormatting sqref="I10 K14 I18 M22 I26 K30 I34 O38:O68">
    <cfRule type="expression" dxfId="566" priority="8" stopIfTrue="1">
      <formula>AND($O$1="CU",I10="Umpire")</formula>
    </cfRule>
    <cfRule type="expression" dxfId="565" priority="9" stopIfTrue="1">
      <formula>AND($O$1="CU",I10&lt;&gt;"Umpire",J10&lt;&gt;"")</formula>
    </cfRule>
    <cfRule type="expression" dxfId="564" priority="10" stopIfTrue="1">
      <formula>AND($O$1="CU",I10&lt;&gt;"Umpire")</formula>
    </cfRule>
  </conditionalFormatting>
  <conditionalFormatting sqref="J10 L14 J18 N22 J26 L30 J34">
    <cfRule type="expression" dxfId="563" priority="3" stopIfTrue="1">
      <formula>$O$1="CU"</formula>
    </cfRule>
  </conditionalFormatting>
  <conditionalFormatting sqref="K9 M13 K17 O21 K25 M29 K33 Q37">
    <cfRule type="expression" dxfId="562" priority="6" stopIfTrue="1">
      <formula>J10="as"</formula>
    </cfRule>
    <cfRule type="expression" dxfId="561" priority="7" stopIfTrue="1">
      <formula>J10="bs"</formula>
    </cfRule>
  </conditionalFormatting>
  <conditionalFormatting sqref="K10 M14 K18 O22 K26 M30 K34 Q38:Q68">
    <cfRule type="expression" dxfId="560" priority="4" stopIfTrue="1">
      <formula>J10="as"</formula>
    </cfRule>
    <cfRule type="expression" dxfId="559" priority="5" stopIfTrue="1">
      <formula>J10="bs"</formula>
    </cfRule>
  </conditionalFormatting>
  <dataValidations count="1">
    <dataValidation type="list" allowBlank="1" showInputMessage="1" sqref="I10 O38:O68 I34 K14 I26 M22 I18 K30" xr:uid="{00000000-0002-0000-25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6385"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56386"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3">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109375" customWidth="1"/>
    <col min="6" max="6" width="12.6640625" customWidth="1"/>
    <col min="7" max="7" width="2.6640625" customWidth="1"/>
    <col min="8" max="8" width="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t="s">
        <v>3</v>
      </c>
      <c r="R1" s="97"/>
    </row>
    <row r="2" spans="1:21" s="70" customFormat="1" x14ac:dyDescent="0.25">
      <c r="A2" s="411" t="s">
        <v>119</v>
      </c>
      <c r="B2" s="59"/>
      <c r="C2" s="59"/>
      <c r="D2" s="59"/>
      <c r="E2" s="59"/>
      <c r="F2" s="392">
        <f>Altalanos!$B$8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65" customFormat="1" ht="12.75" customHeight="1" thickBot="1" x14ac:dyDescent="0.3">
      <c r="A6" s="690"/>
      <c r="B6" s="664"/>
      <c r="C6" s="664"/>
      <c r="D6" s="664"/>
      <c r="E6" s="664"/>
      <c r="F6" s="691"/>
      <c r="G6" s="691"/>
      <c r="I6" s="691"/>
      <c r="J6" s="692"/>
      <c r="K6" s="664"/>
      <c r="L6" s="692"/>
      <c r="M6" s="664"/>
      <c r="N6" s="692"/>
      <c r="O6" s="664"/>
      <c r="P6" s="692"/>
      <c r="Q6" s="664"/>
      <c r="R6" s="693"/>
    </row>
    <row r="7" spans="1:21" s="37" customFormat="1" ht="10.5" customHeight="1" x14ac:dyDescent="0.25">
      <c r="A7" s="267">
        <v>1</v>
      </c>
      <c r="B7" s="346" t="str">
        <f>IF($D7="","",VLOOKUP($D7,'1D ELO (2)'!$A$7:$P$23,14))</f>
        <v/>
      </c>
      <c r="C7" s="346" t="str">
        <f>IF($D7="","",VLOOKUP($D7,'1D ELO (2)'!$A$7:$P$33,15))</f>
        <v/>
      </c>
      <c r="D7" s="119"/>
      <c r="E7" s="428" t="str">
        <f>UPPER(IF($D7="","",VLOOKUP($D7,'1D ELO (2)'!$A$7:$P$33,5)))</f>
        <v/>
      </c>
      <c r="F7" s="120" t="str">
        <f>UPPER(IF($D7="","",VLOOKUP($D7,'1D ELO (2)'!$A$7:$P$33,2)))</f>
        <v/>
      </c>
      <c r="G7" s="120" t="str">
        <f>IF($D7="","",VLOOKUP($D7,'1D ELO (2)'!$A$7:$P$33,3))</f>
        <v/>
      </c>
      <c r="H7" s="268"/>
      <c r="I7" s="120" t="str">
        <f>IF($D7="","",VLOOKUP($D7,'1D ELO (2)'!$A$7:$P$33,4))</f>
        <v/>
      </c>
      <c r="J7" s="269"/>
      <c r="K7" s="123"/>
      <c r="L7" s="125"/>
      <c r="M7" s="123"/>
      <c r="N7" s="125"/>
      <c r="O7" s="123"/>
      <c r="P7" s="125"/>
      <c r="Q7" s="123"/>
      <c r="R7" s="126"/>
      <c r="S7" s="129"/>
      <c r="U7" s="130" t="e">
        <f>#REF!</f>
        <v>#REF!</v>
      </c>
    </row>
    <row r="8" spans="1:21" s="37" customFormat="1" ht="9.6" customHeight="1" x14ac:dyDescent="0.25">
      <c r="A8" s="241"/>
      <c r="B8" s="270"/>
      <c r="C8" s="270"/>
      <c r="D8" s="270"/>
      <c r="E8" s="428" t="str">
        <f>UPPER(IF($D7="","",VLOOKUP($D7,'1D ELO (2)'!$A$7:$P$33,11)))</f>
        <v/>
      </c>
      <c r="F8" s="120" t="str">
        <f>UPPER(IF($D7="","",VLOOKUP($D7,'1D ELO (2)'!$A$7:$P$33,8)))</f>
        <v/>
      </c>
      <c r="G8" s="120" t="str">
        <f>IF($D7="","",VLOOKUP($D7,'1D ELO (2)'!$A$7:$P$33,9))</f>
        <v/>
      </c>
      <c r="H8" s="268"/>
      <c r="I8" s="120" t="str">
        <f>IF($D7="","",VLOOKUP($D7,'1D ELO (2)'!$A$7:$P$33,10))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(2)'!$A$7:$P$23,14))</f>
        <v/>
      </c>
      <c r="C11" s="346" t="str">
        <f>IF($D11="","",VLOOKUP($D11,'1D ELO (2)'!$A$7:$P$33,15))</f>
        <v/>
      </c>
      <c r="D11" s="119"/>
      <c r="E11" s="423" t="str">
        <f>UPPER(IF($D11="","",VLOOKUP($D11,'1D ELO (2)'!$A$7:$P$33,5)))</f>
        <v/>
      </c>
      <c r="F11" s="412" t="str">
        <f>UPPER(IF($D11="","",VLOOKUP($D11,'1D ELO (2)'!$A$7:$P$33,2)))</f>
        <v/>
      </c>
      <c r="G11" s="412" t="str">
        <f>IF($D11="","",VLOOKUP($D11,'1D ELO (2)'!$A$7:$P$33,3))</f>
        <v/>
      </c>
      <c r="H11" s="424"/>
      <c r="I11" s="412" t="str">
        <f>IF($D11="","",VLOOKUP($D11,'1D ELO (2)'!$A$7:$P$33,4))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(2)'!$A$7:$P$33,11)))</f>
        <v/>
      </c>
      <c r="F12" s="412" t="str">
        <f>UPPER(IF($D11="","",VLOOKUP($D11,'1D ELO (2)'!$A$7:$P$33,8)))</f>
        <v/>
      </c>
      <c r="G12" s="412" t="str">
        <f>IF($D11="","",VLOOKUP($D11,'1D ELO (2)'!$A$7:$P$33,9))</f>
        <v/>
      </c>
      <c r="H12" s="424"/>
      <c r="I12" s="412" t="str">
        <f>IF($D11="","",VLOOKUP($D11,'1D ELO (2)'!$A$7:$P$33,10))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(2)'!$A$7:$P$23,14))</f>
        <v/>
      </c>
      <c r="C15" s="346" t="str">
        <f>IF($D15="","",VLOOKUP($D15,'1D ELO (2)'!$A$7:$P$33,15))</f>
        <v/>
      </c>
      <c r="D15" s="119"/>
      <c r="E15" s="423" t="str">
        <f>UPPER(IF($D15="","",VLOOKUP($D15,'1D ELO (2)'!$A$7:$P$33,5)))</f>
        <v/>
      </c>
      <c r="F15" s="412" t="str">
        <f>UPPER(IF($D15="","",VLOOKUP($D15,'1D ELO (2)'!$A$7:$P$33,2)))</f>
        <v/>
      </c>
      <c r="G15" s="412" t="str">
        <f>IF($D15="","",VLOOKUP($D15,'1D ELO (2)'!$A$7:$P$33,3))</f>
        <v/>
      </c>
      <c r="H15" s="424"/>
      <c r="I15" s="412" t="str">
        <f>IF($D15="","",VLOOKUP($D15,'1D ELO (2)'!$A$7:$P$33,4))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(2)'!$A$7:$P$33,11)))</f>
        <v/>
      </c>
      <c r="F16" s="412" t="str">
        <f>UPPER(IF($D15="","",VLOOKUP($D15,'1D ELO (2)'!$A$7:$P$33,8)))</f>
        <v/>
      </c>
      <c r="G16" s="412" t="str">
        <f>IF($D15="","",VLOOKUP($D15,'1D ELO (2)'!$A$7:$P$33,9))</f>
        <v/>
      </c>
      <c r="H16" s="424"/>
      <c r="I16" s="412" t="str">
        <f>IF($D15="","",VLOOKUP($D15,'1D ELO (2)'!$A$7:$P$33,10))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(2)'!$A$7:$P$23,14))</f>
        <v/>
      </c>
      <c r="C19" s="346" t="str">
        <f>IF($D19="","",VLOOKUP($D19,'1D ELO (2)'!$A$7:$P$33,15))</f>
        <v/>
      </c>
      <c r="D19" s="119"/>
      <c r="E19" s="423" t="str">
        <f>UPPER(IF($D19="","",VLOOKUP($D19,'1D ELO (2)'!$A$7:$P$33,5)))</f>
        <v/>
      </c>
      <c r="F19" s="412" t="str">
        <f>UPPER(IF($D19="","",VLOOKUP($D19,'1D ELO (2)'!$A$7:$P$33,2)))</f>
        <v/>
      </c>
      <c r="G19" s="412" t="str">
        <f>IF($D19="","",VLOOKUP($D19,'1D ELO (2)'!$A$7:$P$33,3))</f>
        <v/>
      </c>
      <c r="H19" s="424"/>
      <c r="I19" s="412" t="str">
        <f>IF($D19="","",VLOOKUP($D19,'1D ELO (2)'!$A$7:$P$33,4))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(2)'!$A$7:$P$33,11)))</f>
        <v/>
      </c>
      <c r="F20" s="412" t="str">
        <f>UPPER(IF($D19="","",VLOOKUP($D19,'1D ELO (2)'!$A$7:$P$33,8)))</f>
        <v/>
      </c>
      <c r="G20" s="412" t="str">
        <f>IF($D19="","",VLOOKUP($D19,'1D ELO (2)'!$A$7:$P$33,9))</f>
        <v/>
      </c>
      <c r="H20" s="424"/>
      <c r="I20" s="412" t="str">
        <f>IF($D19="","",VLOOKUP($D19,'1D ELO (2)'!$A$7:$P$33,10))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5">
      <c r="A23" s="267">
        <v>5</v>
      </c>
      <c r="B23" s="346" t="str">
        <f>IF($D23="","",VLOOKUP($D23,'1D ELO (2)'!$A$7:$P$23,14))</f>
        <v/>
      </c>
      <c r="C23" s="346" t="str">
        <f>IF($D23="","",VLOOKUP($D23,'1D ELO (2)'!$A$7:$P$33,15))</f>
        <v/>
      </c>
      <c r="D23" s="119"/>
      <c r="E23" s="428" t="str">
        <f>UPPER(IF($D23="","",VLOOKUP($D23,'1D ELO (2)'!$A$7:$P$33,5)))</f>
        <v/>
      </c>
      <c r="F23" s="120" t="str">
        <f>UPPER(IF($D23="","",VLOOKUP($D23,'1D ELO (2)'!$A$7:$P$33,2)))</f>
        <v/>
      </c>
      <c r="G23" s="120" t="str">
        <f>IF($D23="","",VLOOKUP($D23,'1D ELO (2)'!$A$7:$P$33,3))</f>
        <v/>
      </c>
      <c r="H23" s="268"/>
      <c r="I23" s="120" t="str">
        <f>IF($D23="","",VLOOKUP($D23,'1D ELO (2)'!$A$7:$P$33,4))</f>
        <v/>
      </c>
      <c r="J23" s="269"/>
      <c r="K23" s="123"/>
      <c r="L23" s="125"/>
      <c r="M23" s="123"/>
      <c r="N23" s="278"/>
      <c r="O23" s="123"/>
      <c r="P23" s="278"/>
      <c r="Q23" s="123"/>
      <c r="R23" s="126"/>
      <c r="S23" s="129"/>
    </row>
    <row r="24" spans="1:19" s="37" customFormat="1" ht="9.6" customHeight="1" x14ac:dyDescent="0.25">
      <c r="A24" s="241"/>
      <c r="B24" s="270"/>
      <c r="C24" s="270"/>
      <c r="D24" s="270"/>
      <c r="E24" s="578" t="str">
        <f>UPPER(IF($D23="","",VLOOKUP($D23,'1D ELO (2)'!$A$7:$P$33,11)))</f>
        <v/>
      </c>
      <c r="F24" s="579" t="str">
        <f>UPPER(IF($D23="","",VLOOKUP($D23,'1D ELO (2)'!$A$7:$P$33,8)))</f>
        <v/>
      </c>
      <c r="G24" s="579" t="str">
        <f>IF($D23="","",VLOOKUP($D23,'1D ELO (2)'!$A$7:$P$33,9))</f>
        <v/>
      </c>
      <c r="H24" s="580"/>
      <c r="I24" s="579" t="str">
        <f>IF($D23="","",VLOOKUP($D23,'1D ELO (2)'!$A$7:$P$33,10))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(2)'!$A$7:$P$23,14))</f>
        <v/>
      </c>
      <c r="C27" s="346" t="str">
        <f>IF($D27="","",VLOOKUP($D27,'1D ELO (2)'!$A$7:$P$33,15))</f>
        <v/>
      </c>
      <c r="D27" s="119"/>
      <c r="E27" s="423" t="str">
        <f>UPPER(IF($D27="","",VLOOKUP($D27,'1D ELO (2)'!$A$7:$P$33,5)))</f>
        <v/>
      </c>
      <c r="F27" s="412" t="str">
        <f>UPPER(IF($D27="","",VLOOKUP($D27,'1D ELO (2)'!$A$7:$P$33,2)))</f>
        <v/>
      </c>
      <c r="G27" s="412" t="str">
        <f>IF($D27="","",VLOOKUP($D27,'1D ELO (2)'!$A$7:$P$33,3))</f>
        <v/>
      </c>
      <c r="H27" s="424"/>
      <c r="I27" s="412" t="str">
        <f>IF($D27="","",VLOOKUP($D27,'1D ELO (2)'!$A$7:$P$33,4))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(2)'!$A$7:$P$33,11)))</f>
        <v/>
      </c>
      <c r="F28" s="412" t="str">
        <f>UPPER(IF($D27="","",VLOOKUP($D27,'1D ELO (2)'!$A$7:$P$33,8)))</f>
        <v/>
      </c>
      <c r="G28" s="412" t="str">
        <f>IF($D27="","",VLOOKUP($D27,'1D ELO (2)'!$A$7:$P$33,9))</f>
        <v/>
      </c>
      <c r="H28" s="424"/>
      <c r="I28" s="412" t="str">
        <f>IF($D27="","",VLOOKUP($D27,'1D ELO (2)'!$A$7:$P$33,10))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(2)'!$A$7:$P$23,14))</f>
        <v/>
      </c>
      <c r="C31" s="346" t="str">
        <f>IF($D31="","",VLOOKUP($D31,'1D ELO (2)'!$A$7:$P$33,15))</f>
        <v/>
      </c>
      <c r="D31" s="119"/>
      <c r="E31" s="423" t="str">
        <f>UPPER(IF($D31="","",VLOOKUP($D31,'1D ELO (2)'!$A$7:$P$33,5)))</f>
        <v/>
      </c>
      <c r="F31" s="412" t="str">
        <f>UPPER(IF($D31="","",VLOOKUP($D31,'1D ELO (2)'!$A$7:$P$33,2)))</f>
        <v/>
      </c>
      <c r="G31" s="412" t="str">
        <f>IF($D31="","",VLOOKUP($D31,'1D ELO (2)'!$A$7:$P$33,3))</f>
        <v/>
      </c>
      <c r="H31" s="424"/>
      <c r="I31" s="412" t="str">
        <f>IF($D31="","",VLOOKUP($D31,'1D ELO (2)'!$A$7:$P$33,4))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(2)'!$A$7:$P$33,11)))</f>
        <v/>
      </c>
      <c r="F32" s="412" t="str">
        <f>UPPER(IF($D31="","",VLOOKUP($D31,'1D ELO (2)'!$A$7:$P$33,8)))</f>
        <v/>
      </c>
      <c r="G32" s="412" t="str">
        <f>IF($D31="","",VLOOKUP($D31,'1D ELO (2)'!$A$7:$P$33,9))</f>
        <v/>
      </c>
      <c r="H32" s="424"/>
      <c r="I32" s="412" t="str">
        <f>IF($D31="","",VLOOKUP($D31,'1D ELO (2)'!$A$7:$P$33,10))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41">
        <v>8</v>
      </c>
      <c r="B35" s="346" t="str">
        <f>IF($D35="","",VLOOKUP($D35,'1D ELO (2)'!$A$7:$P$23,14))</f>
        <v/>
      </c>
      <c r="C35" s="346" t="str">
        <f>IF($D35="","",VLOOKUP($D35,'1D ELO (2)'!$A$7:$P$33,15))</f>
        <v/>
      </c>
      <c r="D35" s="119"/>
      <c r="E35" s="423" t="str">
        <f>UPPER(IF($D35="","",VLOOKUP($D35,'1D ELO (2)'!$A$7:$P$33,5)))</f>
        <v/>
      </c>
      <c r="F35" s="412" t="str">
        <f>UPPER(IF($D35="","",VLOOKUP($D35,'1D ELO (2)'!$A$7:$P$33,2)))</f>
        <v/>
      </c>
      <c r="G35" s="412" t="str">
        <f>IF($D35="","",VLOOKUP($D35,'1D ELO (2)'!$A$7:$P$33,3))</f>
        <v/>
      </c>
      <c r="H35" s="424"/>
      <c r="I35" s="412" t="str">
        <f>IF($D35="","",VLOOKUP($D35,'1D ELO (2)'!$A$7:$P$33,4))</f>
        <v/>
      </c>
      <c r="J35" s="277"/>
      <c r="K35" s="123"/>
      <c r="L35" s="125"/>
      <c r="M35" s="161"/>
      <c r="N35" s="274"/>
      <c r="O35" s="123"/>
      <c r="P35" s="278"/>
      <c r="Q35" s="123"/>
      <c r="R35" s="126"/>
      <c r="S35" s="129"/>
    </row>
    <row r="36" spans="1:19" s="37" customFormat="1" ht="9.6" customHeight="1" x14ac:dyDescent="0.25">
      <c r="A36" s="241"/>
      <c r="B36" s="270"/>
      <c r="C36" s="270"/>
      <c r="D36" s="270"/>
      <c r="E36" s="423" t="str">
        <f>UPPER(IF($D35="","",VLOOKUP($D35,'1D ELO (2)'!$A$7:$P$33,11)))</f>
        <v/>
      </c>
      <c r="F36" s="412" t="str">
        <f>UPPER(IF($D35="","",VLOOKUP($D35,'1D ELO (2)'!$A$7:$P$33,8)))</f>
        <v/>
      </c>
      <c r="G36" s="412" t="str">
        <f>IF($D35="","",VLOOKUP($D35,'1D ELO (2)'!$A$7:$P$33,9))</f>
        <v/>
      </c>
      <c r="H36" s="424"/>
      <c r="I36" s="412" t="str">
        <f>IF($D35="","",VLOOKUP($D35,'1D ELO (2)'!$A$7:$P$33,10))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81">
        <v>9</v>
      </c>
      <c r="B39" s="346" t="str">
        <f>IF($D39="","",VLOOKUP($D39,'1D ELO (2)'!$A$7:$P$23,14))</f>
        <v/>
      </c>
      <c r="C39" s="346" t="str">
        <f>IF($D39="","",VLOOKUP($D39,'1D ELO (2)'!$A$7:$P$33,15))</f>
        <v/>
      </c>
      <c r="D39" s="119"/>
      <c r="E39" s="423" t="str">
        <f>UPPER(IF($D39="","",VLOOKUP($D39,'1D ELO (2)'!$A$7:$P$33,5)))</f>
        <v/>
      </c>
      <c r="F39" s="412" t="str">
        <f>UPPER(IF($D39="","",VLOOKUP($D39,'1D ELO (2)'!$A$7:$P$33,2)))</f>
        <v/>
      </c>
      <c r="G39" s="412" t="str">
        <f>IF($D39="","",VLOOKUP($D39,'1D ELO (2)'!$A$7:$P$33,3))</f>
        <v/>
      </c>
      <c r="H39" s="424"/>
      <c r="I39" s="412" t="str">
        <f>IF($D39="","",VLOOKUP($D39,'1D ELO (2)'!$A$7:$P$33,4))</f>
        <v/>
      </c>
      <c r="J39" s="269"/>
      <c r="K39" s="123"/>
      <c r="L39" s="125"/>
      <c r="M39" s="123"/>
      <c r="N39" s="125"/>
      <c r="O39" s="123"/>
      <c r="P39" s="278"/>
      <c r="Q39" s="161"/>
      <c r="R39" s="126"/>
      <c r="S39" s="129"/>
    </row>
    <row r="40" spans="1:19" s="37" customFormat="1" ht="9.6" customHeight="1" x14ac:dyDescent="0.25">
      <c r="A40" s="241"/>
      <c r="B40" s="270"/>
      <c r="C40" s="270"/>
      <c r="D40" s="270"/>
      <c r="E40" s="423" t="str">
        <f>UPPER(IF($D39="","",VLOOKUP($D39,'1D ELO (2)'!$A$7:$P$33,11)))</f>
        <v/>
      </c>
      <c r="F40" s="412" t="str">
        <f>UPPER(IF($D39="","",VLOOKUP($D39,'1D ELO (2)'!$A$7:$P$33,8)))</f>
        <v/>
      </c>
      <c r="G40" s="412" t="str">
        <f>IF($D39="","",VLOOKUP($D39,'1D ELO (2)'!$A$7:$P$33,9))</f>
        <v/>
      </c>
      <c r="H40" s="424"/>
      <c r="I40" s="412" t="str">
        <f>IF($D39="","",VLOOKUP($D39,'1D ELO (2)'!$A$7:$P$33,10))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(2)'!$A$7:$P$23,14))</f>
        <v/>
      </c>
      <c r="C43" s="346" t="str">
        <f>IF($D43="","",VLOOKUP($D43,'1D ELO (2)'!$A$7:$P$33,15))</f>
        <v/>
      </c>
      <c r="D43" s="119"/>
      <c r="E43" s="423" t="str">
        <f>UPPER(IF($D43="","",VLOOKUP($D43,'1D ELO (2)'!$A$7:$P$33,5)))</f>
        <v/>
      </c>
      <c r="F43" s="412" t="str">
        <f>UPPER(IF($D43="","",VLOOKUP($D43,'1D ELO (2)'!$A$7:$P$33,2)))</f>
        <v/>
      </c>
      <c r="G43" s="412" t="str">
        <f>IF($D43="","",VLOOKUP($D43,'1D ELO (2)'!$A$7:$P$33,3))</f>
        <v/>
      </c>
      <c r="H43" s="424"/>
      <c r="I43" s="412" t="str">
        <f>IF($D43="","",VLOOKUP($D43,'1D ELO (2)'!$A$7:$P$33,4))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(2)'!$A$7:$P$33,11)))</f>
        <v/>
      </c>
      <c r="F44" s="412" t="str">
        <f>UPPER(IF($D43="","",VLOOKUP($D43,'1D ELO (2)'!$A$7:$P$33,8)))</f>
        <v/>
      </c>
      <c r="G44" s="412" t="str">
        <f>IF($D43="","",VLOOKUP($D43,'1D ELO (2)'!$A$7:$P$33,9))</f>
        <v/>
      </c>
      <c r="H44" s="424"/>
      <c r="I44" s="412" t="str">
        <f>IF($D43="","",VLOOKUP($D43,'1D ELO (2)'!$A$7:$P$33,10))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(2)'!$A$7:$P$23,14))</f>
        <v/>
      </c>
      <c r="C47" s="346" t="str">
        <f>IF($D47="","",VLOOKUP($D47,'1D ELO (2)'!$A$7:$P$33,15))</f>
        <v/>
      </c>
      <c r="D47" s="119"/>
      <c r="E47" s="423" t="str">
        <f>UPPER(IF($D47="","",VLOOKUP($D47,'1D ELO (2)'!$A$7:$P$33,5)))</f>
        <v/>
      </c>
      <c r="F47" s="412" t="str">
        <f>UPPER(IF($D47="","",VLOOKUP($D47,'1D ELO (2)'!$A$7:$P$33,2)))</f>
        <v/>
      </c>
      <c r="G47" s="412" t="str">
        <f>IF($D47="","",VLOOKUP($D47,'1D ELO (2)'!$A$7:$P$33,3))</f>
        <v/>
      </c>
      <c r="H47" s="424"/>
      <c r="I47" s="412" t="str">
        <f>IF($D47="","",VLOOKUP($D47,'1D ELO (2)'!$A$7:$P$33,4))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(2)'!$A$7:$P$33,11)))</f>
        <v/>
      </c>
      <c r="F48" s="412" t="str">
        <f>UPPER(IF($D47="","",VLOOKUP($D47,'1D ELO (2)'!$A$7:$P$33,8)))</f>
        <v/>
      </c>
      <c r="G48" s="412" t="str">
        <f>IF($D47="","",VLOOKUP($D47,'1D ELO (2)'!$A$7:$P$33,9))</f>
        <v/>
      </c>
      <c r="H48" s="424"/>
      <c r="I48" s="412" t="str">
        <f>IF($D47="","",VLOOKUP($D47,'1D ELO (2)'!$A$7:$P$33,10))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5">
      <c r="A51" s="287">
        <v>12</v>
      </c>
      <c r="B51" s="346" t="str">
        <f>IF($D51="","",VLOOKUP($D51,'1D ELO (2)'!$A$7:$P$23,14))</f>
        <v/>
      </c>
      <c r="C51" s="346" t="str">
        <f>IF($D51="","",VLOOKUP($D51,'1D ELO (2)'!$A$7:$P$33,15))</f>
        <v/>
      </c>
      <c r="D51" s="119"/>
      <c r="E51" s="428" t="str">
        <f>UPPER(IF($D51="","",VLOOKUP($D51,'1D ELO (2)'!$A$7:$P$33,5)))</f>
        <v/>
      </c>
      <c r="F51" s="120" t="str">
        <f>UPPER(IF($D51="","",VLOOKUP($D51,'1D ELO (2)'!$A$7:$P$33,2)))</f>
        <v/>
      </c>
      <c r="G51" s="120" t="str">
        <f>IF($D51="","",VLOOKUP($D51,'1D ELO (2)'!$A$7:$P$33,3))</f>
        <v/>
      </c>
      <c r="H51" s="268"/>
      <c r="I51" s="120" t="str">
        <f>IF($D51="","",VLOOKUP($D51,'1D ELO (2)'!$A$7:$P$33,4))</f>
        <v/>
      </c>
      <c r="J51" s="277"/>
      <c r="K51" s="123"/>
      <c r="L51" s="125"/>
      <c r="M51" s="161"/>
      <c r="N51" s="282"/>
      <c r="O51" s="123"/>
      <c r="P51" s="278"/>
      <c r="Q51" s="123"/>
      <c r="R51" s="126"/>
      <c r="S51" s="129"/>
    </row>
    <row r="52" spans="1:19" s="37" customFormat="1" ht="9.6" customHeight="1" x14ac:dyDescent="0.25">
      <c r="A52" s="241"/>
      <c r="B52" s="270"/>
      <c r="C52" s="270"/>
      <c r="D52" s="270"/>
      <c r="E52" s="578" t="str">
        <f>UPPER(IF($D51="","",VLOOKUP($D51,'1D ELO (2)'!$A$7:$P$33,11)))</f>
        <v/>
      </c>
      <c r="F52" s="579" t="str">
        <f>UPPER(IF($D51="","",VLOOKUP($D51,'1D ELO (2)'!$A$7:$P$33,8)))</f>
        <v/>
      </c>
      <c r="G52" s="579" t="str">
        <f>IF($D51="","",VLOOKUP($D51,'1D ELO (2)'!$A$7:$P$33,9))</f>
        <v/>
      </c>
      <c r="H52" s="580"/>
      <c r="I52" s="579" t="str">
        <f>IF($D51="","",VLOOKUP($D51,'1D ELO (2)'!$A$7:$P$33,10))</f>
        <v/>
      </c>
      <c r="J52" s="271"/>
      <c r="K52" s="123"/>
      <c r="L52" s="125"/>
      <c r="M52" s="245"/>
      <c r="N52" s="283"/>
      <c r="O52" s="123"/>
      <c r="P52" s="278"/>
      <c r="Q52" s="123"/>
      <c r="R52" s="126"/>
      <c r="S52" s="129"/>
    </row>
    <row r="53" spans="1:19" s="37" customFormat="1" ht="9.6" customHeight="1" x14ac:dyDescent="0.25">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(2)'!$A$7:$P$23,14))</f>
        <v/>
      </c>
      <c r="C55" s="346" t="str">
        <f>IF($D55="","",VLOOKUP($D55,'1D ELO (2)'!$A$7:$P$33,15))</f>
        <v/>
      </c>
      <c r="D55" s="119"/>
      <c r="E55" s="423" t="str">
        <f>UPPER(IF($D55="","",VLOOKUP($D55,'1D ELO (2)'!$A$7:$P$33,5)))</f>
        <v/>
      </c>
      <c r="F55" s="412" t="str">
        <f>UPPER(IF($D55="","",VLOOKUP($D55,'1D ELO (2)'!$A$7:$P$33,2)))</f>
        <v/>
      </c>
      <c r="G55" s="412" t="str">
        <f>IF($D55="","",VLOOKUP($D55,'1D ELO (2)'!$A$7:$P$33,3))</f>
        <v/>
      </c>
      <c r="H55" s="424"/>
      <c r="I55" s="412" t="str">
        <f>IF($D55="","",VLOOKUP($D55,'1D ELO (2)'!$A$7:$P$33,4))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(2)'!$A$7:$P$33,11)))</f>
        <v/>
      </c>
      <c r="F56" s="412" t="str">
        <f>UPPER(IF($D55="","",VLOOKUP($D55,'1D ELO (2)'!$A$7:$P$33,8)))</f>
        <v/>
      </c>
      <c r="G56" s="412" t="str">
        <f>IF($D55="","",VLOOKUP($D55,'1D ELO (2)'!$A$7:$P$33,9))</f>
        <v/>
      </c>
      <c r="H56" s="424"/>
      <c r="I56" s="412" t="str">
        <f>IF($D55="","",VLOOKUP($D55,'1D ELO (2)'!$A$7:$P$33,10))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(2)'!$A$7:$P$23,14))</f>
        <v/>
      </c>
      <c r="C59" s="346" t="str">
        <f>IF($D59="","",VLOOKUP($D59,'1D ELO (2)'!$A$7:$P$33,15))</f>
        <v/>
      </c>
      <c r="D59" s="119"/>
      <c r="E59" s="423" t="str">
        <f>UPPER(IF($D59="","",VLOOKUP($D59,'1D ELO (2)'!$A$7:$P$33,5)))</f>
        <v/>
      </c>
      <c r="F59" s="412" t="str">
        <f>UPPER(IF($D59="","",VLOOKUP($D59,'1D ELO (2)'!$A$7:$P$33,2)))</f>
        <v/>
      </c>
      <c r="G59" s="412" t="str">
        <f>IF($D59="","",VLOOKUP($D59,'1D ELO (2)'!$A$7:$P$33,3))</f>
        <v/>
      </c>
      <c r="H59" s="424"/>
      <c r="I59" s="412" t="str">
        <f>IF($D59="","",VLOOKUP($D59,'1D ELO (2)'!$A$7:$P$33,4))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(2)'!$A$7:$P$33,11)))</f>
        <v/>
      </c>
      <c r="F60" s="412" t="str">
        <f>UPPER(IF($D59="","",VLOOKUP($D59,'1D ELO (2)'!$A$7:$P$33,8)))</f>
        <v/>
      </c>
      <c r="G60" s="412" t="str">
        <f>IF($D59="","",VLOOKUP($D59,'1D ELO (2)'!$A$7:$P$33,9))</f>
        <v/>
      </c>
      <c r="H60" s="424"/>
      <c r="I60" s="412" t="str">
        <f>IF($D59="","",VLOOKUP($D59,'1D ELO (2)'!$A$7:$P$33,10))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(2)'!$A$7:$P$23,14))</f>
        <v/>
      </c>
      <c r="C63" s="346" t="str">
        <f>IF($D63="","",VLOOKUP($D63,'1D ELO (2)'!$A$7:$P$33,15))</f>
        <v/>
      </c>
      <c r="D63" s="119"/>
      <c r="E63" s="423" t="str">
        <f>UPPER(IF($D63="","",VLOOKUP($D63,'1D ELO (2)'!$A$7:$P$33,5)))</f>
        <v/>
      </c>
      <c r="F63" s="412" t="str">
        <f>UPPER(IF($D63="","",VLOOKUP($D63,'1D ELO (2)'!$A$7:$P$33,2)))</f>
        <v/>
      </c>
      <c r="G63" s="412" t="str">
        <f>IF($D63="","",VLOOKUP($D63,'1D ELO (2)'!$A$7:$P$33,3))</f>
        <v/>
      </c>
      <c r="H63" s="424"/>
      <c r="I63" s="412" t="str">
        <f>IF($D63="","",VLOOKUP($D63,'1D ELO (2)'!$A$7:$P$33,4))</f>
        <v/>
      </c>
      <c r="J63" s="269"/>
      <c r="K63" s="123"/>
      <c r="L63" s="278"/>
      <c r="M63" s="123"/>
      <c r="N63" s="125"/>
      <c r="O63" s="161"/>
      <c r="P63" s="125"/>
      <c r="Q63" s="123"/>
      <c r="R63" s="126"/>
      <c r="S63" s="129"/>
    </row>
    <row r="64" spans="1:19" s="37" customFormat="1" ht="9.6" customHeight="1" x14ac:dyDescent="0.25">
      <c r="A64" s="241"/>
      <c r="B64" s="270"/>
      <c r="C64" s="270"/>
      <c r="D64" s="270"/>
      <c r="E64" s="423" t="str">
        <f>UPPER(IF($D63="","",VLOOKUP($D63,'1D ELO (2)'!$A$7:$P$33,11)))</f>
        <v/>
      </c>
      <c r="F64" s="412" t="str">
        <f>UPPER(IF($D63="","",VLOOKUP($D63,'1D ELO (2)'!$A$7:$P$33,8)))</f>
        <v/>
      </c>
      <c r="G64" s="412" t="str">
        <f>IF($D63="","",VLOOKUP($D63,'1D ELO (2)'!$A$7:$P$33,9))</f>
        <v/>
      </c>
      <c r="H64" s="424"/>
      <c r="I64" s="412" t="str">
        <f>IF($D63="","",VLOOKUP($D63,'1D ELO (2)'!$A$7:$P$33,10))</f>
        <v/>
      </c>
      <c r="J64" s="271"/>
      <c r="K64" s="116" t="str">
        <f>IF(J64="a",F63,IF(J64="b",F65,""))</f>
        <v/>
      </c>
      <c r="L64" s="278"/>
      <c r="M64" s="123"/>
      <c r="N64" s="125"/>
      <c r="O64" s="123"/>
      <c r="P64" s="125"/>
      <c r="Q64" s="123"/>
      <c r="R64" s="126"/>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5">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5">
      <c r="A67" s="287">
        <v>16</v>
      </c>
      <c r="B67" s="346" t="str">
        <f>IF($D67="","",VLOOKUP($D67,'1D ELO (2)'!$A$7:$P$23,14))</f>
        <v/>
      </c>
      <c r="C67" s="346" t="str">
        <f>IF($D67="","",VLOOKUP($D67,'1D ELO (2)'!$A$7:$P$33,15))</f>
        <v/>
      </c>
      <c r="D67" s="119"/>
      <c r="E67" s="428" t="str">
        <f>UPPER(IF($D67="","",VLOOKUP($D67,'1D ELO (2)'!$A$7:$P$33,5)))</f>
        <v/>
      </c>
      <c r="F67" s="120" t="str">
        <f>UPPER(IF($D67="","",VLOOKUP($D67,'1D ELO (2)'!$A$7:$P$33,2)))</f>
        <v/>
      </c>
      <c r="G67" s="120" t="str">
        <f>IF($D67="","",VLOOKUP($D67,'1D ELO (2)'!$A$7:$P$33,3))</f>
        <v/>
      </c>
      <c r="H67" s="268"/>
      <c r="I67" s="120" t="str">
        <f>IF($D67="","",VLOOKUP($D67,'1D ELO (2)'!$A$7:$P$33,4))</f>
        <v/>
      </c>
      <c r="J67" s="277"/>
      <c r="K67" s="123"/>
      <c r="L67" s="125"/>
      <c r="M67" s="161"/>
      <c r="N67" s="274"/>
      <c r="O67" s="123"/>
      <c r="P67" s="125"/>
      <c r="Q67" s="123"/>
      <c r="R67" s="126"/>
      <c r="S67" s="129"/>
    </row>
    <row r="68" spans="1:19" s="37" customFormat="1" ht="9.6" customHeight="1" x14ac:dyDescent="0.25">
      <c r="A68" s="241"/>
      <c r="B68" s="270"/>
      <c r="C68" s="270"/>
      <c r="D68" s="270"/>
      <c r="E68" s="578" t="str">
        <f>UPPER(IF($D67="","",VLOOKUP($D67,'1D ELO (2)'!$A$7:$P$33,11)))</f>
        <v/>
      </c>
      <c r="F68" s="579" t="str">
        <f>UPPER(IF($D67="","",VLOOKUP($D67,'1D ELO (2)'!$A$7:$P$33,8)))</f>
        <v/>
      </c>
      <c r="G68" s="579" t="str">
        <f>IF($D67="","",VLOOKUP($D67,'1D ELO (2)'!$A$7:$P$33,9))</f>
        <v/>
      </c>
      <c r="H68" s="580"/>
      <c r="I68" s="579" t="str">
        <f>IF($D67="","",VLOOKUP($D67,'1D ELO (2)'!$A$7:$P$33,10))</f>
        <v/>
      </c>
      <c r="J68" s="271"/>
      <c r="K68" s="123"/>
      <c r="L68" s="125"/>
      <c r="M68" s="245"/>
      <c r="N68" s="279"/>
      <c r="O68" s="123"/>
      <c r="P68" s="125"/>
      <c r="Q68" s="123"/>
      <c r="R68" s="126"/>
      <c r="S68" s="129"/>
    </row>
    <row r="69" spans="1:19" s="37" customFormat="1" ht="9.6" customHeight="1" x14ac:dyDescent="0.25">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184"/>
      <c r="F72" s="55">
        <f>IF(D72&gt;$R$79,,UPPER(VLOOKUP(D72,'1D ELO (2)'!$A$7:$L$23,2)))</f>
        <v>0</v>
      </c>
      <c r="G72" s="53"/>
      <c r="H72" s="53"/>
      <c r="I72" s="292"/>
      <c r="J72" s="293" t="s">
        <v>7</v>
      </c>
      <c r="K72" s="181"/>
      <c r="L72" s="187"/>
      <c r="M72" s="181"/>
      <c r="N72" s="188"/>
      <c r="O72" s="189" t="s">
        <v>152</v>
      </c>
      <c r="P72" s="190"/>
      <c r="Q72" s="190"/>
      <c r="R72" s="191"/>
    </row>
    <row r="73" spans="1:19" s="18" customFormat="1" ht="9" customHeight="1" x14ac:dyDescent="0.25">
      <c r="A73" s="196" t="s">
        <v>121</v>
      </c>
      <c r="B73" s="194"/>
      <c r="C73" s="197"/>
      <c r="D73" s="184"/>
      <c r="E73" s="184"/>
      <c r="F73" s="55">
        <f>IF(D72&gt;$R$79,,UPPER(VLOOKUP(D72,'1D ELO (2)'!$A$7:$L$23,8)))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84"/>
      <c r="F74" s="55">
        <f>IF(D74&gt;$R$79,,UPPER(VLOOKUP(D74,'1D ELO (2)'!$A$7:$L$23,2)))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(2)'!$A$7:$L$23,8)))</f>
        <v>0</v>
      </c>
      <c r="G75" s="53"/>
      <c r="H75" s="53"/>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(2)'!$A$7:$L$23,2)))</f>
        <v>0</v>
      </c>
      <c r="G76" s="53"/>
      <c r="H76" s="53"/>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(2)'!$A$7:$L$23,8)))</f>
        <v>0</v>
      </c>
      <c r="G77" s="53"/>
      <c r="H77" s="53"/>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(2)'!$A$7:$L$23,2)))</f>
        <v>0</v>
      </c>
      <c r="G78" s="53"/>
      <c r="H78" s="53"/>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(2)'!$A$7:$L$23,8)))</f>
        <v>0</v>
      </c>
      <c r="G79" s="294"/>
      <c r="H79" s="294"/>
      <c r="I79" s="295"/>
      <c r="J79" s="296"/>
      <c r="K79" s="194"/>
      <c r="L79" s="193"/>
      <c r="M79" s="194"/>
      <c r="N79" s="195"/>
      <c r="O79" s="194" t="str">
        <f>R4</f>
        <v>Csávás István</v>
      </c>
      <c r="P79" s="193"/>
      <c r="Q79" s="194"/>
      <c r="R79" s="297">
        <f>MIN(4,'1D ELO (2)'!$P$5)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558" priority="1" stopIfTrue="1" operator="lessThan">
      <formula>5</formula>
    </cfRule>
  </conditionalFormatting>
  <conditionalFormatting sqref="E7:F7 E11:F11 E15:F15 E19:F19 E23:F23 E27:F27 E31:F31 E35:F35 E39:F39 E43:F43 E47:F47 E51:F51 E55:F55 E59:F59 E63:F63 E67:F67">
    <cfRule type="cellIs" dxfId="557" priority="2" stopIfTrue="1" operator="equal">
      <formula>"Bye"</formula>
    </cfRule>
  </conditionalFormatting>
  <conditionalFormatting sqref="I10 K14 I18 M22 I26 K30 I34 O38 I42 K46 I50 M54 I58 K62 I66">
    <cfRule type="expression" dxfId="556" priority="8" stopIfTrue="1">
      <formula>AND($O$1="CU",I10="Umpire")</formula>
    </cfRule>
    <cfRule type="expression" dxfId="555" priority="9" stopIfTrue="1">
      <formula>AND($O$1="CU",I10&lt;&gt;"Umpire",J10&lt;&gt;"")</formula>
    </cfRule>
    <cfRule type="expression" dxfId="554" priority="10" stopIfTrue="1">
      <formula>AND($O$1="CU",I10&lt;&gt;"Umpire")</formula>
    </cfRule>
  </conditionalFormatting>
  <conditionalFormatting sqref="J10 L14 J18 N22 J26 L30 J34 P38 J42 L46 J50 N54 J58 L62 J66">
    <cfRule type="expression" dxfId="553" priority="3" stopIfTrue="1">
      <formula>$O$1="CU"</formula>
    </cfRule>
  </conditionalFormatting>
  <conditionalFormatting sqref="K9 M13 K17 O21 K25 M29 K33 Q37 K41 M45 K49 O53 K57 M61 K65">
    <cfRule type="expression" dxfId="552" priority="6" stopIfTrue="1">
      <formula>J10="as"</formula>
    </cfRule>
    <cfRule type="expression" dxfId="551" priority="7" stopIfTrue="1">
      <formula>J10="bs"</formula>
    </cfRule>
  </conditionalFormatting>
  <conditionalFormatting sqref="K10 M14 K18 O22 K26 M30 K34 Q38 K42 M46 K50 O54 K58 M62 K66">
    <cfRule type="expression" dxfId="550" priority="4" stopIfTrue="1">
      <formula>J10="as"</formula>
    </cfRule>
    <cfRule type="expression" dxfId="549" priority="5" stopIfTrue="1">
      <formula>J10="bs"</formula>
    </cfRule>
  </conditionalFormatting>
  <dataValidations count="1">
    <dataValidation type="list" allowBlank="1" showInputMessage="1" sqref="I10 K14 M22 K30 O38 M54 K46 K62 I66 I34 I50 I26 I58 I18 I42" xr:uid="{00000000-0002-0000-26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57409"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57410"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36">
    <tabColor indexed="17"/>
  </sheetPr>
  <dimension ref="A1:U154"/>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6.88671875" style="2" customWidth="1"/>
    <col min="6" max="6" width="10.109375" customWidth="1"/>
    <col min="7" max="7" width="2.6640625" customWidth="1"/>
    <col min="8" max="8" width="6.10937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E1" s="6"/>
      <c r="I1" s="341"/>
      <c r="J1" s="97"/>
      <c r="K1" s="257" t="s">
        <v>140</v>
      </c>
      <c r="L1" s="257"/>
      <c r="M1" s="258"/>
      <c r="N1" s="97"/>
      <c r="O1" s="97"/>
      <c r="P1" s="97"/>
      <c r="R1" s="97"/>
    </row>
    <row r="2" spans="1:21" s="70" customFormat="1" x14ac:dyDescent="0.25">
      <c r="A2" s="411" t="s">
        <v>119</v>
      </c>
      <c r="B2" s="59"/>
      <c r="C2" s="59"/>
      <c r="D2" s="59"/>
      <c r="E2" s="50"/>
      <c r="F2" s="392">
        <f>Altalanos!$B$8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3" customFormat="1" ht="12"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(2)'!$A$7:$P$39,14))</f>
        <v/>
      </c>
      <c r="C7" s="346" t="str">
        <f>IF($D7="","",VLOOKUP($D7,'1D ELO (2)'!$A$7:$P$39,15))</f>
        <v/>
      </c>
      <c r="D7" s="119"/>
      <c r="E7" s="428" t="str">
        <f>UPPER(IF($D7="","",VLOOKUP($D7,'1D ELO (2)'!$A$7:$P$33,5)))</f>
        <v/>
      </c>
      <c r="F7" s="120" t="str">
        <f>UPPER(IF($D7="","",VLOOKUP($D7,'1D ELO (2)'!$A$7:$P$33,2)))</f>
        <v/>
      </c>
      <c r="G7" s="120" t="str">
        <f>IF($D7="","",VLOOKUP($D7,'1D ELO (2)'!$A$7:$P$33,3))</f>
        <v/>
      </c>
      <c r="H7" s="268"/>
      <c r="I7" s="120" t="str">
        <f>IF($D7="","",VLOOKUP($D7,'1D ELO (2)'!$A$7:$P$33,4))</f>
        <v/>
      </c>
      <c r="J7" s="269"/>
      <c r="K7" s="123"/>
      <c r="L7" s="125"/>
      <c r="M7" s="123"/>
      <c r="N7" s="125"/>
      <c r="O7" s="123"/>
      <c r="P7" s="125"/>
      <c r="Q7" s="123"/>
      <c r="R7" s="240" t="s">
        <v>148</v>
      </c>
      <c r="S7" s="129"/>
      <c r="U7" s="130" t="e">
        <f>#REF!</f>
        <v>#REF!</v>
      </c>
    </row>
    <row r="8" spans="1:21" s="37" customFormat="1" ht="9.6" customHeight="1" x14ac:dyDescent="0.25">
      <c r="A8" s="241"/>
      <c r="B8" s="270"/>
      <c r="C8" s="270"/>
      <c r="D8" s="270"/>
      <c r="E8" s="428" t="str">
        <f>UPPER(IF($D7="","",VLOOKUP($D7,'1D ELO (2)'!$A$7:$P$33,11)))</f>
        <v/>
      </c>
      <c r="F8" s="120" t="str">
        <f>UPPER(IF($D7="","",VLOOKUP($D7,'1D ELO (2)'!$A$7:$P$33,8)))</f>
        <v/>
      </c>
      <c r="G8" s="120" t="str">
        <f>IF($D7="","",VLOOKUP($D7,'1D ELO (2)'!$A$7:$P$33,9))</f>
        <v/>
      </c>
      <c r="H8" s="268"/>
      <c r="I8" s="120" t="str">
        <f>IF($D7="","",VLOOKUP($D7,'1D ELO (2)'!$A$7:$P$33,10))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(2)'!$A$7:$P$39,14))</f>
        <v/>
      </c>
      <c r="C11" s="346" t="str">
        <f>IF($D11="","",VLOOKUP($D11,'1D ELO (2)'!$A$7:$P$39,15))</f>
        <v/>
      </c>
      <c r="D11" s="119"/>
      <c r="E11" s="423" t="str">
        <f>UPPER(IF($D11="","",VLOOKUP($D11,'1D ELO (2)'!$A$7:$P$39,5)))</f>
        <v/>
      </c>
      <c r="F11" s="412" t="str">
        <f>UPPER(IF($D11="","",VLOOKUP($D11,'1D ELO (2)'!$A$7:$P$39,2)))</f>
        <v/>
      </c>
      <c r="G11" s="412" t="str">
        <f>IF($D11="","",VLOOKUP($D11,'1D ELO (2)'!$A$7:$P$39,3))</f>
        <v/>
      </c>
      <c r="H11" s="424"/>
      <c r="I11" s="412" t="str">
        <f>IF($D11="","",VLOOKUP($D11,'1D ELO (2)'!$A$7:$P$39,4))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(2)'!$A$7:$P$33,11)))</f>
        <v/>
      </c>
      <c r="F12" s="412" t="str">
        <f>UPPER(IF($D11="","",VLOOKUP($D11,'1D ELO (2)'!$A$7:$P$33,8)))</f>
        <v/>
      </c>
      <c r="G12" s="412" t="str">
        <f>IF($D11="","",VLOOKUP($D11,'1D ELO (2)'!$A$7:$P$33,9))</f>
        <v/>
      </c>
      <c r="H12" s="424"/>
      <c r="I12" s="412" t="str">
        <f>IF($D11="","",VLOOKUP($D11,'1D ELO (2)'!$A$7:$P$33,10))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(2)'!$A$7:$P$39,14))</f>
        <v/>
      </c>
      <c r="C15" s="346" t="str">
        <f>IF($D15="","",VLOOKUP($D15,'1D ELO (2)'!$A$7:$P$39,15))</f>
        <v/>
      </c>
      <c r="D15" s="119"/>
      <c r="E15" s="423" t="str">
        <f>UPPER(IF($D15="","",VLOOKUP($D15,'1D ELO (2)'!$A$7:$P$39,5)))</f>
        <v/>
      </c>
      <c r="F15" s="412" t="str">
        <f>UPPER(IF($D15="","",VLOOKUP($D15,'1D ELO (2)'!$A$7:$P$39,2)))</f>
        <v/>
      </c>
      <c r="G15" s="412" t="str">
        <f>IF($D15="","",VLOOKUP($D15,'1D ELO (2)'!$A$7:$P$39,3))</f>
        <v/>
      </c>
      <c r="H15" s="424"/>
      <c r="I15" s="412" t="str">
        <f>IF($D15="","",VLOOKUP($D15,'1D ELO (2)'!$A$7:$P$39,4))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(2)'!$A$7:$P$33,11)))</f>
        <v/>
      </c>
      <c r="F16" s="412" t="str">
        <f>UPPER(IF($D15="","",VLOOKUP($D15,'1D ELO (2)'!$A$7:$P$33,8)))</f>
        <v/>
      </c>
      <c r="G16" s="412" t="str">
        <f>IF($D15="","",VLOOKUP($D15,'1D ELO (2)'!$A$7:$P$33,9))</f>
        <v/>
      </c>
      <c r="H16" s="424"/>
      <c r="I16" s="412" t="str">
        <f>IF($D15="","",VLOOKUP($D15,'1D ELO (2)'!$A$7:$P$33,10))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(2)'!$A$7:$P$39,14))</f>
        <v/>
      </c>
      <c r="C19" s="346" t="str">
        <f>IF($D19="","",VLOOKUP($D19,'1D ELO (2)'!$A$7:$P$39,15))</f>
        <v/>
      </c>
      <c r="D19" s="119"/>
      <c r="E19" s="423" t="str">
        <f>UPPER(IF($D19="","",VLOOKUP($D19,'1D ELO (2)'!$A$7:$P$39,5)))</f>
        <v/>
      </c>
      <c r="F19" s="412" t="str">
        <f>UPPER(IF($D19="","",VLOOKUP($D19,'1D ELO (2)'!$A$7:$P$39,2)))</f>
        <v/>
      </c>
      <c r="G19" s="412" t="str">
        <f>IF($D19="","",VLOOKUP($D19,'1D ELO (2)'!$A$7:$P$39,3))</f>
        <v/>
      </c>
      <c r="H19" s="424"/>
      <c r="I19" s="412" t="str">
        <f>IF($D19="","",VLOOKUP($D19,'1D ELO (2)'!$A$7:$P$39,4))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(2)'!$A$7:$P$33,11)))</f>
        <v/>
      </c>
      <c r="F20" s="412" t="str">
        <f>UPPER(IF($D19="","",VLOOKUP($D19,'1D ELO (2)'!$A$7:$P$33,8)))</f>
        <v/>
      </c>
      <c r="G20" s="412" t="str">
        <f>IF($D19="","",VLOOKUP($D19,'1D ELO (2)'!$A$7:$P$33,9))</f>
        <v/>
      </c>
      <c r="H20" s="424"/>
      <c r="I20" s="412" t="str">
        <f>IF($D19="","",VLOOKUP($D19,'1D ELO (2)'!$A$7:$P$33,10))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(2)'!$A$7:$P$39,14))</f>
        <v/>
      </c>
      <c r="C23" s="346" t="str">
        <f>IF($D23="","",VLOOKUP($D23,'1D ELO (2)'!$A$7:$P$39,15))</f>
        <v/>
      </c>
      <c r="D23" s="119"/>
      <c r="E23" s="423" t="str">
        <f>UPPER(IF($D23="","",VLOOKUP($D23,'1D ELO (2)'!$A$7:$P$39,5)))</f>
        <v/>
      </c>
      <c r="F23" s="412" t="str">
        <f>UPPER(IF($D23="","",VLOOKUP($D23,'1D ELO (2)'!$A$7:$P$39,2)))</f>
        <v/>
      </c>
      <c r="G23" s="412" t="str">
        <f>IF($D23="","",VLOOKUP($D23,'1D ELO (2)'!$A$7:$P$39,3))</f>
        <v/>
      </c>
      <c r="H23" s="424"/>
      <c r="I23" s="412" t="str">
        <f>IF($D23="","",VLOOKUP($D23,'1D ELO (2)'!$A$7:$P$39,4))</f>
        <v/>
      </c>
      <c r="J23" s="269"/>
      <c r="K23" s="123"/>
      <c r="L23" s="125"/>
      <c r="M23" s="123"/>
      <c r="N23" s="278"/>
      <c r="O23" s="123"/>
      <c r="P23" s="278"/>
      <c r="Q23" s="123"/>
      <c r="R23" s="126"/>
      <c r="S23" s="129"/>
    </row>
    <row r="24" spans="1:19" s="37" customFormat="1" ht="9.6" customHeight="1" x14ac:dyDescent="0.25">
      <c r="A24" s="241"/>
      <c r="B24" s="270"/>
      <c r="C24" s="270"/>
      <c r="D24" s="270"/>
      <c r="E24" s="423" t="str">
        <f>UPPER(IF($D23="","",VLOOKUP($D23,'1D ELO (2)'!$A$7:$P$33,11)))</f>
        <v/>
      </c>
      <c r="F24" s="412" t="str">
        <f>UPPER(IF($D23="","",VLOOKUP($D23,'1D ELO (2)'!$A$7:$P$33,8)))</f>
        <v/>
      </c>
      <c r="G24" s="412" t="str">
        <f>IF($D23="","",VLOOKUP($D23,'1D ELO (2)'!$A$7:$P$33,9))</f>
        <v/>
      </c>
      <c r="H24" s="424"/>
      <c r="I24" s="412" t="str">
        <f>IF($D23="","",VLOOKUP($D23,'1D ELO (2)'!$A$7:$P$33,10))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(2)'!$A$7:$P$39,14))</f>
        <v/>
      </c>
      <c r="C27" s="346" t="str">
        <f>IF($D27="","",VLOOKUP($D27,'1D ELO (2)'!$A$7:$P$39,15))</f>
        <v/>
      </c>
      <c r="D27" s="119"/>
      <c r="E27" s="423" t="str">
        <f>UPPER(IF($D27="","",VLOOKUP($D27,'1D ELO (2)'!$A$7:$P$39,5)))</f>
        <v/>
      </c>
      <c r="F27" s="412" t="str">
        <f>UPPER(IF($D27="","",VLOOKUP($D27,'1D ELO (2)'!$A$7:$P$39,2)))</f>
        <v/>
      </c>
      <c r="G27" s="412" t="str">
        <f>IF($D27="","",VLOOKUP($D27,'1D ELO (2)'!$A$7:$P$39,3))</f>
        <v/>
      </c>
      <c r="H27" s="424"/>
      <c r="I27" s="412" t="str">
        <f>IF($D27="","",VLOOKUP($D27,'1D ELO (2)'!$A$7:$P$39,4))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(2)'!$A$7:$P$33,11)))</f>
        <v/>
      </c>
      <c r="F28" s="412" t="str">
        <f>UPPER(IF($D27="","",VLOOKUP($D27,'1D ELO (2)'!$A$7:$P$33,8)))</f>
        <v/>
      </c>
      <c r="G28" s="412" t="str">
        <f>IF($D27="","",VLOOKUP($D27,'1D ELO (2)'!$A$7:$P$33,9))</f>
        <v/>
      </c>
      <c r="H28" s="424"/>
      <c r="I28" s="412" t="str">
        <f>IF($D27="","",VLOOKUP($D27,'1D ELO (2)'!$A$7:$P$33,10))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(2)'!$A$7:$P$39,14))</f>
        <v/>
      </c>
      <c r="C31" s="346" t="str">
        <f>IF($D31="","",VLOOKUP($D31,'1D ELO (2)'!$A$7:$P$39,15))</f>
        <v/>
      </c>
      <c r="D31" s="119"/>
      <c r="E31" s="423" t="str">
        <f>UPPER(IF($D31="","",VLOOKUP($D31,'1D ELO (2)'!$A$7:$P$39,5)))</f>
        <v/>
      </c>
      <c r="F31" s="412" t="str">
        <f>UPPER(IF($D31="","",VLOOKUP($D31,'1D ELO (2)'!$A$7:$P$39,2)))</f>
        <v/>
      </c>
      <c r="G31" s="412" t="str">
        <f>IF($D31="","",VLOOKUP($D31,'1D ELO (2)'!$A$7:$P$39,3))</f>
        <v/>
      </c>
      <c r="H31" s="424"/>
      <c r="I31" s="412" t="str">
        <f>IF($D31="","",VLOOKUP($D31,'1D ELO (2)'!$A$7:$P$39,4))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(2)'!$A$7:$P$33,11)))</f>
        <v/>
      </c>
      <c r="F32" s="412" t="str">
        <f>UPPER(IF($D31="","",VLOOKUP($D31,'1D ELO (2)'!$A$7:$P$33,8)))</f>
        <v/>
      </c>
      <c r="G32" s="412" t="str">
        <f>IF($D31="","",VLOOKUP($D31,'1D ELO (2)'!$A$7:$P$33,9))</f>
        <v/>
      </c>
      <c r="H32" s="424"/>
      <c r="I32" s="412" t="str">
        <f>IF($D31="","",VLOOKUP($D31,'1D ELO (2)'!$A$7:$P$33,10))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67">
        <v>8</v>
      </c>
      <c r="B35" s="346" t="str">
        <f>IF($D35="","",VLOOKUP($D35,'1D ELO (2)'!$A$7:$P$39,14))</f>
        <v/>
      </c>
      <c r="C35" s="346" t="str">
        <f>IF($D35="","",VLOOKUP($D35,'1D ELO (2)'!$A$7:$P$39,15))</f>
        <v/>
      </c>
      <c r="D35" s="119"/>
      <c r="E35" s="578" t="str">
        <f>UPPER(IF($D35="","",VLOOKUP($D35,'1D ELO (2)'!$A$7:$P$39,5)))</f>
        <v/>
      </c>
      <c r="F35" s="579" t="str">
        <f>UPPER(IF($D35="","",VLOOKUP($D35,'1D ELO (2)'!$A$7:$P$39,2)))</f>
        <v/>
      </c>
      <c r="G35" s="579" t="str">
        <f>IF($D35="","",VLOOKUP($D35,'1D ELO (2)'!$A$7:$P$39,3))</f>
        <v/>
      </c>
      <c r="H35" s="580"/>
      <c r="I35" s="579" t="str">
        <f>IF($D35="","",VLOOKUP($D35,'1D ELO (2)'!$A$7:$P$39,4))</f>
        <v/>
      </c>
      <c r="J35" s="277"/>
      <c r="K35" s="123"/>
      <c r="L35" s="125"/>
      <c r="M35" s="161"/>
      <c r="N35" s="274"/>
      <c r="O35" s="123"/>
      <c r="P35" s="278"/>
      <c r="Q35" s="123"/>
      <c r="R35" s="126"/>
      <c r="S35" s="129"/>
    </row>
    <row r="36" spans="1:19" s="37" customFormat="1" ht="9.6" customHeight="1" x14ac:dyDescent="0.25">
      <c r="A36" s="241"/>
      <c r="B36" s="270"/>
      <c r="C36" s="270"/>
      <c r="D36" s="270"/>
      <c r="E36" s="578" t="str">
        <f>UPPER(IF($D35="","",VLOOKUP($D35,'1D ELO (2)'!$A$7:$P$33,11)))</f>
        <v/>
      </c>
      <c r="F36" s="579" t="str">
        <f>UPPER(IF($D35="","",VLOOKUP($D35,'1D ELO (2)'!$A$7:$P$33,8)))</f>
        <v/>
      </c>
      <c r="G36" s="579" t="str">
        <f>IF($D35="","",VLOOKUP($D35,'1D ELO (2)'!$A$7:$P$33,9))</f>
        <v/>
      </c>
      <c r="H36" s="580"/>
      <c r="I36" s="579" t="str">
        <f>IF($D35="","",VLOOKUP($D35,'1D ELO (2)'!$A$7:$P$33,10))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67">
        <v>9</v>
      </c>
      <c r="B39" s="346" t="str">
        <f>IF($D39="","",VLOOKUP($D39,'1D ELO (2)'!$A$7:$P$39,14))</f>
        <v/>
      </c>
      <c r="C39" s="346" t="str">
        <f>IF($D39="","",VLOOKUP($D39,'1D ELO (2)'!$A$7:$P$39,15))</f>
        <v/>
      </c>
      <c r="D39" s="119"/>
      <c r="E39" s="428" t="str">
        <f>UPPER(IF($D39="","",VLOOKUP($D39,'1D ELO (2)'!$A$7:$P$39,5)))</f>
        <v/>
      </c>
      <c r="F39" s="579" t="str">
        <f>UPPER(IF($D39="","",VLOOKUP($D39,'1D ELO (2)'!$A$7:$P$39,2)))</f>
        <v/>
      </c>
      <c r="G39" s="579" t="str">
        <f>IF($D39="","",VLOOKUP($D39,'1D ELO (2)'!$A$7:$P$39,3))</f>
        <v/>
      </c>
      <c r="H39" s="580"/>
      <c r="I39" s="579" t="str">
        <f>IF($D39="","",VLOOKUP($D39,'1D ELO (2)'!$A$7:$P$39,4))</f>
        <v/>
      </c>
      <c r="J39" s="269"/>
      <c r="K39" s="123"/>
      <c r="L39" s="125"/>
      <c r="M39" s="123"/>
      <c r="N39" s="125"/>
      <c r="O39" s="123"/>
      <c r="P39" s="278"/>
      <c r="Q39" s="161"/>
      <c r="R39" s="126"/>
      <c r="S39" s="129"/>
    </row>
    <row r="40" spans="1:19" s="37" customFormat="1" ht="9.6" customHeight="1" x14ac:dyDescent="0.25">
      <c r="A40" s="241"/>
      <c r="B40" s="270"/>
      <c r="C40" s="270"/>
      <c r="D40" s="270"/>
      <c r="E40" s="428" t="str">
        <f>UPPER(IF($D39="","",VLOOKUP($D39,'1D ELO (2)'!$A$7:$P$33,11)))</f>
        <v/>
      </c>
      <c r="F40" s="120" t="str">
        <f>UPPER(IF($D39="","",VLOOKUP($D39,'1D ELO (2)'!$A$7:$P$33,8)))</f>
        <v/>
      </c>
      <c r="G40" s="120" t="str">
        <f>IF($D39="","",VLOOKUP($D39,'1D ELO (2)'!$A$7:$P$33,9))</f>
        <v/>
      </c>
      <c r="H40" s="268"/>
      <c r="I40" s="120" t="str">
        <f>IF($D39="","",VLOOKUP($D39,'1D ELO (2)'!$A$7:$P$33,10))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(2)'!$A$7:$P$39,13))</f>
        <v/>
      </c>
      <c r="C43" s="346" t="str">
        <f>IF($D43="","",VLOOKUP($D43,'1D ELO (2)'!$A$7:$P$39,15))</f>
        <v/>
      </c>
      <c r="D43" s="119"/>
      <c r="E43" s="423" t="str">
        <f>UPPER(IF($D43="","",VLOOKUP($D43,'1D ELO (2)'!$A$7:$P$39,5)))</f>
        <v/>
      </c>
      <c r="F43" s="412" t="str">
        <f>UPPER(IF($D43="","",VLOOKUP($D43,'1D ELO (2)'!$A$7:$P$39,2)))</f>
        <v/>
      </c>
      <c r="G43" s="412" t="str">
        <f>IF($D43="","",VLOOKUP($D43,'1D ELO (2)'!$A$7:$P$39,3))</f>
        <v/>
      </c>
      <c r="H43" s="424"/>
      <c r="I43" s="412" t="str">
        <f>IF($D43="","",VLOOKUP($D43,'1D ELO (2)'!$A$7:$P$39,4))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(2)'!$A$7:$P$33,11)))</f>
        <v/>
      </c>
      <c r="F44" s="412" t="str">
        <f>UPPER(IF($D43="","",VLOOKUP($D43,'1D ELO (2)'!$A$7:$P$33,8)))</f>
        <v/>
      </c>
      <c r="G44" s="412" t="str">
        <f>IF($D43="","",VLOOKUP($D43,'1D ELO (2)'!$A$7:$P$33,9))</f>
        <v/>
      </c>
      <c r="H44" s="424"/>
      <c r="I44" s="412" t="str">
        <f>IF($D43="","",VLOOKUP($D43,'1D ELO (2)'!$A$7:$P$33,10))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(2)'!$A$7:$P$39,14))</f>
        <v/>
      </c>
      <c r="C47" s="346" t="str">
        <f>IF($D47="","",VLOOKUP($D47,'1D ELO (2)'!$A$7:$P$39,15))</f>
        <v/>
      </c>
      <c r="D47" s="119"/>
      <c r="E47" s="423" t="str">
        <f>UPPER(IF($D47="","",VLOOKUP($D47,'1D ELO (2)'!$A$7:$P$39,5)))</f>
        <v/>
      </c>
      <c r="F47" s="412" t="str">
        <f>UPPER(IF($D47="","",VLOOKUP($D47,'1D ELO (2)'!$A$7:$P$39,2)))</f>
        <v/>
      </c>
      <c r="G47" s="412" t="str">
        <f>IF($D47="","",VLOOKUP($D47,'1D ELO (2)'!$A$7:$P$39,3))</f>
        <v/>
      </c>
      <c r="H47" s="424"/>
      <c r="I47" s="412" t="str">
        <f>IF($D47="","",VLOOKUP($D47,'1D ELO (2)'!$A$7:$P$39,4))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(2)'!$A$7:$P$33,11)))</f>
        <v/>
      </c>
      <c r="F48" s="412" t="str">
        <f>UPPER(IF($D47="","",VLOOKUP($D47,'1D ELO (2)'!$A$7:$P$33,8)))</f>
        <v/>
      </c>
      <c r="G48" s="412" t="str">
        <f>IF($D47="","",VLOOKUP($D47,'1D ELO (2)'!$A$7:$P$33,9))</f>
        <v/>
      </c>
      <c r="H48" s="424"/>
      <c r="I48" s="412" t="str">
        <f>IF($D47="","",VLOOKUP($D47,'1D ELO (2)'!$A$7:$P$33,10))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5">
      <c r="A51" s="241">
        <v>12</v>
      </c>
      <c r="B51" s="346" t="str">
        <f>IF($D51="","",VLOOKUP($D51,'1D ELO (2)'!$A$7:$P$39,14))</f>
        <v/>
      </c>
      <c r="C51" s="346" t="str">
        <f>IF($D51="","",VLOOKUP($D51,'1D ELO (2)'!$A$7:$P$39,15))</f>
        <v/>
      </c>
      <c r="D51" s="119"/>
      <c r="E51" s="423" t="str">
        <f>UPPER(IF($D51="","",VLOOKUP($D51,'1D ELO (2)'!$A$7:$P$39,5)))</f>
        <v/>
      </c>
      <c r="F51" s="412" t="str">
        <f>UPPER(IF($D51="","",VLOOKUP($D51,'1D ELO (2)'!$A$7:$P$39,2)))</f>
        <v/>
      </c>
      <c r="G51" s="412" t="str">
        <f>IF($D51="","",VLOOKUP($D51,'1D ELO (2)'!$A$7:$P$39,3))</f>
        <v/>
      </c>
      <c r="H51" s="424"/>
      <c r="I51" s="412" t="str">
        <f>IF($D51="","",VLOOKUP($D51,'1D ELO (2)'!$A$7:$P$39,4))</f>
        <v/>
      </c>
      <c r="J51" s="277"/>
      <c r="K51" s="123"/>
      <c r="L51" s="125"/>
      <c r="M51" s="161"/>
      <c r="N51" s="282"/>
      <c r="O51" s="123"/>
      <c r="P51" s="278"/>
      <c r="Q51" s="123"/>
      <c r="R51" s="126"/>
      <c r="S51" s="129"/>
    </row>
    <row r="52" spans="1:19" s="37" customFormat="1" ht="9.6" customHeight="1" x14ac:dyDescent="0.25">
      <c r="A52" s="241"/>
      <c r="B52" s="270"/>
      <c r="C52" s="270"/>
      <c r="D52" s="270"/>
      <c r="E52" s="423" t="str">
        <f>UPPER(IF($D51="","",VLOOKUP($D51,'1D ELO (2)'!$A$7:$P$33,11)))</f>
        <v/>
      </c>
      <c r="F52" s="412" t="str">
        <f>UPPER(IF($D51="","",VLOOKUP($D51,'1D ELO (2)'!$A$7:$P$33,8)))</f>
        <v/>
      </c>
      <c r="G52" s="412" t="str">
        <f>IF($D51="","",VLOOKUP($D51,'1D ELO (2)'!$A$7:$P$33,9))</f>
        <v/>
      </c>
      <c r="H52" s="424"/>
      <c r="I52" s="412" t="str">
        <f>IF($D51="","",VLOOKUP($D51,'1D ELO (2)'!$A$7:$P$33,10))</f>
        <v/>
      </c>
      <c r="J52" s="271"/>
      <c r="K52" s="123"/>
      <c r="L52" s="125"/>
      <c r="M52" s="245"/>
      <c r="N52" s="283"/>
      <c r="O52" s="123"/>
      <c r="P52" s="278"/>
      <c r="Q52" s="123"/>
      <c r="R52" s="126"/>
      <c r="S52" s="129"/>
    </row>
    <row r="53" spans="1:19" s="37" customFormat="1" ht="9.6" customHeight="1" x14ac:dyDescent="0.25">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(2)'!$A$7:$P$39,14))</f>
        <v/>
      </c>
      <c r="C55" s="346" t="str">
        <f>IF($D55="","",VLOOKUP($D55,'1D ELO (2)'!$A$7:$P$39,15))</f>
        <v/>
      </c>
      <c r="D55" s="119"/>
      <c r="E55" s="423" t="str">
        <f>UPPER(IF($D55="","",VLOOKUP($D55,'1D ELO (2)'!$A$7:$P$39,5)))</f>
        <v/>
      </c>
      <c r="F55" s="412" t="str">
        <f>UPPER(IF($D55="","",VLOOKUP($D55,'1D ELO (2)'!$A$7:$P$39,2)))</f>
        <v/>
      </c>
      <c r="G55" s="412" t="str">
        <f>IF($D55="","",VLOOKUP($D55,'1D ELO (2)'!$A$7:$P$39,3))</f>
        <v/>
      </c>
      <c r="H55" s="424"/>
      <c r="I55" s="412" t="str">
        <f>IF($D55="","",VLOOKUP($D55,'1D ELO (2)'!$A$7:$P$39,4))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(2)'!$A$7:$P$33,11)))</f>
        <v/>
      </c>
      <c r="F56" s="412" t="str">
        <f>UPPER(IF($D55="","",VLOOKUP($D55,'1D ELO (2)'!$A$7:$P$33,8)))</f>
        <v/>
      </c>
      <c r="G56" s="412" t="str">
        <f>IF($D55="","",VLOOKUP($D55,'1D ELO (2)'!$A$7:$P$33,9))</f>
        <v/>
      </c>
      <c r="H56" s="424"/>
      <c r="I56" s="412" t="str">
        <f>IF($D55="","",VLOOKUP($D55,'1D ELO (2)'!$A$7:$P$33,10))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(2)'!$A$7:$P$39,14))</f>
        <v/>
      </c>
      <c r="C59" s="346" t="str">
        <f>IF($D59="","",VLOOKUP($D59,'1D ELO (2)'!$A$7:$P$39,15))</f>
        <v/>
      </c>
      <c r="D59" s="119"/>
      <c r="E59" s="423" t="str">
        <f>UPPER(IF($D59="","",VLOOKUP($D59,'1D ELO (2)'!$A$7:$P$39,5)))</f>
        <v/>
      </c>
      <c r="F59" s="412" t="str">
        <f>UPPER(IF($D59="","",VLOOKUP($D59,'1D ELO (2)'!$A$7:$P$39,2)))</f>
        <v/>
      </c>
      <c r="G59" s="412" t="str">
        <f>IF($D59="","",VLOOKUP($D59,'1D ELO (2)'!$A$7:$P$39,3))</f>
        <v/>
      </c>
      <c r="H59" s="424"/>
      <c r="I59" s="412" t="str">
        <f>IF($D59="","",VLOOKUP($D59,'1D ELO (2)'!$A$7:$P$39,4))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(2)'!$A$7:$P$33,11)))</f>
        <v/>
      </c>
      <c r="F60" s="412" t="str">
        <f>UPPER(IF($D59="","",VLOOKUP($D59,'1D ELO (2)'!$A$7:$P$33,8)))</f>
        <v/>
      </c>
      <c r="G60" s="412" t="str">
        <f>IF($D59="","",VLOOKUP($D59,'1D ELO (2)'!$A$7:$P$33,9))</f>
        <v/>
      </c>
      <c r="H60" s="424"/>
      <c r="I60" s="412" t="str">
        <f>IF($D59="","",VLOOKUP($D59,'1D ELO (2)'!$A$7:$P$33,10))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(2)'!$A$7:$P$39,14))</f>
        <v/>
      </c>
      <c r="C63" s="346" t="str">
        <f>IF($D63="","",VLOOKUP($D63,'1D ELO (2)'!$A$7:$P$39,15))</f>
        <v/>
      </c>
      <c r="D63" s="119"/>
      <c r="E63" s="423" t="str">
        <f>UPPER(IF($D63="","",VLOOKUP($D63,'1D ELO (2)'!$A$7:$P$39,5)))</f>
        <v/>
      </c>
      <c r="F63" s="412" t="str">
        <f>UPPER(IF($D63="","",VLOOKUP($D63,'1D ELO (2)'!$A$7:$P$39,2)))</f>
        <v/>
      </c>
      <c r="G63" s="412" t="str">
        <f>IF($D63="","",VLOOKUP($D63,'1D ELO (2)'!$A$7:$P$39,3))</f>
        <v/>
      </c>
      <c r="H63" s="424"/>
      <c r="I63" s="412" t="str">
        <f>IF($D63="","",VLOOKUP($D63,'1D ELO (2)'!$A$7:$P$39,4))</f>
        <v/>
      </c>
      <c r="J63" s="269"/>
      <c r="K63" s="123"/>
      <c r="L63" s="278"/>
      <c r="M63" s="123"/>
      <c r="N63" s="125"/>
      <c r="O63" s="298" t="s">
        <v>126</v>
      </c>
      <c r="P63" s="299"/>
      <c r="Q63" s="298" t="s">
        <v>144</v>
      </c>
      <c r="R63" s="299"/>
      <c r="S63" s="129"/>
    </row>
    <row r="64" spans="1:19" s="37" customFormat="1" ht="9.6" customHeight="1" x14ac:dyDescent="0.25">
      <c r="A64" s="241"/>
      <c r="B64" s="270"/>
      <c r="C64" s="270"/>
      <c r="D64" s="270"/>
      <c r="E64" s="423" t="str">
        <f>UPPER(IF($D63="","",VLOOKUP($D63,'1D ELO (2)'!$A$7:$P$33,11)))</f>
        <v/>
      </c>
      <c r="F64" s="412" t="str">
        <f>UPPER(IF($D63="","",VLOOKUP($D63,'1D ELO (2)'!$A$7:$P$33,8)))</f>
        <v/>
      </c>
      <c r="G64" s="412" t="str">
        <f>IF($D63="","",VLOOKUP($D63,'1D ELO (2)'!$A$7:$P$33,9))</f>
        <v/>
      </c>
      <c r="H64" s="424"/>
      <c r="I64" s="412" t="str">
        <f>IF($D63="","",VLOOKUP($D63,'1D ELO (2)'!$A$7:$P$33,10))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5">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5">
      <c r="A67" s="287">
        <v>16</v>
      </c>
      <c r="B67" s="346" t="str">
        <f>IF($D67="","",VLOOKUP($D67,'1D ELO (2)'!$A$7:$P$39,14))</f>
        <v/>
      </c>
      <c r="C67" s="346" t="str">
        <f>IF($D67="","",VLOOKUP($D67,'1D ELO (2)'!$A$7:$P$39,15))</f>
        <v/>
      </c>
      <c r="D67" s="119"/>
      <c r="E67" s="428" t="str">
        <f>UPPER(IF($D67="","",VLOOKUP($D67,'1D ELO (2)'!$A$7:$P$39,5)))</f>
        <v/>
      </c>
      <c r="F67" s="579" t="str">
        <f>UPPER(IF($D67="","",VLOOKUP($D67,'1D ELO (2)'!$A$7:$P$39,2)))</f>
        <v/>
      </c>
      <c r="G67" s="579" t="str">
        <f>IF($D67="","",VLOOKUP($D67,'1D ELO (2)'!$A$7:$P$39,3))</f>
        <v/>
      </c>
      <c r="H67" s="580"/>
      <c r="I67" s="579" t="str">
        <f>IF($D67="","",VLOOKUP($D67,'1D ELO (2)'!$A$7:$P$39,4))</f>
        <v/>
      </c>
      <c r="J67" s="277"/>
      <c r="K67" s="123"/>
      <c r="L67" s="125"/>
      <c r="M67" s="161"/>
      <c r="N67" s="274"/>
      <c r="O67" s="227" t="s">
        <v>0</v>
      </c>
      <c r="P67" s="307"/>
      <c r="Q67" s="303" t="str">
        <f>UPPER(IF(OR(P67="a",P67="as"),O65,IF(OR(P67="b",P67="bs"),O69,)))</f>
        <v/>
      </c>
      <c r="R67" s="308"/>
      <c r="S67" s="129"/>
    </row>
    <row r="68" spans="1:19" s="37" customFormat="1" ht="9.6" customHeight="1" x14ac:dyDescent="0.25">
      <c r="A68" s="241"/>
      <c r="B68" s="270"/>
      <c r="C68" s="270"/>
      <c r="D68" s="270"/>
      <c r="E68" s="428" t="str">
        <f>UPPER(IF($D67="","",VLOOKUP($D67,'1D ELO (2)'!$A$7:$P$33,11)))</f>
        <v/>
      </c>
      <c r="F68" s="120" t="str">
        <f>UPPER(IF($D67="","",VLOOKUP($D67,'1D ELO (2)'!$A$7:$P$33,8)))</f>
        <v/>
      </c>
      <c r="G68" s="120" t="str">
        <f>IF($D67="","",VLOOKUP($D67,'1D ELO (2)'!$A$7:$P$33,9))</f>
        <v/>
      </c>
      <c r="H68" s="268"/>
      <c r="I68" s="120" t="str">
        <f>IF($D67="","",VLOOKUP($D67,'1D ELO (2)'!$A$7:$P$33,10))</f>
        <v/>
      </c>
      <c r="J68" s="271"/>
      <c r="K68" s="123"/>
      <c r="L68" s="125"/>
      <c r="M68" s="245"/>
      <c r="N68" s="279"/>
      <c r="O68" s="300" t="str">
        <f>UPPER(IF(OR(P113="a",P113="as"),O96,IF(OR(P113="b",P113="bs"),O128,)))</f>
        <v/>
      </c>
      <c r="P68" s="309"/>
      <c r="Q68" s="302"/>
      <c r="R68" s="299"/>
      <c r="S68" s="129"/>
    </row>
    <row r="69" spans="1:19" s="37" customFormat="1" ht="9.6" customHeight="1" x14ac:dyDescent="0.25">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5">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5">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5">
      <c r="A72" s="182" t="s">
        <v>155</v>
      </c>
      <c r="B72" s="181"/>
      <c r="C72" s="183"/>
      <c r="D72" s="184">
        <v>1</v>
      </c>
      <c r="E72" s="184"/>
      <c r="F72" s="55">
        <f>IF(D72&gt;$R$79,,UPPER(VLOOKUP(D72,'1D ELO (2)'!$A$7:$L$23,2)))</f>
        <v>0</v>
      </c>
      <c r="G72" s="314">
        <v>5</v>
      </c>
      <c r="H72" s="55">
        <f>IF(G72&gt;$R$79,,UPPER(VLOOKUP(G72,'1D ELO (2)'!$A$7:$L$23,2)))</f>
        <v>0</v>
      </c>
      <c r="I72" s="292"/>
      <c r="J72" s="293" t="s">
        <v>7</v>
      </c>
      <c r="K72" s="181"/>
      <c r="L72" s="187"/>
      <c r="M72" s="181"/>
      <c r="N72" s="188"/>
      <c r="O72" s="189" t="s">
        <v>156</v>
      </c>
      <c r="P72" s="190"/>
      <c r="Q72" s="190"/>
      <c r="R72" s="191"/>
    </row>
    <row r="73" spans="1:19" s="18" customFormat="1" ht="9" customHeight="1" x14ac:dyDescent="0.25">
      <c r="A73" s="196" t="s">
        <v>121</v>
      </c>
      <c r="B73" s="194"/>
      <c r="C73" s="197"/>
      <c r="D73" s="184"/>
      <c r="E73" s="184"/>
      <c r="F73" s="55">
        <f>IF(D72&gt;$R$79,,UPPER(VLOOKUP(D72,'1D ELO (2)'!$A$7:$L$23,8)))</f>
        <v>0</v>
      </c>
      <c r="G73" s="314"/>
      <c r="H73" s="55">
        <f>IF(G72&gt;$R$79,,UPPER(VLOOKUP(G72,'1D ELO (2)'!$A$7:$L$23,8)))</f>
        <v>0</v>
      </c>
      <c r="I73" s="292"/>
      <c r="J73" s="293"/>
      <c r="K73" s="55">
        <f>IF(J72&gt;$R$79,,UPPER(VLOOKUP(J72,'1D ELO (2)'!$A$7:$L$23,8)))</f>
        <v>0</v>
      </c>
      <c r="L73" s="187"/>
      <c r="M73" s="181"/>
      <c r="N73" s="188"/>
      <c r="O73" s="194"/>
      <c r="P73" s="193"/>
      <c r="Q73" s="194"/>
      <c r="R73" s="195"/>
    </row>
    <row r="74" spans="1:19" s="18" customFormat="1" ht="9" customHeight="1" x14ac:dyDescent="0.25">
      <c r="A74" s="336"/>
      <c r="B74" s="337"/>
      <c r="C74" s="338"/>
      <c r="D74" s="184">
        <v>2</v>
      </c>
      <c r="E74" s="184"/>
      <c r="F74" s="55">
        <f>IF(D74&gt;$R$79,,UPPER(VLOOKUP(D74,'1D ELO (2)'!$A$7:$L$23,2)))</f>
        <v>0</v>
      </c>
      <c r="G74" s="314">
        <v>6</v>
      </c>
      <c r="H74" s="55">
        <f>IF(G74&gt;$R$79,,UPPER(VLOOKUP(G74,'1D ELO (2)'!$A$7:$L$23,2)))</f>
        <v>0</v>
      </c>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(2)'!$A$7:$L$23,8)))</f>
        <v>0</v>
      </c>
      <c r="G75" s="314"/>
      <c r="H75" s="55">
        <f>IF(G74&gt;$R$79,,UPPER(VLOOKUP(G74,'1D ELO (2)'!$A$7:$L$23,8)))</f>
        <v>0</v>
      </c>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(2)'!$A$7:$L$23,2)))</f>
        <v>0</v>
      </c>
      <c r="G76" s="314">
        <v>7</v>
      </c>
      <c r="H76" s="55">
        <f>IF(G76&gt;$R$79,,UPPER(VLOOKUP(G76,'1D ELO (2)'!$A$7:$L$23,2)))</f>
        <v>0</v>
      </c>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(2)'!$A$7:$L$23,8)))</f>
        <v>0</v>
      </c>
      <c r="G77" s="314"/>
      <c r="H77" s="55">
        <f>IF(G76&gt;$R$79,,UPPER(VLOOKUP(G76,'1D ELO (2)'!$A$7:$L$23,8)))</f>
        <v>0</v>
      </c>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(2)'!$A$7:$L$23,2)))</f>
        <v>0</v>
      </c>
      <c r="G78" s="314">
        <v>8</v>
      </c>
      <c r="H78" s="55">
        <f>IF(G78&gt;$R$79,,UPPER(VLOOKUP(G78,'1D ELO (2)'!$A$7:$L$23,2)))</f>
        <v>0</v>
      </c>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(2)'!$A$7:$L$23,8)))</f>
        <v>0</v>
      </c>
      <c r="G79" s="315"/>
      <c r="H79" s="201">
        <f>IF(G78&gt;$R$79,,UPPER(VLOOKUP(G78,'1D ELO (2)'!$A$7:$L$23,8)))</f>
        <v>0</v>
      </c>
      <c r="I79" s="295"/>
      <c r="J79" s="296"/>
      <c r="K79" s="194"/>
      <c r="L79" s="193"/>
      <c r="M79" s="194"/>
      <c r="N79" s="195"/>
      <c r="O79" s="194" t="str">
        <f>R4</f>
        <v>Csávás István</v>
      </c>
      <c r="P79" s="193"/>
      <c r="Q79" s="194"/>
      <c r="R79" s="316">
        <f>'1D ELO (2)'!$P$5</f>
        <v>0</v>
      </c>
    </row>
    <row r="80" spans="1:19" s="19" customFormat="1" ht="9.6" x14ac:dyDescent="0.25">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3">
      <c r="A81" s="266"/>
      <c r="B81" s="62"/>
      <c r="C81" s="62"/>
      <c r="D81" s="62"/>
      <c r="E81" s="62"/>
      <c r="F81" s="22"/>
      <c r="G81" s="22"/>
      <c r="H81" s="2"/>
      <c r="I81" s="22"/>
      <c r="J81" s="83"/>
      <c r="K81" s="62"/>
      <c r="L81" s="83"/>
      <c r="M81" s="62"/>
      <c r="N81" s="83"/>
      <c r="O81" s="62"/>
      <c r="P81" s="83"/>
      <c r="Q81" s="62"/>
      <c r="R81" s="103"/>
    </row>
    <row r="82" spans="1:21" s="37" customFormat="1" ht="10.5" customHeight="1" x14ac:dyDescent="0.25">
      <c r="A82" s="267">
        <v>17</v>
      </c>
      <c r="B82" s="346" t="str">
        <f>IF($D82="","",VLOOKUP($D82,'1D ELO (2)'!$A$7:$P$39,14))</f>
        <v/>
      </c>
      <c r="C82" s="346" t="str">
        <f>IF($D82="","",VLOOKUP($D82,'1D ELO (2)'!$A$7:$P$39,15))</f>
        <v/>
      </c>
      <c r="D82" s="119"/>
      <c r="E82" s="578" t="str">
        <f>UPPER(IF($D82="","",VLOOKUP($D82,'1D ELO (2)'!$A$7:$P$39,5)))</f>
        <v/>
      </c>
      <c r="F82" s="579" t="str">
        <f>UPPER(IF($D82="","",VLOOKUP($D82,'1D ELO (2)'!$A$7:$P$39,2)))</f>
        <v/>
      </c>
      <c r="G82" s="579" t="str">
        <f>IF($D82="","",VLOOKUP($D82,'1D ELO (2)'!$A$7:$P$39,3))</f>
        <v/>
      </c>
      <c r="H82" s="580"/>
      <c r="I82" s="579" t="str">
        <f>IF($D82="","",VLOOKUP($D82,'1D ELO (2)'!$A$7:$P$39,4))</f>
        <v/>
      </c>
      <c r="J82" s="269"/>
      <c r="K82" s="123"/>
      <c r="L82" s="125"/>
      <c r="M82" s="123"/>
      <c r="N82" s="125"/>
      <c r="O82" s="123"/>
      <c r="P82" s="125"/>
      <c r="Q82" s="123"/>
      <c r="R82" s="240" t="s">
        <v>149</v>
      </c>
      <c r="S82" s="129"/>
      <c r="U82" s="130" t="e">
        <f>#REF!</f>
        <v>#REF!</v>
      </c>
    </row>
    <row r="83" spans="1:21" s="37" customFormat="1" ht="9.6" customHeight="1" x14ac:dyDescent="0.25">
      <c r="A83" s="241"/>
      <c r="B83" s="270"/>
      <c r="C83" s="270"/>
      <c r="D83" s="270"/>
      <c r="E83" s="578" t="str">
        <f>UPPER(IF($D82="","",VLOOKUP($D82,'1D ELO (2)'!$A$7:$P$33,11)))</f>
        <v/>
      </c>
      <c r="F83" s="579" t="str">
        <f>UPPER(IF($D82="","",VLOOKUP($D82,'1D ELO (2)'!$A$7:$P$33,8)))</f>
        <v/>
      </c>
      <c r="G83" s="579" t="str">
        <f>IF($D82="","",VLOOKUP($D82,'1D ELO (2)'!$A$7:$P$33,9))</f>
        <v/>
      </c>
      <c r="H83" s="580"/>
      <c r="I83" s="579" t="str">
        <f>IF($D82="","",VLOOKUP($D82,'1D ELO (2)'!$A$7:$P$33,10))</f>
        <v/>
      </c>
      <c r="J83" s="271"/>
      <c r="K83" s="116" t="str">
        <f>IF(J83="a",F82,IF(J83="b",F84,""))</f>
        <v/>
      </c>
      <c r="L83" s="125"/>
      <c r="M83" s="123"/>
      <c r="N83" s="125"/>
      <c r="O83" s="123"/>
      <c r="P83" s="125"/>
      <c r="Q83" s="123"/>
      <c r="R83" s="126"/>
      <c r="S83" s="129"/>
      <c r="U83" s="138" t="e">
        <f>#REF!</f>
        <v>#REF!</v>
      </c>
    </row>
    <row r="84" spans="1:21" s="37" customFormat="1" ht="9.6" customHeight="1" x14ac:dyDescent="0.25">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5">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5">
      <c r="A86" s="241">
        <v>18</v>
      </c>
      <c r="B86" s="346" t="str">
        <f>IF($D86="","",VLOOKUP($D86,'1D ELO (2)'!$A$7:$P$39,14))</f>
        <v/>
      </c>
      <c r="C86" s="346" t="str">
        <f>IF($D86="","",VLOOKUP($D86,'1D ELO (2)'!$A$7:$P$39,15))</f>
        <v/>
      </c>
      <c r="D86" s="119"/>
      <c r="E86" s="423" t="str">
        <f>UPPER(IF($D86="","",VLOOKUP($D86,'1D ELO (2)'!$A$7:$P$39,5)))</f>
        <v/>
      </c>
      <c r="F86" s="412" t="str">
        <f>UPPER(IF($D86="","",VLOOKUP($D86,'1D ELO (2)'!$A$7:$P$39,2)))</f>
        <v/>
      </c>
      <c r="G86" s="412" t="str">
        <f>IF($D86="","",VLOOKUP($D86,'1D ELO (2)'!$A$7:$P$39,3))</f>
        <v/>
      </c>
      <c r="H86" s="424"/>
      <c r="I86" s="412" t="str">
        <f>IF($D86="","",VLOOKUP($D86,'1D ELO (2)'!$A$7:$P$39,4))</f>
        <v/>
      </c>
      <c r="J86" s="277"/>
      <c r="K86" s="123"/>
      <c r="L86" s="278"/>
      <c r="M86" s="161"/>
      <c r="N86" s="274"/>
      <c r="O86" s="123"/>
      <c r="P86" s="125"/>
      <c r="Q86" s="123"/>
      <c r="R86" s="126"/>
      <c r="S86" s="129"/>
      <c r="U86" s="138" t="e">
        <f>#REF!</f>
        <v>#REF!</v>
      </c>
    </row>
    <row r="87" spans="1:21" s="37" customFormat="1" ht="9.6" customHeight="1" x14ac:dyDescent="0.25">
      <c r="A87" s="241"/>
      <c r="B87" s="270"/>
      <c r="C87" s="270"/>
      <c r="D87" s="270"/>
      <c r="E87" s="423" t="str">
        <f>UPPER(IF($D86="","",VLOOKUP($D86,'1D ELO (2)'!$A$7:$P$33,11)))</f>
        <v/>
      </c>
      <c r="F87" s="412" t="str">
        <f>UPPER(IF($D86="","",VLOOKUP($D86,'1D ELO (2)'!$A$7:$P$33,8)))</f>
        <v/>
      </c>
      <c r="G87" s="412" t="str">
        <f>IF($D86="","",VLOOKUP($D86,'1D ELO (2)'!$A$7:$P$33,9))</f>
        <v/>
      </c>
      <c r="H87" s="424"/>
      <c r="I87" s="412" t="str">
        <f>IF($D86="","",VLOOKUP($D86,'1D ELO (2)'!$A$7:$P$33,10))</f>
        <v/>
      </c>
      <c r="J87" s="271"/>
      <c r="K87" s="123"/>
      <c r="L87" s="278"/>
      <c r="M87" s="245"/>
      <c r="N87" s="279"/>
      <c r="O87" s="123"/>
      <c r="P87" s="125"/>
      <c r="Q87" s="123"/>
      <c r="R87" s="126"/>
      <c r="S87" s="129"/>
      <c r="U87" s="138" t="e">
        <f>#REF!</f>
        <v>#REF!</v>
      </c>
    </row>
    <row r="88" spans="1:21" s="37" customFormat="1" ht="9.6" customHeight="1" x14ac:dyDescent="0.25">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5">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5">
      <c r="A90" s="281">
        <v>19</v>
      </c>
      <c r="B90" s="346" t="str">
        <f>IF($D90="","",VLOOKUP($D90,'1D ELO (2)'!$A$7:$P$39,14))</f>
        <v/>
      </c>
      <c r="C90" s="346" t="str">
        <f>IF($D90="","",VLOOKUP($D90,'1D ELO (2)'!$A$7:$P$39,15))</f>
        <v/>
      </c>
      <c r="D90" s="119"/>
      <c r="E90" s="423" t="str">
        <f>UPPER(IF($D90="","",VLOOKUP($D90,'1D ELO (2)'!$A$7:$P$39,5)))</f>
        <v/>
      </c>
      <c r="F90" s="412" t="str">
        <f>UPPER(IF($D90="","",VLOOKUP($D90,'1D ELO (2)'!$A$7:$P$39,2)))</f>
        <v/>
      </c>
      <c r="G90" s="412" t="str">
        <f>IF($D90="","",VLOOKUP($D90,'1D ELO (2)'!$A$7:$P$39,3))</f>
        <v/>
      </c>
      <c r="H90" s="424"/>
      <c r="I90" s="412" t="str">
        <f>IF($D90="","",VLOOKUP($D90,'1D ELO (2)'!$A$7:$P$39,4))</f>
        <v/>
      </c>
      <c r="J90" s="269"/>
      <c r="K90" s="123"/>
      <c r="L90" s="278"/>
      <c r="M90" s="123"/>
      <c r="N90" s="278"/>
      <c r="O90" s="161"/>
      <c r="P90" s="125"/>
      <c r="Q90" s="123"/>
      <c r="R90" s="126"/>
      <c r="S90" s="129"/>
      <c r="U90" s="138" t="e">
        <f>#REF!</f>
        <v>#REF!</v>
      </c>
    </row>
    <row r="91" spans="1:21" s="37" customFormat="1" ht="9.6" customHeight="1" thickBot="1" x14ac:dyDescent="0.3">
      <c r="A91" s="241"/>
      <c r="B91" s="270"/>
      <c r="C91" s="270"/>
      <c r="D91" s="270"/>
      <c r="E91" s="423" t="str">
        <f>UPPER(IF($D90="","",VLOOKUP($D90,'1D ELO (2)'!$A$7:$P$33,11)))</f>
        <v/>
      </c>
      <c r="F91" s="412" t="str">
        <f>UPPER(IF($D90="","",VLOOKUP($D90,'1D ELO (2)'!$A$7:$P$33,8)))</f>
        <v/>
      </c>
      <c r="G91" s="412" t="str">
        <f>IF($D90="","",VLOOKUP($D90,'1D ELO (2)'!$A$7:$P$33,9))</f>
        <v/>
      </c>
      <c r="H91" s="424"/>
      <c r="I91" s="412" t="str">
        <f>IF($D90="","",VLOOKUP($D90,'1D ELO (2)'!$A$7:$P$33,10))</f>
        <v/>
      </c>
      <c r="J91" s="271"/>
      <c r="K91" s="116" t="str">
        <f>IF(J91="a",F90,IF(J91="b",F92,""))</f>
        <v/>
      </c>
      <c r="L91" s="278"/>
      <c r="M91" s="123"/>
      <c r="N91" s="278"/>
      <c r="O91" s="123"/>
      <c r="P91" s="125"/>
      <c r="Q91" s="123"/>
      <c r="R91" s="126"/>
      <c r="S91" s="129"/>
      <c r="U91" s="153" t="e">
        <f>#REF!</f>
        <v>#REF!</v>
      </c>
    </row>
    <row r="92" spans="1:21" s="37" customFormat="1" ht="9.6" customHeight="1" x14ac:dyDescent="0.25">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5">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5">
      <c r="A94" s="241">
        <v>20</v>
      </c>
      <c r="B94" s="346" t="str">
        <f>IF($D94="","",VLOOKUP($D94,'1D ELO (2)'!$A$7:$P$39,14))</f>
        <v/>
      </c>
      <c r="C94" s="346" t="str">
        <f>IF($D94="","",VLOOKUP($D94,'1D ELO (2)'!$A$7:$P$39,15))</f>
        <v/>
      </c>
      <c r="D94" s="119"/>
      <c r="E94" s="423" t="str">
        <f>UPPER(IF($D94="","",VLOOKUP($D94,'1D ELO (2)'!$A$7:$P$39,5)))</f>
        <v/>
      </c>
      <c r="F94" s="412" t="str">
        <f>UPPER(IF($D94="","",VLOOKUP($D94,'1D ELO (2)'!$A$7:$P$39,2)))</f>
        <v/>
      </c>
      <c r="G94" s="412" t="str">
        <f>IF($D94="","",VLOOKUP($D94,'1D ELO (2)'!$A$7:$P$39,3))</f>
        <v/>
      </c>
      <c r="H94" s="424"/>
      <c r="I94" s="412" t="str">
        <f>IF($D94="","",VLOOKUP($D94,'1D ELO (2)'!$A$7:$P$39,4))</f>
        <v/>
      </c>
      <c r="J94" s="277"/>
      <c r="K94" s="123"/>
      <c r="L94" s="125"/>
      <c r="M94" s="161"/>
      <c r="N94" s="282"/>
      <c r="O94" s="123"/>
      <c r="P94" s="125"/>
      <c r="Q94" s="123"/>
      <c r="R94" s="126"/>
      <c r="S94" s="129"/>
    </row>
    <row r="95" spans="1:21" s="37" customFormat="1" ht="9.6" customHeight="1" x14ac:dyDescent="0.25">
      <c r="A95" s="241"/>
      <c r="B95" s="270"/>
      <c r="C95" s="270"/>
      <c r="D95" s="270"/>
      <c r="E95" s="423" t="str">
        <f>UPPER(IF($D94="","",VLOOKUP($D94,'1D ELO (2)'!$A$7:$P$33,11)))</f>
        <v/>
      </c>
      <c r="F95" s="412" t="str">
        <f>UPPER(IF($D94="","",VLOOKUP($D94,'1D ELO (2)'!$A$7:$P$33,8)))</f>
        <v/>
      </c>
      <c r="G95" s="412" t="str">
        <f>IF($D94="","",VLOOKUP($D94,'1D ELO (2)'!$A$7:$P$33,9))</f>
        <v/>
      </c>
      <c r="H95" s="424"/>
      <c r="I95" s="412" t="str">
        <f>IF($D94="","",VLOOKUP($D94,'1D ELO (2)'!$A$7:$P$33,10))</f>
        <v/>
      </c>
      <c r="J95" s="271"/>
      <c r="K95" s="123"/>
      <c r="L95" s="125"/>
      <c r="M95" s="245"/>
      <c r="N95" s="283"/>
      <c r="O95" s="123"/>
      <c r="P95" s="125"/>
      <c r="Q95" s="123"/>
      <c r="R95" s="126"/>
      <c r="S95" s="129"/>
    </row>
    <row r="96" spans="1:21" s="37" customFormat="1" ht="9.6" customHeight="1" x14ac:dyDescent="0.25">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5">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5">
      <c r="A98" s="241">
        <v>21</v>
      </c>
      <c r="B98" s="346" t="str">
        <f>IF($D98="","",VLOOKUP($D98,'1D ELO (2)'!$A$7:$P$39,14))</f>
        <v/>
      </c>
      <c r="C98" s="346" t="str">
        <f>IF($D98="","",VLOOKUP($D98,'1D ELO (2)'!$A$7:$P$39,15))</f>
        <v/>
      </c>
      <c r="D98" s="119"/>
      <c r="E98" s="423" t="str">
        <f>UPPER(IF($D98="","",VLOOKUP($D98,'1D ELO (2)'!$A$7:$P$39,5)))</f>
        <v/>
      </c>
      <c r="F98" s="412" t="str">
        <f>UPPER(IF($D98="","",VLOOKUP($D98,'1D ELO (2)'!$A$7:$P$39,2)))</f>
        <v/>
      </c>
      <c r="G98" s="412" t="str">
        <f>IF($D98="","",VLOOKUP($D98,'1D ELO (2)'!$A$7:$P$39,3))</f>
        <v/>
      </c>
      <c r="H98" s="424"/>
      <c r="I98" s="412" t="str">
        <f>IF($D98="","",VLOOKUP($D98,'1D ELO (2)'!$A$7:$P$39,4))</f>
        <v/>
      </c>
      <c r="J98" s="269"/>
      <c r="K98" s="123"/>
      <c r="L98" s="125"/>
      <c r="M98" s="123"/>
      <c r="N98" s="278"/>
      <c r="O98" s="123"/>
      <c r="P98" s="278"/>
      <c r="Q98" s="123"/>
      <c r="R98" s="126"/>
      <c r="S98" s="129"/>
    </row>
    <row r="99" spans="1:19" s="37" customFormat="1" ht="9.6" customHeight="1" x14ac:dyDescent="0.25">
      <c r="A99" s="241"/>
      <c r="B99" s="270"/>
      <c r="C99" s="270"/>
      <c r="D99" s="270"/>
      <c r="E99" s="423" t="str">
        <f>UPPER(IF($D98="","",VLOOKUP($D98,'1D ELO (2)'!$A$7:$P$33,11)))</f>
        <v/>
      </c>
      <c r="F99" s="412" t="str">
        <f>UPPER(IF($D98="","",VLOOKUP($D98,'1D ELO (2)'!$A$7:$P$33,8)))</f>
        <v/>
      </c>
      <c r="G99" s="412" t="str">
        <f>IF($D98="","",VLOOKUP($D98,'1D ELO (2)'!$A$7:$P$33,9))</f>
        <v/>
      </c>
      <c r="H99" s="424"/>
      <c r="I99" s="412" t="str">
        <f>IF($D98="","",VLOOKUP($D98,'1D ELO (2)'!$A$7:$P$33,10))</f>
        <v/>
      </c>
      <c r="J99" s="271"/>
      <c r="K99" s="116" t="str">
        <f>IF(J99="a",F98,IF(J99="b",F100,""))</f>
        <v/>
      </c>
      <c r="L99" s="125"/>
      <c r="M99" s="123"/>
      <c r="N99" s="278"/>
      <c r="O99" s="123"/>
      <c r="P99" s="278"/>
      <c r="Q99" s="123"/>
      <c r="R99" s="126"/>
      <c r="S99" s="129"/>
    </row>
    <row r="100" spans="1:19" s="37" customFormat="1" ht="9.6" customHeight="1" x14ac:dyDescent="0.25">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5">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5">
      <c r="A102" s="241">
        <v>22</v>
      </c>
      <c r="B102" s="346" t="str">
        <f>IF($D102="","",VLOOKUP($D102,'1D ELO (2)'!$A$7:$P$39,14))</f>
        <v/>
      </c>
      <c r="C102" s="346" t="str">
        <f>IF($D102="","",VLOOKUP($D102,'1D ELO (2)'!$A$7:$P$39,15))</f>
        <v/>
      </c>
      <c r="D102" s="119"/>
      <c r="E102" s="423" t="str">
        <f>UPPER(IF($D102="","",VLOOKUP($D102,'1D ELO (2)'!$A$7:$P$39,5)))</f>
        <v/>
      </c>
      <c r="F102" s="412" t="str">
        <f>UPPER(IF($D102="","",VLOOKUP($D102,'1D ELO (2)'!$A$7:$P$39,2)))</f>
        <v/>
      </c>
      <c r="G102" s="412" t="str">
        <f>IF($D102="","",VLOOKUP($D102,'1D ELO (2)'!$A$7:$P$39,3))</f>
        <v/>
      </c>
      <c r="H102" s="424"/>
      <c r="I102" s="412" t="str">
        <f>IF($D102="","",VLOOKUP($D102,'1D ELO (2)'!$A$7:$P$39,4))</f>
        <v/>
      </c>
      <c r="J102" s="277"/>
      <c r="K102" s="123"/>
      <c r="L102" s="278"/>
      <c r="M102" s="161"/>
      <c r="N102" s="282"/>
      <c r="O102" s="123"/>
      <c r="P102" s="278"/>
      <c r="Q102" s="123"/>
      <c r="R102" s="126"/>
      <c r="S102" s="129"/>
    </row>
    <row r="103" spans="1:19" s="37" customFormat="1" ht="9.6" customHeight="1" x14ac:dyDescent="0.25">
      <c r="A103" s="241"/>
      <c r="B103" s="270"/>
      <c r="C103" s="270"/>
      <c r="D103" s="270"/>
      <c r="E103" s="423" t="str">
        <f>UPPER(IF($D102="","",VLOOKUP($D102,'1D ELO (2)'!$A$7:$P$33,11)))</f>
        <v/>
      </c>
      <c r="F103" s="412" t="str">
        <f>UPPER(IF($D102="","",VLOOKUP($D102,'1D ELO (2)'!$A$7:$P$33,8)))</f>
        <v/>
      </c>
      <c r="G103" s="412" t="str">
        <f>IF($D102="","",VLOOKUP($D102,'1D ELO (2)'!$A$7:$P$33,9))</f>
        <v/>
      </c>
      <c r="H103" s="424"/>
      <c r="I103" s="412" t="str">
        <f>IF($D102="","",VLOOKUP($D102,'1D ELO (2)'!$A$7:$P$33,10))</f>
        <v/>
      </c>
      <c r="J103" s="271"/>
      <c r="K103" s="123"/>
      <c r="L103" s="278"/>
      <c r="M103" s="245"/>
      <c r="N103" s="283"/>
      <c r="O103" s="123"/>
      <c r="P103" s="278"/>
      <c r="Q103" s="123"/>
      <c r="R103" s="126"/>
      <c r="S103" s="129"/>
    </row>
    <row r="104" spans="1:19" s="37" customFormat="1" ht="9.6" customHeight="1" x14ac:dyDescent="0.25">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5">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5">
      <c r="A106" s="281">
        <v>23</v>
      </c>
      <c r="B106" s="346" t="str">
        <f>IF($D106="","",VLOOKUP($D106,'1D ELO (2)'!$A$7:$P$39,14))</f>
        <v/>
      </c>
      <c r="C106" s="346" t="str">
        <f>IF($D106="","",VLOOKUP($D106,'1D ELO (2)'!$A$7:$P$39,15))</f>
        <v/>
      </c>
      <c r="D106" s="119"/>
      <c r="E106" s="423" t="str">
        <f>UPPER(IF($D106="","",VLOOKUP($D106,'1D ELO (2)'!$A$7:$P$39,5)))</f>
        <v/>
      </c>
      <c r="F106" s="412" t="str">
        <f>UPPER(IF($D106="","",VLOOKUP($D106,'1D ELO (2)'!$A$7:$P$39,2)))</f>
        <v/>
      </c>
      <c r="G106" s="412" t="str">
        <f>IF($D106="","",VLOOKUP($D106,'1D ELO (2)'!$A$7:$P$39,3))</f>
        <v/>
      </c>
      <c r="H106" s="424"/>
      <c r="I106" s="412" t="str">
        <f>IF($D106="","",VLOOKUP($D106,'1D ELO (2)'!$A$7:$P$39,4))</f>
        <v/>
      </c>
      <c r="J106" s="269"/>
      <c r="K106" s="123"/>
      <c r="L106" s="278"/>
      <c r="M106" s="123"/>
      <c r="N106" s="125"/>
      <c r="O106" s="161"/>
      <c r="P106" s="278"/>
      <c r="Q106" s="123"/>
      <c r="R106" s="126"/>
      <c r="S106" s="129"/>
    </row>
    <row r="107" spans="1:19" s="37" customFormat="1" ht="9.6" customHeight="1" x14ac:dyDescent="0.25">
      <c r="A107" s="241"/>
      <c r="B107" s="270"/>
      <c r="C107" s="270"/>
      <c r="D107" s="270"/>
      <c r="E107" s="423" t="str">
        <f>UPPER(IF($D106="","",VLOOKUP($D106,'1D ELO (2)'!$A$7:$P$33,11)))</f>
        <v/>
      </c>
      <c r="F107" s="412" t="str">
        <f>UPPER(IF($D106="","",VLOOKUP($D106,'1D ELO (2)'!$A$7:$P$33,8)))</f>
        <v/>
      </c>
      <c r="G107" s="412" t="str">
        <f>IF($D106="","",VLOOKUP($D106,'1D ELO (2)'!$A$7:$P$33,9))</f>
        <v/>
      </c>
      <c r="H107" s="424"/>
      <c r="I107" s="412" t="str">
        <f>IF($D106="","",VLOOKUP($D106,'1D ELO (2)'!$A$7:$P$33,10))</f>
        <v/>
      </c>
      <c r="J107" s="271"/>
      <c r="K107" s="116" t="str">
        <f>IF(J107="a",F106,IF(J107="b",F108,""))</f>
        <v/>
      </c>
      <c r="L107" s="278"/>
      <c r="M107" s="123"/>
      <c r="N107" s="125"/>
      <c r="O107" s="123"/>
      <c r="P107" s="278"/>
      <c r="Q107" s="123"/>
      <c r="R107" s="126"/>
      <c r="S107" s="129"/>
    </row>
    <row r="108" spans="1:19" s="37" customFormat="1" ht="9.6" customHeight="1" x14ac:dyDescent="0.25">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5">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5">
      <c r="A110" s="267">
        <v>24</v>
      </c>
      <c r="B110" s="346" t="str">
        <f>IF($D110="","",VLOOKUP($D110,'1D ELO (2)'!$A$7:$P$39,14))</f>
        <v/>
      </c>
      <c r="C110" s="346" t="str">
        <f>IF($D110="","",VLOOKUP($D110,'1D ELO (2)'!$A$7:$P$39,15))</f>
        <v/>
      </c>
      <c r="D110" s="119"/>
      <c r="E110" s="578" t="str">
        <f>UPPER(IF($D110="","",VLOOKUP($D110,'1D ELO (2)'!$A$7:$P$39,5)))</f>
        <v/>
      </c>
      <c r="F110" s="579" t="str">
        <f>UPPER(IF($D110="","",VLOOKUP($D110,'1D ELO (2)'!$A$7:$P$39,2)))</f>
        <v/>
      </c>
      <c r="G110" s="579" t="str">
        <f>IF($D110="","",VLOOKUP($D110,'1D ELO (2)'!$A$7:$P$39,3))</f>
        <v/>
      </c>
      <c r="H110" s="580"/>
      <c r="I110" s="579" t="str">
        <f>IF($D110="","",VLOOKUP($D110,'1D ELO (2)'!$A$7:$P$39,4))</f>
        <v/>
      </c>
      <c r="J110" s="277"/>
      <c r="K110" s="123"/>
      <c r="L110" s="125"/>
      <c r="M110" s="161"/>
      <c r="N110" s="274"/>
      <c r="O110" s="123"/>
      <c r="P110" s="278"/>
      <c r="Q110" s="123"/>
      <c r="R110" s="126"/>
      <c r="S110" s="129"/>
    </row>
    <row r="111" spans="1:19" s="37" customFormat="1" ht="9.6" customHeight="1" x14ac:dyDescent="0.25">
      <c r="A111" s="241"/>
      <c r="B111" s="270"/>
      <c r="C111" s="270"/>
      <c r="D111" s="270"/>
      <c r="E111" s="578" t="str">
        <f>UPPER(IF($D110="","",VLOOKUP($D110,'1D ELO (2)'!$A$7:$P$33,11)))</f>
        <v/>
      </c>
      <c r="F111" s="579" t="str">
        <f>UPPER(IF($D110="","",VLOOKUP($D110,'1D ELO (2)'!$A$7:$P$33,8)))</f>
        <v/>
      </c>
      <c r="G111" s="579" t="str">
        <f>IF($D110="","",VLOOKUP($D110,'1D ELO (2)'!$A$7:$P$33,9))</f>
        <v/>
      </c>
      <c r="H111" s="580"/>
      <c r="I111" s="579" t="str">
        <f>IF($D110="","",VLOOKUP($D110,'1D ELO (2)'!$A$7:$P$33,10))</f>
        <v/>
      </c>
      <c r="J111" s="271"/>
      <c r="K111" s="123"/>
      <c r="L111" s="125"/>
      <c r="M111" s="245"/>
      <c r="N111" s="279"/>
      <c r="O111" s="123"/>
      <c r="P111" s="278"/>
      <c r="Q111" s="123"/>
      <c r="R111" s="126"/>
      <c r="S111" s="129"/>
    </row>
    <row r="112" spans="1:19" s="37" customFormat="1" ht="9.6" customHeight="1" x14ac:dyDescent="0.25">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5">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5">
      <c r="A114" s="267">
        <v>25</v>
      </c>
      <c r="B114" s="346" t="str">
        <f>IF($D114="","",VLOOKUP($D114,'1D ELO (2)'!$A$7:$P$39,14))</f>
        <v/>
      </c>
      <c r="C114" s="346" t="str">
        <f>IF($D114="","",VLOOKUP($D114,'1D ELO (2)'!$A$7:$P$39,15))</f>
        <v/>
      </c>
      <c r="D114" s="119"/>
      <c r="E114" s="578" t="str">
        <f>UPPER(IF($D114="","",VLOOKUP($D114,'1D ELO (2)'!$A$7:$P$39,5)))</f>
        <v/>
      </c>
      <c r="F114" s="579" t="str">
        <f>UPPER(IF($D114="","",VLOOKUP($D114,'1D ELO (2)'!$A$7:$P$39,2)))</f>
        <v/>
      </c>
      <c r="G114" s="579" t="str">
        <f>IF($D114="","",VLOOKUP($D114,'1D ELO (2)'!$A$7:$P$39,3))</f>
        <v/>
      </c>
      <c r="H114" s="580"/>
      <c r="I114" s="579" t="str">
        <f>IF($D114="","",VLOOKUP($D114,'1D ELO (2)'!$A$7:$P$39,4))</f>
        <v/>
      </c>
      <c r="J114" s="269"/>
      <c r="K114" s="123"/>
      <c r="L114" s="125"/>
      <c r="M114" s="123"/>
      <c r="N114" s="125"/>
      <c r="O114" s="123"/>
      <c r="P114" s="278"/>
      <c r="Q114" s="161"/>
      <c r="R114" s="126"/>
      <c r="S114" s="129"/>
    </row>
    <row r="115" spans="1:19" s="37" customFormat="1" ht="9.6" customHeight="1" x14ac:dyDescent="0.25">
      <c r="A115" s="241"/>
      <c r="B115" s="270"/>
      <c r="C115" s="270"/>
      <c r="D115" s="270"/>
      <c r="E115" s="578" t="str">
        <f>UPPER(IF($D114="","",VLOOKUP($D114,'1D ELO (2)'!$A$7:$P$33,11)))</f>
        <v/>
      </c>
      <c r="F115" s="579" t="str">
        <f>UPPER(IF($D114="","",VLOOKUP($D114,'1D ELO (2)'!$A$7:$P$33,8)))</f>
        <v/>
      </c>
      <c r="G115" s="579" t="str">
        <f>IF($D114="","",VLOOKUP($D114,'1D ELO (2)'!$A$7:$P$33,9))</f>
        <v/>
      </c>
      <c r="H115" s="580"/>
      <c r="I115" s="579" t="str">
        <f>IF($D114="","",VLOOKUP($D114,'1D ELO (2)'!$A$7:$P$33,10))</f>
        <v/>
      </c>
      <c r="J115" s="271"/>
      <c r="K115" s="116" t="str">
        <f>IF(J115="a",F114,IF(J115="b",F116,""))</f>
        <v/>
      </c>
      <c r="L115" s="125"/>
      <c r="M115" s="123"/>
      <c r="N115" s="125"/>
      <c r="O115" s="123"/>
      <c r="P115" s="278"/>
      <c r="Q115" s="245"/>
      <c r="R115" s="286"/>
      <c r="S115" s="129"/>
    </row>
    <row r="116" spans="1:19" s="37" customFormat="1" ht="9.6" customHeight="1" x14ac:dyDescent="0.25">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5">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5">
      <c r="A118" s="241">
        <v>26</v>
      </c>
      <c r="B118" s="346" t="str">
        <f>IF($D118="","",VLOOKUP($D118,'1D ELO (2)'!$A$7:$P$39,14))</f>
        <v/>
      </c>
      <c r="C118" s="346" t="str">
        <f>IF($D118="","",VLOOKUP($D118,'1D ELO (2)'!$A$7:$P$39,15))</f>
        <v/>
      </c>
      <c r="D118" s="119"/>
      <c r="E118" s="423" t="str">
        <f>UPPER(IF($D118="","",VLOOKUP($D118,'1D ELO (2)'!$A$7:$P$39,5)))</f>
        <v/>
      </c>
      <c r="F118" s="412" t="str">
        <f>UPPER(IF($D118="","",VLOOKUP($D118,'1D ELO (2)'!$A$7:$P$39,2)))</f>
        <v/>
      </c>
      <c r="G118" s="412" t="str">
        <f>IF($D118="","",VLOOKUP($D118,'1D ELO (2)'!$A$7:$P$39,3))</f>
        <v/>
      </c>
      <c r="H118" s="424"/>
      <c r="I118" s="412" t="str">
        <f>IF($D118="","",VLOOKUP($D118,'1D ELO (2)'!$A$7:$P$39,4))</f>
        <v/>
      </c>
      <c r="J118" s="277"/>
      <c r="K118" s="123"/>
      <c r="L118" s="278"/>
      <c r="M118" s="161"/>
      <c r="N118" s="274"/>
      <c r="O118" s="123"/>
      <c r="P118" s="278"/>
      <c r="Q118" s="123"/>
      <c r="R118" s="126"/>
      <c r="S118" s="129"/>
    </row>
    <row r="119" spans="1:19" s="37" customFormat="1" ht="9.6" customHeight="1" x14ac:dyDescent="0.25">
      <c r="A119" s="241"/>
      <c r="B119" s="270"/>
      <c r="C119" s="270"/>
      <c r="D119" s="270"/>
      <c r="E119" s="423" t="str">
        <f>UPPER(IF($D118="","",VLOOKUP($D118,'1D ELO (2)'!$A$7:$P$33,11)))</f>
        <v/>
      </c>
      <c r="F119" s="412" t="str">
        <f>UPPER(IF($D118="","",VLOOKUP($D118,'1D ELO (2)'!$A$7:$P$33,8)))</f>
        <v/>
      </c>
      <c r="G119" s="412" t="str">
        <f>IF($D118="","",VLOOKUP($D118,'1D ELO (2)'!$A$7:$P$33,9))</f>
        <v/>
      </c>
      <c r="H119" s="424"/>
      <c r="I119" s="412" t="str">
        <f>IF($D118="","",VLOOKUP($D118,'1D ELO (2)'!$A$7:$P$33,10))</f>
        <v/>
      </c>
      <c r="J119" s="271"/>
      <c r="K119" s="123"/>
      <c r="L119" s="278"/>
      <c r="M119" s="245"/>
      <c r="N119" s="279"/>
      <c r="O119" s="123"/>
      <c r="P119" s="278"/>
      <c r="Q119" s="123"/>
      <c r="R119" s="126"/>
      <c r="S119" s="129"/>
    </row>
    <row r="120" spans="1:19" s="37" customFormat="1" ht="9.6" customHeight="1" x14ac:dyDescent="0.25">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5">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5">
      <c r="A122" s="281">
        <v>27</v>
      </c>
      <c r="B122" s="346" t="str">
        <f>IF($D122="","",VLOOKUP($D122,'1D ELO (2)'!$A$7:$P$39,14))</f>
        <v/>
      </c>
      <c r="C122" s="346" t="str">
        <f>IF($D122="","",VLOOKUP($D122,'1D ELO (2)'!$A$7:$P$39,15))</f>
        <v/>
      </c>
      <c r="D122" s="119"/>
      <c r="E122" s="423" t="str">
        <f>UPPER(IF($D122="","",VLOOKUP($D122,'1D ELO (2)'!$A$7:$P$39,5)))</f>
        <v/>
      </c>
      <c r="F122" s="412" t="str">
        <f>UPPER(IF($D122="","",VLOOKUP($D122,'1D ELO (2)'!$A$7:$P$39,2)))</f>
        <v/>
      </c>
      <c r="G122" s="412" t="str">
        <f>IF($D122="","",VLOOKUP($D122,'1D ELO (2)'!$A$7:$P$39,3))</f>
        <v/>
      </c>
      <c r="H122" s="424"/>
      <c r="I122" s="412" t="str">
        <f>IF($D122="","",VLOOKUP($D122,'1D ELO (2)'!$A$7:$P$39,4))</f>
        <v/>
      </c>
      <c r="J122" s="269"/>
      <c r="K122" s="123"/>
      <c r="L122" s="278"/>
      <c r="M122" s="123"/>
      <c r="N122" s="278"/>
      <c r="O122" s="161"/>
      <c r="P122" s="278"/>
      <c r="Q122" s="123"/>
      <c r="R122" s="126"/>
      <c r="S122" s="129"/>
    </row>
    <row r="123" spans="1:19" s="37" customFormat="1" ht="9.6" customHeight="1" x14ac:dyDescent="0.25">
      <c r="A123" s="241"/>
      <c r="B123" s="270"/>
      <c r="C123" s="270"/>
      <c r="D123" s="270"/>
      <c r="E123" s="423" t="str">
        <f>UPPER(IF($D122="","",VLOOKUP($D122,'1D ELO (2)'!$A$7:$P$33,11)))</f>
        <v/>
      </c>
      <c r="F123" s="412" t="str">
        <f>UPPER(IF($D122="","",VLOOKUP($D122,'1D ELO (2)'!$A$7:$P$33,8)))</f>
        <v/>
      </c>
      <c r="G123" s="412" t="str">
        <f>IF($D122="","",VLOOKUP($D122,'1D ELO (2)'!$A$7:$P$33,9))</f>
        <v/>
      </c>
      <c r="H123" s="424"/>
      <c r="I123" s="412" t="str">
        <f>IF($D122="","",VLOOKUP($D122,'1D ELO (2)'!$A$7:$P$33,10))</f>
        <v/>
      </c>
      <c r="J123" s="271"/>
      <c r="K123" s="116" t="str">
        <f>IF(J123="a",F122,IF(J123="b",F124,""))</f>
        <v/>
      </c>
      <c r="L123" s="278"/>
      <c r="M123" s="123"/>
      <c r="N123" s="278"/>
      <c r="O123" s="123"/>
      <c r="P123" s="278"/>
      <c r="Q123" s="123"/>
      <c r="R123" s="126"/>
      <c r="S123" s="129"/>
    </row>
    <row r="124" spans="1:19" s="37" customFormat="1" ht="9.6" customHeight="1" x14ac:dyDescent="0.25">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5">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5">
      <c r="A126" s="241">
        <v>28</v>
      </c>
      <c r="B126" s="346" t="str">
        <f>IF($D126="","",VLOOKUP($D126,'1D ELO (2)'!$A$7:$P$39,14))</f>
        <v/>
      </c>
      <c r="C126" s="346" t="str">
        <f>IF($D126="","",VLOOKUP($D126,'1D ELO (2)'!$A$7:$P$39,15))</f>
        <v/>
      </c>
      <c r="D126" s="119"/>
      <c r="E126" s="423" t="str">
        <f>UPPER(IF($D126="","",VLOOKUP($D126,'1D ELO (2)'!$A$7:$P$39,5)))</f>
        <v/>
      </c>
      <c r="F126" s="412" t="str">
        <f>UPPER(IF($D126="","",VLOOKUP($D126,'1D ELO (2)'!$A$7:$P$39,2)))</f>
        <v/>
      </c>
      <c r="G126" s="412" t="str">
        <f>IF($D126="","",VLOOKUP($D126,'1D ELO (2)'!$A$7:$P$39,3))</f>
        <v/>
      </c>
      <c r="H126" s="424"/>
      <c r="I126" s="412" t="str">
        <f>IF($D126="","",VLOOKUP($D126,'1D ELO (2)'!$A$7:$P$39,4))</f>
        <v/>
      </c>
      <c r="J126" s="277"/>
      <c r="K126" s="123"/>
      <c r="L126" s="125"/>
      <c r="M126" s="161"/>
      <c r="N126" s="282"/>
      <c r="O126" s="123"/>
      <c r="P126" s="278"/>
      <c r="Q126" s="123"/>
      <c r="R126" s="126"/>
      <c r="S126" s="129"/>
    </row>
    <row r="127" spans="1:19" s="37" customFormat="1" ht="9.6" customHeight="1" x14ac:dyDescent="0.25">
      <c r="A127" s="241"/>
      <c r="B127" s="270"/>
      <c r="C127" s="270"/>
      <c r="D127" s="270"/>
      <c r="E127" s="423" t="str">
        <f>UPPER(IF($D126="","",VLOOKUP($D126,'1D ELO (2)'!$A$7:$P$33,11)))</f>
        <v/>
      </c>
      <c r="F127" s="412" t="str">
        <f>UPPER(IF($D126="","",VLOOKUP($D126,'1D ELO (2)'!$A$7:$P$33,8)))</f>
        <v/>
      </c>
      <c r="G127" s="412" t="str">
        <f>IF($D126="","",VLOOKUP($D126,'1D ELO (2)'!$A$7:$P$33,9))</f>
        <v/>
      </c>
      <c r="H127" s="424"/>
      <c r="I127" s="412" t="str">
        <f>IF($D126="","",VLOOKUP($D126,'1D ELO (2)'!$A$7:$P$33,10))</f>
        <v/>
      </c>
      <c r="J127" s="271"/>
      <c r="K127" s="123"/>
      <c r="L127" s="125"/>
      <c r="M127" s="245"/>
      <c r="N127" s="283"/>
      <c r="O127" s="123"/>
      <c r="P127" s="278"/>
      <c r="Q127" s="123"/>
      <c r="R127" s="126"/>
      <c r="S127" s="129"/>
    </row>
    <row r="128" spans="1:19" s="37" customFormat="1" ht="9.6" customHeight="1" x14ac:dyDescent="0.25">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5">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5">
      <c r="A130" s="281">
        <v>29</v>
      </c>
      <c r="B130" s="346" t="str">
        <f>IF($D130="","",VLOOKUP($D130,'1D ELO (2)'!$A$7:$P$39,14))</f>
        <v/>
      </c>
      <c r="C130" s="346" t="str">
        <f>IF($D130="","",VLOOKUP($D130,'1D ELO (2)'!$A$7:$P$39,15))</f>
        <v/>
      </c>
      <c r="D130" s="119"/>
      <c r="E130" s="423" t="str">
        <f>UPPER(IF($D130="","",VLOOKUP($D130,'1D ELO (2)'!$A$7:$P$39,5)))</f>
        <v/>
      </c>
      <c r="F130" s="412" t="str">
        <f>UPPER(IF($D130="","",VLOOKUP($D130,'1D ELO (2)'!$A$7:$P$39,2)))</f>
        <v/>
      </c>
      <c r="G130" s="412" t="str">
        <f>IF($D130="","",VLOOKUP($D130,'1D ELO (2)'!$A$7:$P$39,3))</f>
        <v/>
      </c>
      <c r="H130" s="424"/>
      <c r="I130" s="412" t="str">
        <f>IF($D130="","",VLOOKUP($D130,'1D ELO (2)'!$A$7:$P$39,4))</f>
        <v/>
      </c>
      <c r="J130" s="269"/>
      <c r="K130" s="123"/>
      <c r="L130" s="125"/>
      <c r="M130" s="123"/>
      <c r="N130" s="278"/>
      <c r="O130" s="123"/>
      <c r="P130" s="125"/>
      <c r="Q130" s="123"/>
      <c r="R130" s="126"/>
      <c r="S130" s="129"/>
    </row>
    <row r="131" spans="1:19" s="37" customFormat="1" ht="9.6" customHeight="1" x14ac:dyDescent="0.25">
      <c r="A131" s="241"/>
      <c r="B131" s="270"/>
      <c r="C131" s="270"/>
      <c r="D131" s="270"/>
      <c r="E131" s="423" t="str">
        <f>UPPER(IF($D130="","",VLOOKUP($D130,'1D ELO (2)'!$A$7:$P$33,11)))</f>
        <v/>
      </c>
      <c r="F131" s="412" t="str">
        <f>UPPER(IF($D130="","",VLOOKUP($D130,'1D ELO (2)'!$A$7:$P$33,8)))</f>
        <v/>
      </c>
      <c r="G131" s="412" t="str">
        <f>IF($D130="","",VLOOKUP($D130,'1D ELO (2)'!$A$7:$P$33,9))</f>
        <v/>
      </c>
      <c r="H131" s="424"/>
      <c r="I131" s="412" t="str">
        <f>IF($D130="","",VLOOKUP($D130,'1D ELO (2)'!$A$7:$P$33,10))</f>
        <v/>
      </c>
      <c r="J131" s="271"/>
      <c r="K131" s="116" t="str">
        <f>IF(J131="a",F130,IF(J131="b",F132,""))</f>
        <v/>
      </c>
      <c r="L131" s="125"/>
      <c r="M131" s="123"/>
      <c r="N131" s="278"/>
      <c r="O131" s="123"/>
      <c r="P131" s="125"/>
      <c r="Q131" s="123"/>
      <c r="R131" s="126"/>
      <c r="S131" s="129"/>
    </row>
    <row r="132" spans="1:19" s="37" customFormat="1" ht="9.6" customHeight="1" x14ac:dyDescent="0.25">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5">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5">
      <c r="A134" s="241">
        <v>30</v>
      </c>
      <c r="B134" s="346" t="str">
        <f>IF($D134="","",VLOOKUP($D134,'1D ELO (2)'!$A$7:$P$39,14))</f>
        <v/>
      </c>
      <c r="C134" s="346" t="str">
        <f>IF($D134="","",VLOOKUP($D134,'1D ELO (2)'!$A$7:$P$39,15))</f>
        <v/>
      </c>
      <c r="D134" s="119"/>
      <c r="E134" s="423" t="str">
        <f>UPPER(IF($D134="","",VLOOKUP($D134,'1D ELO (2)'!$A$7:$P$39,5)))</f>
        <v/>
      </c>
      <c r="F134" s="412" t="str">
        <f>UPPER(IF($D134="","",VLOOKUP($D134,'1D ELO (2)'!$A$7:$P$39,2)))</f>
        <v/>
      </c>
      <c r="G134" s="412" t="str">
        <f>IF($D134="","",VLOOKUP($D134,'1D ELO (2)'!$A$7:$P$39,3))</f>
        <v/>
      </c>
      <c r="H134" s="424"/>
      <c r="I134" s="412" t="str">
        <f>IF($D134="","",VLOOKUP($D134,'1D ELO (2)'!$A$7:$P$39,4))</f>
        <v/>
      </c>
      <c r="J134" s="277"/>
      <c r="K134" s="123"/>
      <c r="L134" s="278"/>
      <c r="M134" s="161"/>
      <c r="N134" s="282"/>
      <c r="O134" s="123"/>
      <c r="P134" s="125"/>
      <c r="Q134" s="123"/>
      <c r="R134" s="126"/>
      <c r="S134" s="129"/>
    </row>
    <row r="135" spans="1:19" s="37" customFormat="1" ht="9.6" customHeight="1" x14ac:dyDescent="0.25">
      <c r="A135" s="241"/>
      <c r="B135" s="270"/>
      <c r="C135" s="270"/>
      <c r="D135" s="270"/>
      <c r="E135" s="423" t="str">
        <f>UPPER(IF($D134="","",VLOOKUP($D134,'1D ELO (2)'!$A$7:$P$33,11)))</f>
        <v/>
      </c>
      <c r="F135" s="412" t="str">
        <f>UPPER(IF($D134="","",VLOOKUP($D134,'1D ELO (2)'!$A$7:$P$33,8)))</f>
        <v/>
      </c>
      <c r="G135" s="412" t="str">
        <f>IF($D134="","",VLOOKUP($D134,'1D ELO (2)'!$A$7:$P$33,9))</f>
        <v/>
      </c>
      <c r="H135" s="424"/>
      <c r="I135" s="412" t="str">
        <f>IF($D134="","",VLOOKUP($D134,'1D ELO (2)'!$A$7:$P$33,10))</f>
        <v/>
      </c>
      <c r="J135" s="271"/>
      <c r="K135" s="123"/>
      <c r="L135" s="278"/>
      <c r="M135" s="245"/>
      <c r="N135" s="283"/>
      <c r="O135" s="123"/>
      <c r="P135" s="125"/>
      <c r="Q135" s="123"/>
      <c r="R135" s="126"/>
      <c r="S135" s="129"/>
    </row>
    <row r="136" spans="1:19" s="37" customFormat="1" ht="9.6" customHeight="1" x14ac:dyDescent="0.25">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5">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5">
      <c r="A138" s="281">
        <v>31</v>
      </c>
      <c r="B138" s="346" t="str">
        <f>IF($D138="","",VLOOKUP($D138,'1D ELO (2)'!$A$7:$P$39,14))</f>
        <v/>
      </c>
      <c r="C138" s="346" t="str">
        <f>IF($D138="","",VLOOKUP($D138,'1D ELO (2)'!$A$7:$P$39,15))</f>
        <v/>
      </c>
      <c r="D138" s="119"/>
      <c r="E138" s="423" t="str">
        <f>UPPER(IF($D138="","",VLOOKUP($D138,'1D ELO (2)'!$A$7:$P$39,5)))</f>
        <v/>
      </c>
      <c r="F138" s="412" t="str">
        <f>UPPER(IF($D138="","",VLOOKUP($D138,'1D ELO (2)'!$A$7:$P$39,2)))</f>
        <v/>
      </c>
      <c r="G138" s="412" t="str">
        <f>IF($D138="","",VLOOKUP($D138,'1D ELO (2)'!$A$7:$P$39,3))</f>
        <v/>
      </c>
      <c r="H138" s="424"/>
      <c r="I138" s="412" t="str">
        <f>IF($D138="","",VLOOKUP($D138,'1D ELO (2)'!$A$7:$P$39,4))</f>
        <v/>
      </c>
      <c r="J138" s="269"/>
      <c r="K138" s="123"/>
      <c r="L138" s="278"/>
      <c r="M138" s="123"/>
      <c r="N138" s="125"/>
      <c r="O138" s="298" t="str">
        <f>O63</f>
        <v>Döntő</v>
      </c>
      <c r="P138" s="299"/>
      <c r="Q138" s="298" t="str">
        <f>Q63</f>
        <v>Nyertes</v>
      </c>
      <c r="R138" s="299"/>
      <c r="S138" s="129"/>
    </row>
    <row r="139" spans="1:19" s="37" customFormat="1" ht="9.6" customHeight="1" x14ac:dyDescent="0.25">
      <c r="A139" s="241"/>
      <c r="B139" s="270"/>
      <c r="C139" s="270"/>
      <c r="D139" s="270"/>
      <c r="E139" s="423" t="str">
        <f>UPPER(IF($D138="","",VLOOKUP($D138,'1D ELO (2)'!$A$7:$P$33,11)))</f>
        <v/>
      </c>
      <c r="F139" s="412" t="str">
        <f>UPPER(IF($D138="","",VLOOKUP($D138,'1D ELO (2)'!$A$7:$P$33,8)))</f>
        <v/>
      </c>
      <c r="G139" s="412" t="str">
        <f>IF($D138="","",VLOOKUP($D138,'1D ELO (2)'!$A$7:$P$33,9))</f>
        <v/>
      </c>
      <c r="H139" s="424"/>
      <c r="I139" s="412" t="str">
        <f>IF($D138="","",VLOOKUP($D138,'1D ELO (2)'!$A$7:$P$33,10))</f>
        <v/>
      </c>
      <c r="J139" s="271"/>
      <c r="K139" s="116" t="str">
        <f>IF(J139="a",F138,IF(J139="b",F140,""))</f>
        <v/>
      </c>
      <c r="L139" s="278"/>
      <c r="M139" s="123"/>
      <c r="N139" s="125"/>
      <c r="O139" s="300" t="str">
        <f>O64</f>
        <v/>
      </c>
      <c r="P139" s="299"/>
      <c r="Q139" s="302"/>
      <c r="R139" s="299"/>
      <c r="S139" s="129"/>
    </row>
    <row r="140" spans="1:19" s="37" customFormat="1" ht="9.6" customHeight="1" x14ac:dyDescent="0.25">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5">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5">
      <c r="A142" s="287">
        <v>32</v>
      </c>
      <c r="B142" s="346" t="str">
        <f>IF($D142="","",VLOOKUP($D142,'1D ELO (2)'!$A$7:$P$39,14))</f>
        <v/>
      </c>
      <c r="C142" s="346" t="str">
        <f>IF($D142="","",VLOOKUP($D142,'1D ELO (2)'!$A$7:$P$39,15))</f>
        <v/>
      </c>
      <c r="D142" s="119"/>
      <c r="E142" s="578" t="str">
        <f>UPPER(IF($D142="","",VLOOKUP($D142,'1D ELO (2)'!$A$7:$P$39,5)))</f>
        <v/>
      </c>
      <c r="F142" s="579" t="str">
        <f>UPPER(IF($D142="","",VLOOKUP($D142,'1D ELO (2)'!$A$7:$P$39,2)))</f>
        <v/>
      </c>
      <c r="G142" s="579" t="str">
        <f>IF($D142="","",VLOOKUP($D142,'1D ELO (2)'!$A$7:$P$39,3))</f>
        <v/>
      </c>
      <c r="H142" s="580"/>
      <c r="I142" s="579" t="str">
        <f>IF($D142="","",VLOOKUP($D142,'1D ELO (2)'!$A$7:$P$39,4))</f>
        <v/>
      </c>
      <c r="J142" s="277"/>
      <c r="K142" s="123"/>
      <c r="L142" s="125"/>
      <c r="M142" s="161"/>
      <c r="N142" s="274"/>
      <c r="O142" s="302"/>
      <c r="P142" s="318"/>
      <c r="Q142" s="303" t="str">
        <f>Q67</f>
        <v/>
      </c>
      <c r="R142" s="317"/>
      <c r="S142" s="129"/>
    </row>
    <row r="143" spans="1:19" s="37" customFormat="1" ht="9.6" customHeight="1" x14ac:dyDescent="0.25">
      <c r="A143" s="241"/>
      <c r="B143" s="270"/>
      <c r="C143" s="270"/>
      <c r="D143" s="270"/>
      <c r="E143" s="578" t="str">
        <f>UPPER(IF($D142="","",VLOOKUP($D142,'1D ELO (2)'!$A$7:$P$33,11)))</f>
        <v/>
      </c>
      <c r="F143" s="579" t="str">
        <f>UPPER(IF($D142="","",VLOOKUP($D142,'1D ELO (2)'!$A$7:$P$33,8)))</f>
        <v/>
      </c>
      <c r="G143" s="579" t="str">
        <f>IF($D142="","",VLOOKUP($D142,'1D ELO (2)'!$A$7:$P$33,9))</f>
        <v/>
      </c>
      <c r="H143" s="580"/>
      <c r="I143" s="579" t="str">
        <f>IF($D142="","",VLOOKUP($D142,'1D ELO (2)'!$A$7:$P$33,10))</f>
        <v/>
      </c>
      <c r="J143" s="271"/>
      <c r="K143" s="123"/>
      <c r="L143" s="125"/>
      <c r="M143" s="245"/>
      <c r="N143" s="279"/>
      <c r="O143" s="300" t="str">
        <f>O68</f>
        <v/>
      </c>
      <c r="P143" s="318"/>
      <c r="Q143" s="302">
        <f>Q68</f>
        <v>0</v>
      </c>
      <c r="R143" s="299"/>
      <c r="S143" s="129"/>
    </row>
    <row r="144" spans="1:19" s="37" customFormat="1" ht="9.6" customHeight="1" x14ac:dyDescent="0.25">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5">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5">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5">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5">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5">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5">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5">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5">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5">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5">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t="str">
        <f>O79</f>
        <v>Csávás István</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548"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547" priority="22" stopIfTrue="1" operator="equal">
      <formula>"Bye"</formula>
    </cfRule>
  </conditionalFormatting>
  <conditionalFormatting sqref="I10 K14 I18 M22 I26 K30 I34 O38 I42 K46 I50 M54 I58 K62 I66 O67 I85 K89 I93 M97 I101 K105 I109 O113 I117 K121 I125 M129 I133 K137 I141">
    <cfRule type="expression" dxfId="546" priority="28" stopIfTrue="1">
      <formula>AND($O$1="CU",I10="Umpire")</formula>
    </cfRule>
    <cfRule type="expression" dxfId="545" priority="29" stopIfTrue="1">
      <formula>AND($O$1="CU",I10&lt;&gt;"Umpire",J10&lt;&gt;"")</formula>
    </cfRule>
    <cfRule type="expression" dxfId="544" priority="30" stopIfTrue="1">
      <formula>AND($O$1="CU",I10&lt;&gt;"Umpire")</formula>
    </cfRule>
  </conditionalFormatting>
  <conditionalFormatting sqref="J10 L14 J18 N22 J26 L30 J34 P38 J42 L46 J50 N54 J58 L62 J66 P67 J85 L89 J93 N97 J101 L105 J109 P113 J117 L121 J125 N129 J133 L137 J141">
    <cfRule type="expression" dxfId="543" priority="23" stopIfTrue="1">
      <formula>$O$1="CU"</formula>
    </cfRule>
  </conditionalFormatting>
  <conditionalFormatting sqref="K9 M13 K17 O21 K25 M29 K33 Q37 K41 M45 K49 O53 K57 M61 K65 Q66 K84 M88 K92 O96 K100 M104 K108 Q112 K116 M120 K124 O128 K132 M136 K140">
    <cfRule type="expression" dxfId="542" priority="26" stopIfTrue="1">
      <formula>J10="as"</formula>
    </cfRule>
    <cfRule type="expression" dxfId="541" priority="27" stopIfTrue="1">
      <formula>J10="bs"</formula>
    </cfRule>
  </conditionalFormatting>
  <conditionalFormatting sqref="K10 M14 K18 O22 K26 M30 K34 Q38 K42 M46 K50 O54 K58 M62 K66 Q67 K85 M89 K93 O97 K101 M105 K109 Q113 K117 M121 K125 O129 K133 M137 K141">
    <cfRule type="expression" dxfId="540" priority="24" stopIfTrue="1">
      <formula>J10="as"</formula>
    </cfRule>
    <cfRule type="expression" dxfId="539" priority="25" stopIfTrue="1">
      <formula>J10="bs"</formula>
    </cfRule>
  </conditionalFormatting>
  <conditionalFormatting sqref="O64">
    <cfRule type="expression" dxfId="538" priority="15" stopIfTrue="1">
      <formula>P38="as"</formula>
    </cfRule>
    <cfRule type="expression" dxfId="537" priority="16" stopIfTrue="1">
      <formula>P38="bs"</formula>
    </cfRule>
  </conditionalFormatting>
  <conditionalFormatting sqref="O65">
    <cfRule type="expression" dxfId="536" priority="19" stopIfTrue="1">
      <formula>P38="as"</formula>
    </cfRule>
    <cfRule type="expression" dxfId="535" priority="20" stopIfTrue="1">
      <formula>P38="bs"</formula>
    </cfRule>
  </conditionalFormatting>
  <conditionalFormatting sqref="O68">
    <cfRule type="expression" dxfId="534" priority="13" stopIfTrue="1">
      <formula>P113="as"</formula>
    </cfRule>
    <cfRule type="expression" dxfId="533" priority="14" stopIfTrue="1">
      <formula>P113="bs"</formula>
    </cfRule>
  </conditionalFormatting>
  <conditionalFormatting sqref="O69">
    <cfRule type="expression" dxfId="532" priority="17" stopIfTrue="1">
      <formula>P113="as"</formula>
    </cfRule>
    <cfRule type="expression" dxfId="531" priority="18" stopIfTrue="1">
      <formula>P113="bs"</formula>
    </cfRule>
  </conditionalFormatting>
  <conditionalFormatting sqref="O139">
    <cfRule type="expression" dxfId="530" priority="5" stopIfTrue="1">
      <formula>P38="as"</formula>
    </cfRule>
    <cfRule type="expression" dxfId="529" priority="6" stopIfTrue="1">
      <formula>P38="bs"</formula>
    </cfRule>
  </conditionalFormatting>
  <conditionalFormatting sqref="O140">
    <cfRule type="expression" dxfId="528" priority="9" stopIfTrue="1">
      <formula>P38="as"</formula>
    </cfRule>
    <cfRule type="expression" dxfId="527" priority="10" stopIfTrue="1">
      <formula>P38="bs"</formula>
    </cfRule>
  </conditionalFormatting>
  <conditionalFormatting sqref="O143">
    <cfRule type="expression" dxfId="526" priority="3" stopIfTrue="1">
      <formula>P113="as"</formula>
    </cfRule>
    <cfRule type="expression" dxfId="525" priority="4" stopIfTrue="1">
      <formula>P113="bs"</formula>
    </cfRule>
  </conditionalFormatting>
  <conditionalFormatting sqref="O144">
    <cfRule type="expression" dxfId="524" priority="7" stopIfTrue="1">
      <formula>P113="as"</formula>
    </cfRule>
    <cfRule type="expression" dxfId="523" priority="8" stopIfTrue="1">
      <formula>P113="bs"</formula>
    </cfRule>
  </conditionalFormatting>
  <conditionalFormatting sqref="Q141">
    <cfRule type="expression" dxfId="522" priority="1" stopIfTrue="1">
      <formula>P67="as"</formula>
    </cfRule>
    <cfRule type="expression" dxfId="521" priority="2" stopIfTrue="1">
      <formula>P67="bs"</formula>
    </cfRule>
  </conditionalFormatting>
  <conditionalFormatting sqref="Q142">
    <cfRule type="expression" dxfId="520" priority="11" stopIfTrue="1">
      <formula>P67="as"</formula>
    </cfRule>
    <cfRule type="expression" dxfId="519"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27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58433" r:id="rId4"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58434" r:id="rId5"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26">
    <tabColor indexed="42"/>
  </sheetPr>
  <dimension ref="A1:O134"/>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6.33203125" customWidth="1"/>
    <col min="2" max="2" width="13" customWidth="1"/>
    <col min="3" max="3" width="13.88671875" customWidth="1"/>
    <col min="4" max="4" width="11.88671875" style="41" customWidth="1"/>
    <col min="5" max="5" width="13.44140625" style="617" customWidth="1"/>
    <col min="6" max="6" width="32.44140625" style="64" customWidth="1"/>
    <col min="7" max="7" width="8.6640625" style="625" customWidth="1"/>
    <col min="8" max="8" width="0.109375" style="41" customWidth="1"/>
    <col min="9" max="9" width="5.44140625" style="41" hidden="1" customWidth="1"/>
    <col min="10" max="10" width="8" style="41" hidden="1" customWidth="1"/>
    <col min="11" max="11" width="0.10937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70" t="s">
        <v>90</v>
      </c>
      <c r="F1" s="82"/>
      <c r="G1" s="618"/>
      <c r="H1" s="362"/>
      <c r="I1" s="362"/>
      <c r="J1" s="362"/>
      <c r="K1" s="362"/>
      <c r="L1" s="362"/>
      <c r="M1" s="362"/>
      <c r="N1" s="362"/>
      <c r="O1" s="363"/>
    </row>
    <row r="2" spans="1:15" ht="13.8" thickBot="1" x14ac:dyDescent="0.3">
      <c r="B2" s="59" t="s">
        <v>119</v>
      </c>
      <c r="C2" s="393">
        <f>Altalanos!$C$8</f>
        <v>0</v>
      </c>
      <c r="D2" s="82"/>
      <c r="E2" s="370" t="s">
        <v>91</v>
      </c>
      <c r="F2" s="594"/>
      <c r="G2" s="619"/>
      <c r="H2" s="57"/>
      <c r="I2" s="57"/>
      <c r="J2" s="57"/>
      <c r="K2" s="57"/>
      <c r="L2" s="73"/>
      <c r="M2" s="49"/>
      <c r="N2" s="49"/>
      <c r="O2" s="73"/>
    </row>
    <row r="3" spans="1:15" s="2" customFormat="1" ht="13.8" thickBot="1" x14ac:dyDescent="0.3">
      <c r="A3" s="641"/>
      <c r="B3" s="582"/>
      <c r="C3" s="582"/>
      <c r="D3" s="582"/>
      <c r="E3" s="616"/>
      <c r="F3" s="582"/>
      <c r="G3" s="620"/>
      <c r="H3" s="74"/>
      <c r="I3" s="84"/>
      <c r="J3" s="84"/>
      <c r="K3" s="84"/>
      <c r="L3" s="410" t="s">
        <v>89</v>
      </c>
      <c r="M3" s="75"/>
      <c r="N3" s="85"/>
      <c r="O3" s="371"/>
    </row>
    <row r="4" spans="1:15" s="2" customFormat="1" x14ac:dyDescent="0.25">
      <c r="A4" s="44" t="s">
        <v>81</v>
      </c>
      <c r="B4" s="44"/>
      <c r="C4" s="42" t="s">
        <v>79</v>
      </c>
      <c r="D4" s="44" t="s">
        <v>84</v>
      </c>
      <c r="E4" s="651"/>
      <c r="F4" s="642"/>
      <c r="G4" s="621" t="s">
        <v>85</v>
      </c>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52"/>
      <c r="F5" s="61"/>
      <c r="G5" s="622" t="str">
        <f>Altalanos!$E$10</f>
        <v>Csávás István</v>
      </c>
      <c r="H5" s="90"/>
      <c r="I5" s="52"/>
      <c r="J5" s="52"/>
      <c r="K5" s="52"/>
      <c r="L5" s="90"/>
      <c r="M5" s="61"/>
      <c r="N5" s="61"/>
      <c r="O5" s="643"/>
    </row>
    <row r="6" spans="1:15" ht="30" customHeight="1" thickBot="1" x14ac:dyDescent="0.3">
      <c r="A6" s="348" t="s">
        <v>92</v>
      </c>
      <c r="B6" s="77" t="s">
        <v>82</v>
      </c>
      <c r="C6" s="77" t="s">
        <v>83</v>
      </c>
      <c r="D6" s="77" t="s">
        <v>87</v>
      </c>
      <c r="E6" s="78" t="s">
        <v>88</v>
      </c>
      <c r="F6" s="591" t="s">
        <v>208</v>
      </c>
      <c r="G6" s="623" t="s">
        <v>94</v>
      </c>
      <c r="H6" s="356" t="s">
        <v>74</v>
      </c>
      <c r="I6" s="79" t="s">
        <v>72</v>
      </c>
      <c r="J6" s="358" t="s">
        <v>1</v>
      </c>
      <c r="K6" s="79" t="s">
        <v>73</v>
      </c>
      <c r="L6" s="343" t="s">
        <v>95</v>
      </c>
      <c r="M6" s="80" t="s">
        <v>96</v>
      </c>
      <c r="N6" s="92" t="s">
        <v>2</v>
      </c>
      <c r="O6" s="78" t="s">
        <v>97</v>
      </c>
    </row>
    <row r="7" spans="1:15" s="11" customFormat="1" ht="18.899999999999999" customHeight="1" x14ac:dyDescent="0.25">
      <c r="A7" s="360">
        <v>1</v>
      </c>
      <c r="B7" s="67"/>
      <c r="C7" s="67"/>
      <c r="D7" s="68"/>
      <c r="E7" s="373"/>
      <c r="F7" s="638"/>
      <c r="G7" s="653"/>
      <c r="H7" s="357"/>
      <c r="I7" s="355"/>
      <c r="J7" s="359"/>
      <c r="K7" s="355"/>
      <c r="L7" s="344"/>
      <c r="M7" s="68"/>
      <c r="N7" s="93"/>
      <c r="O7" s="638"/>
    </row>
    <row r="8" spans="1:15" s="11" customFormat="1" ht="18.899999999999999" customHeight="1" x14ac:dyDescent="0.25">
      <c r="A8" s="360">
        <v>2</v>
      </c>
      <c r="B8" s="67"/>
      <c r="C8" s="67"/>
      <c r="D8" s="68"/>
      <c r="E8" s="373"/>
      <c r="F8" s="388"/>
      <c r="G8" s="68"/>
      <c r="H8" s="357"/>
      <c r="I8" s="355"/>
      <c r="J8" s="359"/>
      <c r="K8" s="355"/>
      <c r="L8" s="344"/>
      <c r="M8" s="68"/>
      <c r="N8" s="93"/>
      <c r="O8" s="597"/>
    </row>
    <row r="9" spans="1:15" s="11" customFormat="1" ht="18.899999999999999" customHeight="1" x14ac:dyDescent="0.25">
      <c r="A9" s="360">
        <v>3</v>
      </c>
      <c r="B9" s="67"/>
      <c r="C9" s="67"/>
      <c r="D9" s="68"/>
      <c r="E9" s="373"/>
      <c r="F9" s="388"/>
      <c r="G9" s="68"/>
      <c r="H9" s="357"/>
      <c r="I9" s="355"/>
      <c r="J9" s="359"/>
      <c r="K9" s="355"/>
      <c r="L9" s="344"/>
      <c r="M9" s="68"/>
      <c r="N9" s="604"/>
      <c r="O9" s="388"/>
    </row>
    <row r="10" spans="1:15" s="11" customFormat="1" ht="18.899999999999999" customHeight="1" x14ac:dyDescent="0.25">
      <c r="A10" s="360">
        <v>4</v>
      </c>
      <c r="B10" s="67"/>
      <c r="C10" s="67"/>
      <c r="D10" s="68"/>
      <c r="E10" s="373"/>
      <c r="F10" s="388"/>
      <c r="G10" s="68"/>
      <c r="H10" s="357"/>
      <c r="I10" s="355"/>
      <c r="J10" s="359"/>
      <c r="K10" s="355"/>
      <c r="L10" s="344"/>
      <c r="M10" s="68"/>
      <c r="N10" s="603"/>
      <c r="O10" s="597"/>
    </row>
    <row r="11" spans="1:15" s="11" customFormat="1" ht="18.899999999999999" customHeight="1" x14ac:dyDescent="0.25">
      <c r="A11" s="360">
        <v>5</v>
      </c>
      <c r="B11" s="67"/>
      <c r="C11" s="67"/>
      <c r="D11" s="68"/>
      <c r="E11" s="373"/>
      <c r="F11" s="388"/>
      <c r="G11" s="653"/>
      <c r="H11" s="357"/>
      <c r="I11" s="355"/>
      <c r="J11" s="359"/>
      <c r="K11" s="355"/>
      <c r="L11" s="344"/>
      <c r="M11" s="68"/>
      <c r="N11" s="604"/>
      <c r="O11" s="597"/>
    </row>
    <row r="12" spans="1:15" s="11" customFormat="1" ht="18.899999999999999" customHeight="1" x14ac:dyDescent="0.25">
      <c r="A12" s="360">
        <v>6</v>
      </c>
      <c r="B12" s="67"/>
      <c r="C12" s="67"/>
      <c r="D12" s="68"/>
      <c r="E12" s="373"/>
      <c r="F12" s="388"/>
      <c r="G12" s="68"/>
      <c r="H12" s="357"/>
      <c r="I12" s="355"/>
      <c r="J12" s="359"/>
      <c r="K12" s="355"/>
      <c r="L12" s="344"/>
      <c r="M12" s="68"/>
      <c r="N12" s="604"/>
      <c r="O12" s="597"/>
    </row>
    <row r="13" spans="1:15" s="11" customFormat="1" ht="18.899999999999999" customHeight="1" x14ac:dyDescent="0.25">
      <c r="A13" s="360">
        <v>7</v>
      </c>
      <c r="B13" s="67"/>
      <c r="C13" s="67"/>
      <c r="D13" s="68"/>
      <c r="E13" s="373"/>
      <c r="F13" s="388"/>
      <c r="G13" s="68"/>
      <c r="H13" s="357"/>
      <c r="I13" s="355"/>
      <c r="J13" s="359"/>
      <c r="K13" s="355"/>
      <c r="L13" s="344"/>
      <c r="M13" s="68"/>
      <c r="N13" s="604"/>
      <c r="O13" s="597"/>
    </row>
    <row r="14" spans="1:15" s="11" customFormat="1" ht="18.899999999999999" customHeight="1" x14ac:dyDescent="0.25">
      <c r="A14" s="360">
        <v>8</v>
      </c>
      <c r="B14" s="67"/>
      <c r="C14" s="67"/>
      <c r="D14" s="68"/>
      <c r="E14" s="373"/>
      <c r="F14" s="388"/>
      <c r="G14" s="68"/>
      <c r="H14" s="357"/>
      <c r="I14" s="355"/>
      <c r="J14" s="359"/>
      <c r="K14" s="355"/>
      <c r="L14" s="344"/>
      <c r="M14" s="68"/>
      <c r="N14" s="604"/>
      <c r="O14" s="597"/>
    </row>
    <row r="15" spans="1:15" s="11" customFormat="1" ht="18.899999999999999" customHeight="1" x14ac:dyDescent="0.25">
      <c r="A15" s="360">
        <v>9</v>
      </c>
      <c r="B15" s="67"/>
      <c r="C15" s="67"/>
      <c r="D15" s="68"/>
      <c r="E15" s="373"/>
      <c r="F15" s="388"/>
      <c r="G15" s="68"/>
      <c r="H15" s="357"/>
      <c r="I15" s="355"/>
      <c r="J15" s="359"/>
      <c r="K15" s="355"/>
      <c r="L15" s="344"/>
      <c r="M15" s="68"/>
      <c r="N15" s="605"/>
      <c r="O15" s="597"/>
    </row>
    <row r="16" spans="1:15" s="11" customFormat="1" ht="18.899999999999999" customHeight="1" x14ac:dyDescent="0.25">
      <c r="A16" s="360">
        <v>10</v>
      </c>
      <c r="B16" s="67"/>
      <c r="C16" s="67"/>
      <c r="D16" s="68"/>
      <c r="E16" s="373"/>
      <c r="F16" s="388"/>
      <c r="G16" s="68"/>
      <c r="H16" s="357"/>
      <c r="I16" s="355"/>
      <c r="J16" s="359"/>
      <c r="K16" s="355"/>
      <c r="L16" s="344"/>
      <c r="M16" s="68"/>
      <c r="N16" s="93"/>
      <c r="O16" s="597"/>
    </row>
    <row r="17" spans="1:15" s="11" customFormat="1" ht="18.899999999999999" customHeight="1" x14ac:dyDescent="0.25">
      <c r="A17" s="360">
        <v>11</v>
      </c>
      <c r="B17" s="67"/>
      <c r="C17" s="67"/>
      <c r="D17" s="68"/>
      <c r="E17" s="373"/>
      <c r="F17" s="388"/>
      <c r="G17" s="68"/>
      <c r="H17" s="357"/>
      <c r="I17" s="355"/>
      <c r="J17" s="359"/>
      <c r="K17" s="355"/>
      <c r="L17" s="344"/>
      <c r="M17" s="68"/>
      <c r="N17" s="93"/>
      <c r="O17" s="597"/>
    </row>
    <row r="18" spans="1:15" s="11" customFormat="1" ht="18.899999999999999" customHeight="1" x14ac:dyDescent="0.25">
      <c r="A18" s="360">
        <v>12</v>
      </c>
      <c r="B18" s="67"/>
      <c r="C18" s="67"/>
      <c r="D18" s="68"/>
      <c r="E18" s="373"/>
      <c r="F18" s="388"/>
      <c r="G18" s="68"/>
      <c r="H18" s="357"/>
      <c r="I18" s="355"/>
      <c r="J18" s="359"/>
      <c r="K18" s="355"/>
      <c r="L18" s="344"/>
      <c r="M18" s="68"/>
      <c r="N18" s="93"/>
      <c r="O18" s="597"/>
    </row>
    <row r="19" spans="1:15" s="11" customFormat="1" ht="18.899999999999999" customHeight="1" x14ac:dyDescent="0.25">
      <c r="A19" s="360">
        <v>13</v>
      </c>
      <c r="B19" s="67"/>
      <c r="C19" s="67"/>
      <c r="D19" s="68"/>
      <c r="E19" s="373"/>
      <c r="F19" s="388"/>
      <c r="G19" s="68"/>
      <c r="H19" s="357"/>
      <c r="I19" s="355"/>
      <c r="J19" s="359"/>
      <c r="K19" s="355"/>
      <c r="L19" s="344"/>
      <c r="M19" s="68"/>
      <c r="N19" s="69"/>
      <c r="O19" s="597"/>
    </row>
    <row r="20" spans="1:15" s="11" customFormat="1" ht="18.899999999999999" customHeight="1" x14ac:dyDescent="0.25">
      <c r="A20" s="360">
        <v>14</v>
      </c>
      <c r="B20" s="67"/>
      <c r="C20" s="67"/>
      <c r="D20" s="68"/>
      <c r="E20" s="373"/>
      <c r="F20" s="388"/>
      <c r="G20" s="68"/>
      <c r="H20" s="357"/>
      <c r="I20" s="355"/>
      <c r="J20" s="359"/>
      <c r="K20" s="355"/>
      <c r="L20" s="344"/>
      <c r="M20" s="68"/>
      <c r="N20" s="69"/>
      <c r="O20" s="597"/>
    </row>
    <row r="21" spans="1:15" s="11" customFormat="1" ht="18.899999999999999" customHeight="1" x14ac:dyDescent="0.25">
      <c r="A21" s="360">
        <v>15</v>
      </c>
      <c r="B21" s="67"/>
      <c r="C21" s="67"/>
      <c r="D21" s="68"/>
      <c r="E21" s="373"/>
      <c r="F21" s="388"/>
      <c r="G21" s="68"/>
      <c r="H21" s="357"/>
      <c r="I21" s="355"/>
      <c r="J21" s="359"/>
      <c r="K21" s="355"/>
      <c r="L21" s="344"/>
      <c r="M21" s="68"/>
      <c r="N21" s="93"/>
      <c r="O21" s="597"/>
    </row>
    <row r="22" spans="1:15" s="11" customFormat="1" ht="18.899999999999999" customHeight="1" x14ac:dyDescent="0.25">
      <c r="A22" s="360">
        <v>16</v>
      </c>
      <c r="B22" s="67"/>
      <c r="C22" s="67"/>
      <c r="D22" s="68"/>
      <c r="E22" s="373"/>
      <c r="F22" s="388"/>
      <c r="G22" s="68"/>
      <c r="H22" s="357"/>
      <c r="I22" s="355"/>
      <c r="J22" s="359"/>
      <c r="K22" s="355"/>
      <c r="L22" s="344"/>
      <c r="M22" s="68"/>
      <c r="N22" s="93"/>
      <c r="O22" s="597"/>
    </row>
    <row r="23" spans="1:15" s="11" customFormat="1" ht="18.899999999999999" customHeight="1" x14ac:dyDescent="0.25">
      <c r="A23" s="360">
        <v>17</v>
      </c>
      <c r="B23" s="67"/>
      <c r="C23" s="67"/>
      <c r="D23" s="68"/>
      <c r="E23" s="373"/>
      <c r="F23" s="388"/>
      <c r="G23" s="68"/>
      <c r="H23" s="357"/>
      <c r="I23" s="355"/>
      <c r="J23" s="359"/>
      <c r="K23" s="355"/>
      <c r="L23" s="344"/>
      <c r="M23" s="68"/>
      <c r="N23" s="93"/>
      <c r="O23" s="597"/>
    </row>
    <row r="24" spans="1:15" s="11" customFormat="1" ht="18.899999999999999" customHeight="1" x14ac:dyDescent="0.25">
      <c r="A24" s="360">
        <v>18</v>
      </c>
      <c r="B24" s="67"/>
      <c r="C24" s="67"/>
      <c r="D24" s="68"/>
      <c r="E24" s="373"/>
      <c r="F24" s="388"/>
      <c r="G24" s="68"/>
      <c r="H24" s="357"/>
      <c r="I24" s="355"/>
      <c r="J24" s="359"/>
      <c r="K24" s="355"/>
      <c r="L24" s="344"/>
      <c r="M24" s="68"/>
      <c r="N24" s="93"/>
      <c r="O24" s="597"/>
    </row>
    <row r="25" spans="1:15" s="11" customFormat="1" ht="18.899999999999999" customHeight="1" x14ac:dyDescent="0.25">
      <c r="A25" s="360">
        <v>19</v>
      </c>
      <c r="B25" s="67"/>
      <c r="C25" s="67"/>
      <c r="D25" s="68"/>
      <c r="E25" s="373"/>
      <c r="F25" s="388"/>
      <c r="G25" s="68"/>
      <c r="H25" s="357"/>
      <c r="I25" s="355"/>
      <c r="J25" s="359"/>
      <c r="K25" s="355"/>
      <c r="L25" s="344"/>
      <c r="M25" s="68"/>
      <c r="N25" s="93"/>
      <c r="O25" s="597"/>
    </row>
    <row r="26" spans="1:15" s="11" customFormat="1" ht="18.899999999999999" customHeight="1" x14ac:dyDescent="0.25">
      <c r="A26" s="360">
        <v>20</v>
      </c>
      <c r="B26" s="67"/>
      <c r="C26" s="67"/>
      <c r="D26" s="68"/>
      <c r="E26" s="373"/>
      <c r="F26" s="388"/>
      <c r="G26" s="68"/>
      <c r="H26" s="357"/>
      <c r="I26" s="355"/>
      <c r="J26" s="359"/>
      <c r="K26" s="355"/>
      <c r="L26" s="344"/>
      <c r="M26" s="68"/>
      <c r="N26" s="93"/>
      <c r="O26" s="597"/>
    </row>
    <row r="27" spans="1:15" s="11" customFormat="1" ht="18.899999999999999" customHeight="1" x14ac:dyDescent="0.25">
      <c r="A27" s="360">
        <v>21</v>
      </c>
      <c r="B27" s="67"/>
      <c r="C27" s="67"/>
      <c r="D27" s="68"/>
      <c r="E27" s="373"/>
      <c r="F27" s="388"/>
      <c r="G27" s="68"/>
      <c r="H27" s="357"/>
      <c r="I27" s="355"/>
      <c r="J27" s="359"/>
      <c r="K27" s="355"/>
      <c r="L27" s="344"/>
      <c r="M27" s="68"/>
      <c r="N27" s="69"/>
      <c r="O27" s="388"/>
    </row>
    <row r="28" spans="1:15" s="11" customFormat="1" ht="18.899999999999999" customHeight="1" x14ac:dyDescent="0.25">
      <c r="A28" s="360">
        <v>22</v>
      </c>
      <c r="B28" s="67"/>
      <c r="C28" s="67"/>
      <c r="D28" s="68"/>
      <c r="E28" s="373"/>
      <c r="F28" s="586"/>
      <c r="G28" s="586"/>
      <c r="H28" s="357"/>
      <c r="I28" s="355"/>
      <c r="J28" s="359"/>
      <c r="K28" s="355"/>
      <c r="L28" s="344"/>
      <c r="M28" s="69"/>
      <c r="N28" s="69"/>
      <c r="O28" s="69"/>
    </row>
    <row r="29" spans="1:15" s="11" customFormat="1" ht="18.899999999999999" customHeight="1" x14ac:dyDescent="0.25">
      <c r="A29" s="360">
        <v>23</v>
      </c>
      <c r="B29" s="67"/>
      <c r="C29" s="67"/>
      <c r="D29" s="68"/>
      <c r="E29" s="373"/>
      <c r="F29" s="586"/>
      <c r="G29" s="586"/>
      <c r="H29" s="357"/>
      <c r="I29" s="355"/>
      <c r="J29" s="359"/>
      <c r="K29" s="355"/>
      <c r="L29" s="344"/>
      <c r="M29" s="69"/>
      <c r="N29" s="93"/>
      <c r="O29" s="69"/>
    </row>
    <row r="30" spans="1:15" s="11" customFormat="1" ht="18.899999999999999" customHeight="1" x14ac:dyDescent="0.25">
      <c r="A30" s="360">
        <v>24</v>
      </c>
      <c r="B30" s="67"/>
      <c r="C30" s="67"/>
      <c r="D30" s="68"/>
      <c r="E30" s="373"/>
      <c r="F30" s="586"/>
      <c r="G30" s="624"/>
      <c r="H30" s="357"/>
      <c r="I30" s="355"/>
      <c r="J30" s="359"/>
      <c r="K30" s="355"/>
      <c r="L30" s="344"/>
      <c r="M30" s="69"/>
      <c r="N30" s="93">
        <f t="shared" ref="N30:N93" si="0">IF(L30="DA",1,IF(L30="WC",2,IF(L30="SE",3,IF(L30="Q",4,IF(L30="LL",5,999)))))</f>
        <v>999</v>
      </c>
      <c r="O30" s="69"/>
    </row>
    <row r="31" spans="1:15" s="11" customFormat="1" ht="18.899999999999999" customHeight="1" x14ac:dyDescent="0.25">
      <c r="A31" s="360">
        <v>25</v>
      </c>
      <c r="B31" s="67"/>
      <c r="C31" s="67"/>
      <c r="D31" s="68"/>
      <c r="E31" s="373"/>
      <c r="F31" s="586"/>
      <c r="G31" s="624"/>
      <c r="H31" s="357"/>
      <c r="I31" s="355"/>
      <c r="J31" s="359"/>
      <c r="K31" s="355"/>
      <c r="L31" s="344"/>
      <c r="M31" s="69"/>
      <c r="N31" s="93">
        <f t="shared" si="0"/>
        <v>999</v>
      </c>
      <c r="O31" s="69"/>
    </row>
    <row r="32" spans="1:15" s="11" customFormat="1" ht="18.899999999999999" customHeight="1" x14ac:dyDescent="0.25">
      <c r="A32" s="360">
        <v>26</v>
      </c>
      <c r="B32" s="67"/>
      <c r="C32" s="67"/>
      <c r="D32" s="68"/>
      <c r="E32" s="373"/>
      <c r="F32" s="586"/>
      <c r="G32" s="624"/>
      <c r="H32" s="357"/>
      <c r="I32" s="355"/>
      <c r="J32" s="359"/>
      <c r="K32" s="355"/>
      <c r="L32" s="344"/>
      <c r="M32" s="69"/>
      <c r="N32" s="93">
        <f t="shared" si="0"/>
        <v>999</v>
      </c>
      <c r="O32" s="69"/>
    </row>
    <row r="33" spans="1:15" s="11" customFormat="1" ht="18.899999999999999" customHeight="1" x14ac:dyDescent="0.25">
      <c r="A33" s="360">
        <v>27</v>
      </c>
      <c r="B33" s="67"/>
      <c r="C33" s="67"/>
      <c r="D33" s="68"/>
      <c r="E33" s="373"/>
      <c r="F33" s="586"/>
      <c r="G33" s="624"/>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899999999999999" customHeight="1" x14ac:dyDescent="0.25">
      <c r="A34" s="360">
        <v>28</v>
      </c>
      <c r="B34" s="67"/>
      <c r="C34" s="67"/>
      <c r="D34" s="68"/>
      <c r="E34" s="373"/>
      <c r="F34" s="586"/>
      <c r="G34" s="624"/>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899999999999999" customHeight="1" x14ac:dyDescent="0.25">
      <c r="A35" s="360">
        <v>29</v>
      </c>
      <c r="B35" s="67"/>
      <c r="C35" s="67"/>
      <c r="D35" s="68"/>
      <c r="E35" s="373"/>
      <c r="F35" s="586"/>
      <c r="G35" s="624"/>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899999999999999" customHeight="1" x14ac:dyDescent="0.25">
      <c r="A36" s="360">
        <v>30</v>
      </c>
      <c r="B36" s="67"/>
      <c r="C36" s="67"/>
      <c r="D36" s="68"/>
      <c r="E36" s="373"/>
      <c r="F36" s="586"/>
      <c r="G36" s="624"/>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899999999999999" customHeight="1" x14ac:dyDescent="0.25">
      <c r="A37" s="360">
        <v>31</v>
      </c>
      <c r="B37" s="67"/>
      <c r="C37" s="67"/>
      <c r="D37" s="68"/>
      <c r="E37" s="373"/>
      <c r="F37" s="586"/>
      <c r="G37" s="624"/>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899999999999999" customHeight="1" x14ac:dyDescent="0.25">
      <c r="A38" s="360">
        <v>32</v>
      </c>
      <c r="B38" s="67"/>
      <c r="C38" s="67"/>
      <c r="D38" s="68"/>
      <c r="E38" s="373"/>
      <c r="F38" s="586"/>
      <c r="G38" s="624"/>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899999999999999" customHeight="1" x14ac:dyDescent="0.25">
      <c r="A39" s="360">
        <v>33</v>
      </c>
      <c r="B39" s="67"/>
      <c r="C39" s="67"/>
      <c r="D39" s="68"/>
      <c r="E39" s="373"/>
      <c r="F39" s="586"/>
      <c r="G39" s="624"/>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899999999999999" customHeight="1" x14ac:dyDescent="0.25">
      <c r="A40" s="360">
        <v>34</v>
      </c>
      <c r="B40" s="67"/>
      <c r="C40" s="67"/>
      <c r="D40" s="68"/>
      <c r="E40" s="373"/>
      <c r="F40" s="586"/>
      <c r="G40" s="624"/>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899999999999999" customHeight="1" x14ac:dyDescent="0.25">
      <c r="A41" s="360">
        <v>35</v>
      </c>
      <c r="B41" s="67"/>
      <c r="C41" s="67"/>
      <c r="D41" s="68"/>
      <c r="E41" s="373"/>
      <c r="F41" s="586"/>
      <c r="G41" s="624"/>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899999999999999" customHeight="1" x14ac:dyDescent="0.25">
      <c r="A42" s="360">
        <v>36</v>
      </c>
      <c r="B42" s="67"/>
      <c r="C42" s="67"/>
      <c r="D42" s="68"/>
      <c r="E42" s="373"/>
      <c r="F42" s="586"/>
      <c r="G42" s="624"/>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899999999999999" customHeight="1" x14ac:dyDescent="0.25">
      <c r="A43" s="360">
        <v>37</v>
      </c>
      <c r="B43" s="67"/>
      <c r="C43" s="67"/>
      <c r="D43" s="68"/>
      <c r="E43" s="373"/>
      <c r="F43" s="586"/>
      <c r="G43" s="624"/>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899999999999999" customHeight="1" x14ac:dyDescent="0.25">
      <c r="A44" s="360">
        <v>38</v>
      </c>
      <c r="B44" s="67"/>
      <c r="C44" s="67"/>
      <c r="D44" s="68"/>
      <c r="E44" s="373"/>
      <c r="F44" s="586"/>
      <c r="G44" s="624"/>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899999999999999" customHeight="1" x14ac:dyDescent="0.25">
      <c r="A45" s="360">
        <v>39</v>
      </c>
      <c r="B45" s="67"/>
      <c r="C45" s="67"/>
      <c r="D45" s="68"/>
      <c r="E45" s="373"/>
      <c r="F45" s="586"/>
      <c r="G45" s="624"/>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899999999999999" customHeight="1" x14ac:dyDescent="0.25">
      <c r="A46" s="360">
        <v>40</v>
      </c>
      <c r="B46" s="67"/>
      <c r="C46" s="67"/>
      <c r="D46" s="68"/>
      <c r="E46" s="373"/>
      <c r="F46" s="586"/>
      <c r="G46" s="624"/>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899999999999999" customHeight="1" x14ac:dyDescent="0.25">
      <c r="A47" s="360">
        <v>41</v>
      </c>
      <c r="B47" s="67"/>
      <c r="C47" s="67"/>
      <c r="D47" s="68"/>
      <c r="E47" s="373"/>
      <c r="F47" s="586"/>
      <c r="G47" s="624"/>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899999999999999" customHeight="1" x14ac:dyDescent="0.25">
      <c r="A48" s="360">
        <v>42</v>
      </c>
      <c r="B48" s="67"/>
      <c r="C48" s="67"/>
      <c r="D48" s="68"/>
      <c r="E48" s="373"/>
      <c r="F48" s="586"/>
      <c r="G48" s="624"/>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899999999999999" customHeight="1" x14ac:dyDescent="0.25">
      <c r="A49" s="360">
        <v>43</v>
      </c>
      <c r="B49" s="67"/>
      <c r="C49" s="67"/>
      <c r="D49" s="68"/>
      <c r="E49" s="373"/>
      <c r="F49" s="586"/>
      <c r="G49" s="624"/>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899999999999999" customHeight="1" x14ac:dyDescent="0.25">
      <c r="A50" s="360">
        <v>44</v>
      </c>
      <c r="B50" s="67"/>
      <c r="C50" s="67"/>
      <c r="D50" s="68"/>
      <c r="E50" s="373"/>
      <c r="F50" s="586"/>
      <c r="G50" s="624"/>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899999999999999" customHeight="1" x14ac:dyDescent="0.25">
      <c r="A51" s="360">
        <v>45</v>
      </c>
      <c r="B51" s="67"/>
      <c r="C51" s="67"/>
      <c r="D51" s="68"/>
      <c r="E51" s="373"/>
      <c r="F51" s="586"/>
      <c r="G51" s="624"/>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899999999999999" customHeight="1" x14ac:dyDescent="0.25">
      <c r="A52" s="360">
        <v>46</v>
      </c>
      <c r="B52" s="67"/>
      <c r="C52" s="67"/>
      <c r="D52" s="68"/>
      <c r="E52" s="373"/>
      <c r="F52" s="586"/>
      <c r="G52" s="624"/>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899999999999999" customHeight="1" x14ac:dyDescent="0.25">
      <c r="A53" s="360">
        <v>47</v>
      </c>
      <c r="B53" s="67"/>
      <c r="C53" s="67"/>
      <c r="D53" s="68"/>
      <c r="E53" s="373"/>
      <c r="F53" s="586"/>
      <c r="G53" s="624"/>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899999999999999" customHeight="1" x14ac:dyDescent="0.25">
      <c r="A54" s="360">
        <v>48</v>
      </c>
      <c r="B54" s="67"/>
      <c r="C54" s="67"/>
      <c r="D54" s="68"/>
      <c r="E54" s="373"/>
      <c r="F54" s="586"/>
      <c r="G54" s="624"/>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899999999999999" customHeight="1" x14ac:dyDescent="0.25">
      <c r="A55" s="360">
        <v>49</v>
      </c>
      <c r="B55" s="67"/>
      <c r="C55" s="67"/>
      <c r="D55" s="68"/>
      <c r="E55" s="373"/>
      <c r="F55" s="586"/>
      <c r="G55" s="624"/>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899999999999999" customHeight="1" x14ac:dyDescent="0.25">
      <c r="A56" s="360">
        <v>50</v>
      </c>
      <c r="B56" s="67"/>
      <c r="C56" s="67"/>
      <c r="D56" s="68"/>
      <c r="E56" s="373"/>
      <c r="F56" s="586"/>
      <c r="G56" s="624"/>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899999999999999" customHeight="1" x14ac:dyDescent="0.25">
      <c r="A57" s="360">
        <v>51</v>
      </c>
      <c r="B57" s="67"/>
      <c r="C57" s="67"/>
      <c r="D57" s="68"/>
      <c r="E57" s="373"/>
      <c r="F57" s="586"/>
      <c r="G57" s="624"/>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899999999999999" customHeight="1" x14ac:dyDescent="0.25">
      <c r="A58" s="360">
        <v>52</v>
      </c>
      <c r="B58" s="67"/>
      <c r="C58" s="67"/>
      <c r="D58" s="68"/>
      <c r="E58" s="373"/>
      <c r="F58" s="586"/>
      <c r="G58" s="624"/>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899999999999999" customHeight="1" x14ac:dyDescent="0.25">
      <c r="A59" s="360">
        <v>53</v>
      </c>
      <c r="B59" s="67"/>
      <c r="C59" s="67"/>
      <c r="D59" s="68"/>
      <c r="E59" s="373"/>
      <c r="F59" s="586"/>
      <c r="G59" s="624"/>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899999999999999" customHeight="1" x14ac:dyDescent="0.25">
      <c r="A60" s="360">
        <v>54</v>
      </c>
      <c r="B60" s="67"/>
      <c r="C60" s="67"/>
      <c r="D60" s="68"/>
      <c r="E60" s="373"/>
      <c r="F60" s="586"/>
      <c r="G60" s="624"/>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899999999999999" customHeight="1" x14ac:dyDescent="0.25">
      <c r="A61" s="360">
        <v>55</v>
      </c>
      <c r="B61" s="67"/>
      <c r="C61" s="67"/>
      <c r="D61" s="68"/>
      <c r="E61" s="373"/>
      <c r="F61" s="586"/>
      <c r="G61" s="624"/>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899999999999999" customHeight="1" x14ac:dyDescent="0.25">
      <c r="A62" s="360">
        <v>56</v>
      </c>
      <c r="B62" s="67"/>
      <c r="C62" s="67"/>
      <c r="D62" s="68"/>
      <c r="E62" s="373"/>
      <c r="F62" s="586"/>
      <c r="G62" s="624"/>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899999999999999" customHeight="1" x14ac:dyDescent="0.25">
      <c r="A63" s="360">
        <v>57</v>
      </c>
      <c r="B63" s="67"/>
      <c r="C63" s="67"/>
      <c r="D63" s="68"/>
      <c r="E63" s="373"/>
      <c r="F63" s="586"/>
      <c r="G63" s="624"/>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899999999999999" customHeight="1" x14ac:dyDescent="0.25">
      <c r="A64" s="360">
        <v>58</v>
      </c>
      <c r="B64" s="67"/>
      <c r="C64" s="67"/>
      <c r="D64" s="68"/>
      <c r="E64" s="373"/>
      <c r="F64" s="586"/>
      <c r="G64" s="624"/>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899999999999999" customHeight="1" x14ac:dyDescent="0.25">
      <c r="A65" s="360">
        <v>59</v>
      </c>
      <c r="B65" s="67"/>
      <c r="C65" s="67"/>
      <c r="D65" s="68"/>
      <c r="E65" s="373"/>
      <c r="F65" s="586"/>
      <c r="G65" s="624"/>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899999999999999" customHeight="1" x14ac:dyDescent="0.25">
      <c r="A66" s="360">
        <v>60</v>
      </c>
      <c r="B66" s="67"/>
      <c r="C66" s="67"/>
      <c r="D66" s="68"/>
      <c r="E66" s="373"/>
      <c r="F66" s="586"/>
      <c r="G66" s="624"/>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899999999999999" customHeight="1" x14ac:dyDescent="0.25">
      <c r="A67" s="360">
        <v>61</v>
      </c>
      <c r="B67" s="67"/>
      <c r="C67" s="67"/>
      <c r="D67" s="68"/>
      <c r="E67" s="373"/>
      <c r="F67" s="586"/>
      <c r="G67" s="624"/>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899999999999999" customHeight="1" x14ac:dyDescent="0.25">
      <c r="A68" s="360">
        <v>62</v>
      </c>
      <c r="B68" s="67"/>
      <c r="C68" s="67"/>
      <c r="D68" s="68"/>
      <c r="E68" s="373"/>
      <c r="F68" s="586"/>
      <c r="G68" s="624"/>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899999999999999" customHeight="1" x14ac:dyDescent="0.25">
      <c r="A69" s="360">
        <v>63</v>
      </c>
      <c r="B69" s="67"/>
      <c r="C69" s="67"/>
      <c r="D69" s="68"/>
      <c r="E69" s="373"/>
      <c r="F69" s="586"/>
      <c r="G69" s="624"/>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899999999999999" customHeight="1" x14ac:dyDescent="0.25">
      <c r="A70" s="360">
        <v>64</v>
      </c>
      <c r="B70" s="67"/>
      <c r="C70" s="67"/>
      <c r="D70" s="68"/>
      <c r="E70" s="373"/>
      <c r="F70" s="586"/>
      <c r="G70" s="624"/>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899999999999999" customHeight="1" x14ac:dyDescent="0.25">
      <c r="A71" s="360">
        <v>65</v>
      </c>
      <c r="B71" s="67"/>
      <c r="C71" s="67"/>
      <c r="D71" s="68"/>
      <c r="E71" s="373"/>
      <c r="F71" s="586"/>
      <c r="G71" s="624"/>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899999999999999" customHeight="1" x14ac:dyDescent="0.25">
      <c r="A72" s="360">
        <v>66</v>
      </c>
      <c r="B72" s="67"/>
      <c r="C72" s="67"/>
      <c r="D72" s="68"/>
      <c r="E72" s="373"/>
      <c r="F72" s="586"/>
      <c r="G72" s="624"/>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899999999999999" customHeight="1" x14ac:dyDescent="0.25">
      <c r="A73" s="360">
        <v>67</v>
      </c>
      <c r="B73" s="67"/>
      <c r="C73" s="67"/>
      <c r="D73" s="68"/>
      <c r="E73" s="373"/>
      <c r="F73" s="586"/>
      <c r="G73" s="624"/>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899999999999999" customHeight="1" x14ac:dyDescent="0.25">
      <c r="A74" s="360">
        <v>68</v>
      </c>
      <c r="B74" s="67"/>
      <c r="C74" s="67"/>
      <c r="D74" s="68"/>
      <c r="E74" s="373"/>
      <c r="F74" s="586"/>
      <c r="G74" s="624"/>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899999999999999" customHeight="1" x14ac:dyDescent="0.25">
      <c r="A75" s="360">
        <v>69</v>
      </c>
      <c r="B75" s="67"/>
      <c r="C75" s="67"/>
      <c r="D75" s="68"/>
      <c r="E75" s="373"/>
      <c r="F75" s="586"/>
      <c r="G75" s="624"/>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899999999999999" customHeight="1" x14ac:dyDescent="0.25">
      <c r="A76" s="360">
        <v>70</v>
      </c>
      <c r="B76" s="67"/>
      <c r="C76" s="67"/>
      <c r="D76" s="68"/>
      <c r="E76" s="373"/>
      <c r="F76" s="586"/>
      <c r="G76" s="624"/>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899999999999999" customHeight="1" x14ac:dyDescent="0.25">
      <c r="A77" s="360">
        <v>71</v>
      </c>
      <c r="B77" s="67"/>
      <c r="C77" s="67"/>
      <c r="D77" s="68"/>
      <c r="E77" s="373"/>
      <c r="F77" s="586"/>
      <c r="G77" s="624"/>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899999999999999" customHeight="1" x14ac:dyDescent="0.25">
      <c r="A78" s="360">
        <v>72</v>
      </c>
      <c r="B78" s="67"/>
      <c r="C78" s="67"/>
      <c r="D78" s="68"/>
      <c r="E78" s="373"/>
      <c r="F78" s="586"/>
      <c r="G78" s="624"/>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899999999999999" customHeight="1" x14ac:dyDescent="0.25">
      <c r="A79" s="360">
        <v>73</v>
      </c>
      <c r="B79" s="67"/>
      <c r="C79" s="67"/>
      <c r="D79" s="68"/>
      <c r="E79" s="373"/>
      <c r="F79" s="586"/>
      <c r="G79" s="624"/>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899999999999999" customHeight="1" x14ac:dyDescent="0.25">
      <c r="A80" s="360">
        <v>74</v>
      </c>
      <c r="B80" s="67"/>
      <c r="C80" s="67"/>
      <c r="D80" s="68"/>
      <c r="E80" s="373"/>
      <c r="F80" s="586"/>
      <c r="G80" s="624"/>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899999999999999" customHeight="1" x14ac:dyDescent="0.25">
      <c r="A81" s="360">
        <v>75</v>
      </c>
      <c r="B81" s="67"/>
      <c r="C81" s="67"/>
      <c r="D81" s="68"/>
      <c r="E81" s="373"/>
      <c r="F81" s="586"/>
      <c r="G81" s="624"/>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899999999999999" customHeight="1" x14ac:dyDescent="0.25">
      <c r="A82" s="360">
        <v>76</v>
      </c>
      <c r="B82" s="67"/>
      <c r="C82" s="67"/>
      <c r="D82" s="68"/>
      <c r="E82" s="373"/>
      <c r="F82" s="586"/>
      <c r="G82" s="624"/>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899999999999999" customHeight="1" x14ac:dyDescent="0.25">
      <c r="A83" s="360">
        <v>77</v>
      </c>
      <c r="B83" s="67"/>
      <c r="C83" s="67"/>
      <c r="D83" s="68"/>
      <c r="E83" s="373"/>
      <c r="F83" s="586"/>
      <c r="G83" s="624"/>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899999999999999" customHeight="1" x14ac:dyDescent="0.25">
      <c r="A84" s="360">
        <v>78</v>
      </c>
      <c r="B84" s="67"/>
      <c r="C84" s="67"/>
      <c r="D84" s="68"/>
      <c r="E84" s="373"/>
      <c r="F84" s="586"/>
      <c r="G84" s="624"/>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899999999999999" customHeight="1" x14ac:dyDescent="0.25">
      <c r="A85" s="360">
        <v>79</v>
      </c>
      <c r="B85" s="67"/>
      <c r="C85" s="67"/>
      <c r="D85" s="68"/>
      <c r="E85" s="373"/>
      <c r="F85" s="586"/>
      <c r="G85" s="624"/>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899999999999999" customHeight="1" x14ac:dyDescent="0.25">
      <c r="A86" s="360">
        <v>80</v>
      </c>
      <c r="B86" s="67"/>
      <c r="C86" s="67"/>
      <c r="D86" s="68"/>
      <c r="E86" s="373"/>
      <c r="F86" s="586"/>
      <c r="G86" s="624"/>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899999999999999" customHeight="1" x14ac:dyDescent="0.25">
      <c r="A87" s="360">
        <v>81</v>
      </c>
      <c r="B87" s="67"/>
      <c r="C87" s="67"/>
      <c r="D87" s="68"/>
      <c r="E87" s="373"/>
      <c r="F87" s="586"/>
      <c r="G87" s="624"/>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899999999999999" customHeight="1" x14ac:dyDescent="0.25">
      <c r="A88" s="360">
        <v>82</v>
      </c>
      <c r="B88" s="67"/>
      <c r="C88" s="67"/>
      <c r="D88" s="68"/>
      <c r="E88" s="373"/>
      <c r="F88" s="586"/>
      <c r="G88" s="624"/>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899999999999999" customHeight="1" x14ac:dyDescent="0.25">
      <c r="A89" s="360">
        <v>83</v>
      </c>
      <c r="B89" s="67"/>
      <c r="C89" s="67"/>
      <c r="D89" s="68"/>
      <c r="E89" s="373"/>
      <c r="F89" s="586"/>
      <c r="G89" s="624"/>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899999999999999" customHeight="1" x14ac:dyDescent="0.25">
      <c r="A90" s="360">
        <v>84</v>
      </c>
      <c r="B90" s="67"/>
      <c r="C90" s="67"/>
      <c r="D90" s="68"/>
      <c r="E90" s="373"/>
      <c r="F90" s="586"/>
      <c r="G90" s="624"/>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899999999999999" customHeight="1" x14ac:dyDescent="0.25">
      <c r="A91" s="360">
        <v>85</v>
      </c>
      <c r="B91" s="67"/>
      <c r="C91" s="67"/>
      <c r="D91" s="68"/>
      <c r="E91" s="373"/>
      <c r="F91" s="586"/>
      <c r="G91" s="624"/>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899999999999999" customHeight="1" x14ac:dyDescent="0.25">
      <c r="A92" s="360">
        <v>86</v>
      </c>
      <c r="B92" s="67"/>
      <c r="C92" s="67"/>
      <c r="D92" s="68"/>
      <c r="E92" s="373"/>
      <c r="F92" s="586"/>
      <c r="G92" s="624"/>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899999999999999" customHeight="1" x14ac:dyDescent="0.25">
      <c r="A93" s="360">
        <v>87</v>
      </c>
      <c r="B93" s="67"/>
      <c r="C93" s="67"/>
      <c r="D93" s="68"/>
      <c r="E93" s="373"/>
      <c r="F93" s="586"/>
      <c r="G93" s="624"/>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899999999999999" customHeight="1" x14ac:dyDescent="0.25">
      <c r="A94" s="360">
        <v>88</v>
      </c>
      <c r="B94" s="67"/>
      <c r="C94" s="67"/>
      <c r="D94" s="68"/>
      <c r="E94" s="373"/>
      <c r="F94" s="586"/>
      <c r="G94" s="624"/>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899999999999999" customHeight="1" x14ac:dyDescent="0.25">
      <c r="A95" s="360">
        <v>89</v>
      </c>
      <c r="B95" s="67"/>
      <c r="C95" s="67"/>
      <c r="D95" s="68"/>
      <c r="E95" s="373"/>
      <c r="F95" s="586"/>
      <c r="G95" s="624"/>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899999999999999" customHeight="1" x14ac:dyDescent="0.25">
      <c r="A96" s="360">
        <v>90</v>
      </c>
      <c r="B96" s="67"/>
      <c r="C96" s="67"/>
      <c r="D96" s="68"/>
      <c r="E96" s="373"/>
      <c r="F96" s="586"/>
      <c r="G96" s="624"/>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899999999999999" customHeight="1" x14ac:dyDescent="0.25">
      <c r="A97" s="360">
        <v>91</v>
      </c>
      <c r="B97" s="67"/>
      <c r="C97" s="67"/>
      <c r="D97" s="68"/>
      <c r="E97" s="373"/>
      <c r="F97" s="586"/>
      <c r="G97" s="624"/>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899999999999999" customHeight="1" x14ac:dyDescent="0.25">
      <c r="A98" s="360">
        <v>92</v>
      </c>
      <c r="B98" s="67"/>
      <c r="C98" s="67"/>
      <c r="D98" s="68"/>
      <c r="E98" s="373"/>
      <c r="F98" s="586"/>
      <c r="G98" s="624"/>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899999999999999" customHeight="1" x14ac:dyDescent="0.25">
      <c r="A99" s="360">
        <v>93</v>
      </c>
      <c r="B99" s="67"/>
      <c r="C99" s="67"/>
      <c r="D99" s="68"/>
      <c r="E99" s="373"/>
      <c r="F99" s="586"/>
      <c r="G99" s="624"/>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899999999999999" customHeight="1" x14ac:dyDescent="0.25">
      <c r="A100" s="360">
        <v>94</v>
      </c>
      <c r="B100" s="67"/>
      <c r="C100" s="67"/>
      <c r="D100" s="68"/>
      <c r="E100" s="373"/>
      <c r="F100" s="586"/>
      <c r="G100" s="624"/>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899999999999999" customHeight="1" x14ac:dyDescent="0.25">
      <c r="A101" s="360">
        <v>95</v>
      </c>
      <c r="B101" s="67"/>
      <c r="C101" s="67"/>
      <c r="D101" s="68"/>
      <c r="E101" s="373"/>
      <c r="F101" s="586"/>
      <c r="G101" s="624"/>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899999999999999" customHeight="1" x14ac:dyDescent="0.25">
      <c r="A102" s="360">
        <v>96</v>
      </c>
      <c r="B102" s="67"/>
      <c r="C102" s="67"/>
      <c r="D102" s="68"/>
      <c r="E102" s="373"/>
      <c r="F102" s="586"/>
      <c r="G102" s="624"/>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899999999999999" customHeight="1" x14ac:dyDescent="0.25">
      <c r="A103" s="360">
        <v>97</v>
      </c>
      <c r="B103" s="67"/>
      <c r="C103" s="67"/>
      <c r="D103" s="68"/>
      <c r="E103" s="373"/>
      <c r="F103" s="586"/>
      <c r="G103" s="624"/>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899999999999999" customHeight="1" x14ac:dyDescent="0.25">
      <c r="A104" s="360">
        <v>98</v>
      </c>
      <c r="B104" s="67"/>
      <c r="C104" s="67"/>
      <c r="D104" s="68"/>
      <c r="E104" s="373"/>
      <c r="F104" s="586"/>
      <c r="G104" s="624"/>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899999999999999" customHeight="1" x14ac:dyDescent="0.25">
      <c r="A105" s="360">
        <v>99</v>
      </c>
      <c r="B105" s="67"/>
      <c r="C105" s="67"/>
      <c r="D105" s="68"/>
      <c r="E105" s="373"/>
      <c r="F105" s="586"/>
      <c r="G105" s="624"/>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899999999999999" customHeight="1" x14ac:dyDescent="0.25">
      <c r="A106" s="360">
        <v>100</v>
      </c>
      <c r="B106" s="67"/>
      <c r="C106" s="67"/>
      <c r="D106" s="68"/>
      <c r="E106" s="373"/>
      <c r="F106" s="586"/>
      <c r="G106" s="624"/>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899999999999999" customHeight="1" x14ac:dyDescent="0.25">
      <c r="A107" s="360">
        <v>101</v>
      </c>
      <c r="B107" s="67"/>
      <c r="C107" s="67"/>
      <c r="D107" s="68"/>
      <c r="E107" s="373"/>
      <c r="F107" s="586"/>
      <c r="G107" s="624"/>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899999999999999" customHeight="1" x14ac:dyDescent="0.25">
      <c r="A108" s="360">
        <v>102</v>
      </c>
      <c r="B108" s="67"/>
      <c r="C108" s="67"/>
      <c r="D108" s="68"/>
      <c r="E108" s="373"/>
      <c r="F108" s="586"/>
      <c r="G108" s="624"/>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899999999999999" customHeight="1" x14ac:dyDescent="0.25">
      <c r="A109" s="360">
        <v>103</v>
      </c>
      <c r="B109" s="67"/>
      <c r="C109" s="67"/>
      <c r="D109" s="68"/>
      <c r="E109" s="373"/>
      <c r="F109" s="586"/>
      <c r="G109" s="624"/>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899999999999999" customHeight="1" x14ac:dyDescent="0.25">
      <c r="A110" s="360">
        <v>104</v>
      </c>
      <c r="B110" s="67"/>
      <c r="C110" s="67"/>
      <c r="D110" s="68"/>
      <c r="E110" s="373"/>
      <c r="F110" s="586"/>
      <c r="G110" s="624"/>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899999999999999" customHeight="1" x14ac:dyDescent="0.25">
      <c r="A111" s="360">
        <v>105</v>
      </c>
      <c r="B111" s="67"/>
      <c r="C111" s="67"/>
      <c r="D111" s="68"/>
      <c r="E111" s="373"/>
      <c r="F111" s="586"/>
      <c r="G111" s="624"/>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899999999999999" customHeight="1" x14ac:dyDescent="0.25">
      <c r="A112" s="360">
        <v>106</v>
      </c>
      <c r="B112" s="67"/>
      <c r="C112" s="67"/>
      <c r="D112" s="68"/>
      <c r="E112" s="373"/>
      <c r="F112" s="586"/>
      <c r="G112" s="624"/>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899999999999999" customHeight="1" x14ac:dyDescent="0.25">
      <c r="A113" s="360">
        <v>107</v>
      </c>
      <c r="B113" s="67"/>
      <c r="C113" s="67"/>
      <c r="D113" s="68"/>
      <c r="E113" s="373"/>
      <c r="F113" s="586"/>
      <c r="G113" s="624"/>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899999999999999" customHeight="1" x14ac:dyDescent="0.25">
      <c r="A114" s="360">
        <v>108</v>
      </c>
      <c r="B114" s="67"/>
      <c r="C114" s="67"/>
      <c r="D114" s="68"/>
      <c r="E114" s="373"/>
      <c r="F114" s="586"/>
      <c r="G114" s="624"/>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899999999999999" customHeight="1" x14ac:dyDescent="0.25">
      <c r="A115" s="360">
        <v>109</v>
      </c>
      <c r="B115" s="67"/>
      <c r="C115" s="67"/>
      <c r="D115" s="68"/>
      <c r="E115" s="373"/>
      <c r="F115" s="586"/>
      <c r="G115" s="624"/>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899999999999999" customHeight="1" x14ac:dyDescent="0.25">
      <c r="A116" s="360">
        <v>110</v>
      </c>
      <c r="B116" s="67"/>
      <c r="C116" s="67"/>
      <c r="D116" s="68"/>
      <c r="E116" s="373"/>
      <c r="F116" s="586"/>
      <c r="G116" s="624"/>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899999999999999" customHeight="1" x14ac:dyDescent="0.25">
      <c r="A117" s="360">
        <v>111</v>
      </c>
      <c r="B117" s="67"/>
      <c r="C117" s="67"/>
      <c r="D117" s="68"/>
      <c r="E117" s="373"/>
      <c r="F117" s="586"/>
      <c r="G117" s="624"/>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899999999999999" customHeight="1" x14ac:dyDescent="0.25">
      <c r="A118" s="360">
        <v>112</v>
      </c>
      <c r="B118" s="67"/>
      <c r="C118" s="67"/>
      <c r="D118" s="68"/>
      <c r="E118" s="373"/>
      <c r="F118" s="586"/>
      <c r="G118" s="624"/>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899999999999999" customHeight="1" x14ac:dyDescent="0.25">
      <c r="A119" s="360">
        <v>113</v>
      </c>
      <c r="B119" s="67"/>
      <c r="C119" s="67"/>
      <c r="D119" s="68"/>
      <c r="E119" s="373"/>
      <c r="F119" s="586"/>
      <c r="G119" s="624"/>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899999999999999" customHeight="1" x14ac:dyDescent="0.25">
      <c r="A120" s="360">
        <v>114</v>
      </c>
      <c r="B120" s="67"/>
      <c r="C120" s="67"/>
      <c r="D120" s="68"/>
      <c r="E120" s="373"/>
      <c r="F120" s="586"/>
      <c r="G120" s="624"/>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899999999999999" customHeight="1" x14ac:dyDescent="0.25">
      <c r="A121" s="360">
        <v>115</v>
      </c>
      <c r="B121" s="67"/>
      <c r="C121" s="67"/>
      <c r="D121" s="68"/>
      <c r="E121" s="373"/>
      <c r="F121" s="586"/>
      <c r="G121" s="624"/>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899999999999999" customHeight="1" x14ac:dyDescent="0.25">
      <c r="A122" s="360">
        <v>116</v>
      </c>
      <c r="B122" s="67"/>
      <c r="C122" s="67"/>
      <c r="D122" s="68"/>
      <c r="E122" s="373"/>
      <c r="F122" s="586"/>
      <c r="G122" s="624"/>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899999999999999" customHeight="1" x14ac:dyDescent="0.25">
      <c r="A123" s="360">
        <v>117</v>
      </c>
      <c r="B123" s="67"/>
      <c r="C123" s="67"/>
      <c r="D123" s="68"/>
      <c r="E123" s="373"/>
      <c r="F123" s="586"/>
      <c r="G123" s="624"/>
      <c r="H123" s="357"/>
      <c r="I123" s="355"/>
      <c r="J123" s="359"/>
      <c r="K123" s="355"/>
      <c r="L123" s="344"/>
      <c r="M123" s="69"/>
      <c r="N123" s="93"/>
      <c r="O123" s="69"/>
    </row>
    <row r="124" spans="1:15" s="11" customFormat="1" ht="18.899999999999999" customHeight="1" x14ac:dyDescent="0.25">
      <c r="A124" s="360">
        <v>118</v>
      </c>
      <c r="B124" s="67"/>
      <c r="C124" s="67"/>
      <c r="D124" s="68"/>
      <c r="E124" s="373"/>
      <c r="F124" s="586"/>
      <c r="G124" s="624"/>
      <c r="H124" s="357"/>
      <c r="I124" s="355"/>
      <c r="J124" s="359"/>
      <c r="K124" s="355"/>
      <c r="L124" s="344"/>
      <c r="M124" s="69"/>
      <c r="N124" s="93"/>
      <c r="O124" s="69"/>
    </row>
    <row r="125" spans="1:15" s="11" customFormat="1" ht="18.899999999999999" customHeight="1" x14ac:dyDescent="0.25">
      <c r="A125" s="360">
        <v>119</v>
      </c>
      <c r="B125" s="67"/>
      <c r="C125" s="67"/>
      <c r="D125" s="68"/>
      <c r="E125" s="373"/>
      <c r="F125" s="586"/>
      <c r="G125" s="624"/>
      <c r="H125" s="357"/>
      <c r="I125" s="355"/>
      <c r="J125" s="359"/>
      <c r="K125" s="355"/>
      <c r="L125" s="344"/>
      <c r="M125" s="69"/>
      <c r="N125" s="93"/>
      <c r="O125" s="69"/>
    </row>
    <row r="126" spans="1:15" s="11" customFormat="1" ht="18.899999999999999" customHeight="1" x14ac:dyDescent="0.25">
      <c r="A126" s="360">
        <v>120</v>
      </c>
      <c r="B126" s="67"/>
      <c r="C126" s="67"/>
      <c r="D126" s="68"/>
      <c r="E126" s="373"/>
      <c r="F126" s="586"/>
      <c r="G126" s="624"/>
      <c r="H126" s="357"/>
      <c r="I126" s="355"/>
      <c r="J126" s="359"/>
      <c r="K126" s="355"/>
      <c r="L126" s="344"/>
      <c r="M126" s="69"/>
      <c r="N126" s="93"/>
      <c r="O126" s="69"/>
    </row>
    <row r="127" spans="1:15" s="11" customFormat="1" ht="18.899999999999999" customHeight="1" x14ac:dyDescent="0.25">
      <c r="A127" s="360">
        <v>121</v>
      </c>
      <c r="B127" s="67"/>
      <c r="C127" s="67"/>
      <c r="D127" s="68"/>
      <c r="E127" s="373"/>
      <c r="F127" s="586"/>
      <c r="G127" s="624"/>
      <c r="H127" s="357"/>
      <c r="I127" s="355"/>
      <c r="J127" s="359"/>
      <c r="K127" s="355"/>
      <c r="L127" s="344"/>
      <c r="M127" s="69"/>
      <c r="N127" s="93"/>
      <c r="O127" s="69"/>
    </row>
    <row r="128" spans="1:15" s="11" customFormat="1" ht="18.899999999999999" customHeight="1" x14ac:dyDescent="0.25">
      <c r="A128" s="360">
        <v>122</v>
      </c>
      <c r="B128" s="67"/>
      <c r="C128" s="67"/>
      <c r="D128" s="68"/>
      <c r="E128" s="373"/>
      <c r="F128" s="586"/>
      <c r="G128" s="624"/>
      <c r="H128" s="357"/>
      <c r="I128" s="355"/>
      <c r="J128" s="359"/>
      <c r="K128" s="355"/>
      <c r="L128" s="344"/>
      <c r="M128" s="69"/>
      <c r="N128" s="93"/>
      <c r="O128" s="69"/>
    </row>
    <row r="129" spans="1:15" s="11" customFormat="1" ht="18.899999999999999" customHeight="1" x14ac:dyDescent="0.25">
      <c r="A129" s="360">
        <v>123</v>
      </c>
      <c r="B129" s="67"/>
      <c r="C129" s="67"/>
      <c r="D129" s="68"/>
      <c r="E129" s="373"/>
      <c r="F129" s="586"/>
      <c r="G129" s="624"/>
      <c r="H129" s="357"/>
      <c r="I129" s="355"/>
      <c r="J129" s="359"/>
      <c r="K129" s="355"/>
      <c r="L129" s="344"/>
      <c r="M129" s="69"/>
      <c r="N129" s="93"/>
      <c r="O129" s="69"/>
    </row>
    <row r="130" spans="1:15" s="11" customFormat="1" ht="18.899999999999999" customHeight="1" x14ac:dyDescent="0.25">
      <c r="A130" s="360">
        <v>124</v>
      </c>
      <c r="B130" s="67"/>
      <c r="C130" s="67"/>
      <c r="D130" s="68"/>
      <c r="E130" s="373"/>
      <c r="F130" s="586"/>
      <c r="G130" s="624"/>
      <c r="H130" s="357"/>
      <c r="I130" s="355"/>
      <c r="J130" s="359"/>
      <c r="K130" s="355"/>
      <c r="L130" s="344"/>
      <c r="M130" s="69"/>
      <c r="N130" s="93"/>
      <c r="O130" s="69"/>
    </row>
    <row r="131" spans="1:15" s="11" customFormat="1" ht="18.899999999999999" customHeight="1" x14ac:dyDescent="0.25">
      <c r="A131" s="360">
        <v>125</v>
      </c>
      <c r="B131" s="67"/>
      <c r="C131" s="67"/>
      <c r="D131" s="68"/>
      <c r="E131" s="373"/>
      <c r="F131" s="586"/>
      <c r="G131" s="624"/>
      <c r="H131" s="357"/>
      <c r="I131" s="355"/>
      <c r="J131" s="359"/>
      <c r="K131" s="355"/>
      <c r="L131" s="344"/>
      <c r="M131" s="69"/>
      <c r="N131" s="93"/>
      <c r="O131" s="69"/>
    </row>
    <row r="132" spans="1:15" s="11" customFormat="1" ht="18.899999999999999" customHeight="1" x14ac:dyDescent="0.25">
      <c r="A132" s="360">
        <v>126</v>
      </c>
      <c r="B132" s="67"/>
      <c r="C132" s="67"/>
      <c r="D132" s="68"/>
      <c r="E132" s="373"/>
      <c r="F132" s="586"/>
      <c r="G132" s="624"/>
      <c r="H132" s="357"/>
      <c r="I132" s="355"/>
      <c r="J132" s="359"/>
      <c r="K132" s="355"/>
      <c r="L132" s="344"/>
      <c r="M132" s="69"/>
      <c r="N132" s="93"/>
      <c r="O132" s="69"/>
    </row>
    <row r="133" spans="1:15" s="11" customFormat="1" ht="18.899999999999999" customHeight="1" x14ac:dyDescent="0.25">
      <c r="A133" s="360">
        <v>127</v>
      </c>
      <c r="B133" s="67"/>
      <c r="C133" s="67"/>
      <c r="D133" s="68"/>
      <c r="E133" s="373"/>
      <c r="F133" s="586"/>
      <c r="G133" s="624"/>
      <c r="H133" s="357"/>
      <c r="I133" s="355"/>
      <c r="J133" s="359"/>
      <c r="K133" s="355"/>
      <c r="L133" s="344"/>
      <c r="M133" s="69"/>
      <c r="N133" s="93"/>
      <c r="O133" s="69"/>
    </row>
    <row r="134" spans="1:15" s="11" customFormat="1" ht="18.899999999999999" customHeight="1" x14ac:dyDescent="0.25">
      <c r="A134" s="360">
        <v>128</v>
      </c>
      <c r="B134" s="67"/>
      <c r="C134" s="67"/>
      <c r="D134" s="68"/>
      <c r="E134" s="373"/>
      <c r="F134" s="586"/>
      <c r="G134" s="624"/>
      <c r="H134" s="357"/>
      <c r="I134" s="355"/>
      <c r="J134" s="359"/>
      <c r="K134" s="355"/>
      <c r="L134" s="344"/>
      <c r="M134" s="69"/>
      <c r="N134" s="93"/>
      <c r="O134" s="69"/>
    </row>
  </sheetData>
  <conditionalFormatting sqref="A7:D134">
    <cfRule type="expression" dxfId="518" priority="9" stopIfTrue="1">
      <formula>$O7&gt;=1</formula>
    </cfRule>
  </conditionalFormatting>
  <conditionalFormatting sqref="B7:D14">
    <cfRule type="expression" dxfId="517" priority="8" stopIfTrue="1">
      <formula>$O7&gt;=1</formula>
    </cfRule>
  </conditionalFormatting>
  <conditionalFormatting sqref="B7:D27">
    <cfRule type="expression" dxfId="516" priority="1" stopIfTrue="1">
      <formula>$Q7&gt;=1</formula>
    </cfRule>
  </conditionalFormatting>
  <conditionalFormatting sqref="E7:E27">
    <cfRule type="expression" dxfId="515" priority="2" stopIfTrue="1">
      <formula>AND(ROUNDDOWN(($A$4-E7)/365.25,0)&lt;=13,G7&lt;&gt;"OK")</formula>
    </cfRule>
    <cfRule type="expression" dxfId="514" priority="3" stopIfTrue="1">
      <formula>AND(ROUNDDOWN(($A$4-E7)/365.25,0)&lt;=14,G7&lt;&gt;"OK")</formula>
    </cfRule>
    <cfRule type="expression" dxfId="513" priority="4" stopIfTrue="1">
      <formula>AND(ROUNDDOWN(($A$4-E7)/365.25,0)&lt;=17,G7&lt;&gt;"OK")</formula>
    </cfRule>
  </conditionalFormatting>
  <conditionalFormatting sqref="E7:E134">
    <cfRule type="expression" dxfId="512" priority="5" stopIfTrue="1">
      <formula>AND(ROUNDDOWN(($A$4-E7)/365.25,0)&lt;=13,#REF!&lt;&gt;"OK")</formula>
    </cfRule>
    <cfRule type="expression" dxfId="511" priority="6" stopIfTrue="1">
      <formula>AND(ROUNDDOWN(($A$4-E7)/365.25,0)&lt;=14,#REF!&lt;&gt;"OK")</formula>
    </cfRule>
    <cfRule type="expression" dxfId="510" priority="7" stopIfTrue="1">
      <formula>AND(ROUNDDOWN(($A$4-E7)/365.25,0)&lt;=17,#REF!&lt;&gt;"OK")</formula>
    </cfRule>
  </conditionalFormatting>
  <conditionalFormatting sqref="H7:H134">
    <cfRule type="cellIs" dxfId="509"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4033" r:id="rId4" name="Button 1">
              <controlPr defaultSize="0" print="0" autoFill="0" autoPict="0" macro="[0]!egyéni_rangsor">
                <anchor moveWithCells="1" sizeWithCells="1">
                  <from>
                    <xdr:col>5</xdr:col>
                    <xdr:colOff>914400</xdr:colOff>
                    <xdr:row>0</xdr:row>
                    <xdr:rowOff>152400</xdr:rowOff>
                  </from>
                  <to>
                    <xdr:col>11</xdr:col>
                    <xdr:colOff>30480</xdr:colOff>
                    <xdr:row>1</xdr:row>
                    <xdr:rowOff>114300</xdr:rowOff>
                  </to>
                </anchor>
              </controlPr>
            </control>
          </mc:Choice>
        </mc:AlternateContent>
      </controls>
    </mc:Choice>
  </mc:AlternateContent>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41">
    <tabColor indexed="19"/>
    <pageSetUpPr fitToPage="1"/>
  </sheetPr>
  <dimension ref="A1:U80"/>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9.88671875" customWidth="1"/>
    <col min="12" max="12" width="1.6640625" style="94" customWidth="1"/>
    <col min="13" max="13" width="9.88671875" customWidth="1"/>
    <col min="14" max="14" width="1.6640625" style="95" customWidth="1"/>
    <col min="15" max="15" width="9.88671875" customWidth="1"/>
    <col min="16" max="16" width="1.6640625" style="94" customWidth="1"/>
    <col min="17" max="17" width="9.8867187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112</v>
      </c>
      <c r="L1" s="82"/>
      <c r="M1" s="57"/>
      <c r="N1" s="100" t="s">
        <v>3</v>
      </c>
      <c r="O1" s="100" t="s">
        <v>3</v>
      </c>
      <c r="P1" s="100"/>
      <c r="Q1" s="99"/>
      <c r="R1" s="100"/>
    </row>
    <row r="2" spans="1:21" s="70" customFormat="1" x14ac:dyDescent="0.25">
      <c r="A2" s="59" t="s">
        <v>119</v>
      </c>
      <c r="B2" s="59"/>
      <c r="C2" s="59"/>
      <c r="D2" s="392"/>
      <c r="E2" s="392">
        <f>Altalanos!$C$8</f>
        <v>0</v>
      </c>
      <c r="F2" s="59"/>
      <c r="G2" s="101"/>
      <c r="H2" s="72"/>
      <c r="I2" s="72"/>
      <c r="J2" s="102"/>
      <c r="K2" s="370" t="s">
        <v>224</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(3)'!$A$7:$M$30,12))</f>
        <v/>
      </c>
      <c r="C7" s="346" t="str">
        <f>IF($E7="","",VLOOKUP($E7,'1Q ELO (3)'!$A$7:$M$30,13))</f>
        <v/>
      </c>
      <c r="D7" s="376" t="str">
        <f>IF($E7="","",VLOOKUP($E7,'1Q ELO (3)'!$A$7:$M$30,5))</f>
        <v/>
      </c>
      <c r="E7" s="119"/>
      <c r="F7" s="120" t="str">
        <f>UPPER(IF($E7="","",VLOOKUP($E7,'1Q ELO (3)'!$A$7:$M$30,2)))</f>
        <v/>
      </c>
      <c r="G7" s="120" t="str">
        <f>IF($E7="","",VLOOKUP($E7,'1Q ELO (3)'!$A$7:$M$30,3))</f>
        <v/>
      </c>
      <c r="H7" s="120"/>
      <c r="I7" s="120" t="str">
        <f>IF($E7="","",VLOOKUP($E7,'1Q ELO (3)'!$A$7:$M$30,4))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(3)'!$A$7:$M$30,12))</f>
        <v/>
      </c>
      <c r="C9" s="346" t="str">
        <f>IF($E9="","",VLOOKUP($E9,'1Q ELO (3)'!$A$7:$M$30,13))</f>
        <v/>
      </c>
      <c r="D9" s="376" t="str">
        <f>IF($E9="","",VLOOKUP($E9,'1Q ELO (3)'!$A$7:$M$30,5))</f>
        <v/>
      </c>
      <c r="E9" s="119"/>
      <c r="F9" s="412" t="str">
        <f>UPPER(IF($E9="","",VLOOKUP($E9,'1Q ELO (3)'!$A$7:$M$30,2)))</f>
        <v/>
      </c>
      <c r="G9" s="139" t="str">
        <f>IF($E9="","",VLOOKUP($E9,'1Q ELO (3)'!$A$7:$M$30,3))</f>
        <v/>
      </c>
      <c r="H9" s="139"/>
      <c r="I9" s="139" t="str">
        <f>IF($E9="","",VLOOKUP($E9,'1Q ELO (3)'!$A$7:$M$30,4))</f>
        <v/>
      </c>
      <c r="J9" s="140"/>
      <c r="K9" s="121"/>
      <c r="L9" s="141"/>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(3)'!$A$7:$M$30,12))</f>
        <v/>
      </c>
      <c r="C11" s="346" t="str">
        <f>IF($E11="","",VLOOKUP($E11,'1Q ELO (3)'!$A$7:$M$30,13))</f>
        <v/>
      </c>
      <c r="D11" s="376" t="str">
        <f>IF($E11="","",VLOOKUP($E11,'1Q ELO (3)'!$A$7:$M$30,5))</f>
        <v/>
      </c>
      <c r="E11" s="119"/>
      <c r="F11" s="139" t="str">
        <f>UPPER(IF($E11="","",VLOOKUP($E11,'1Q ELO (3)'!$A$7:$M$30,2)))</f>
        <v/>
      </c>
      <c r="G11" s="139" t="str">
        <f>IF($E11="","",VLOOKUP($E11,'1Q ELO (3)'!$A$7:$M$30,3))</f>
        <v/>
      </c>
      <c r="H11" s="139"/>
      <c r="I11" s="139" t="str">
        <f>IF($E11="","",VLOOKUP($E11,'1Q ELO (3)'!$A$7:$M$30,4))</f>
        <v/>
      </c>
      <c r="J11" s="122"/>
      <c r="K11" s="121"/>
      <c r="L11" s="147"/>
      <c r="M11" s="121"/>
      <c r="N11" s="146"/>
      <c r="O11" s="146"/>
      <c r="P11" s="146"/>
      <c r="Q11" s="127"/>
      <c r="R11" s="128"/>
      <c r="S11" s="129"/>
      <c r="U11" s="58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8" t="e">
        <f>#REF!</f>
        <v>#REF!</v>
      </c>
    </row>
    <row r="13" spans="1:21" s="37" customFormat="1" ht="9.6" customHeight="1" x14ac:dyDescent="0.25">
      <c r="A13" s="131">
        <v>4</v>
      </c>
      <c r="B13" s="346" t="str">
        <f>IF($E13="","",VLOOKUP($E13,'1Q ELO (3)'!$A$7:$M$30,12))</f>
        <v/>
      </c>
      <c r="C13" s="346" t="str">
        <f>IF($E13="","",VLOOKUP($E13,'1Q ELO (3)'!$A$7:$M$30,13))</f>
        <v/>
      </c>
      <c r="D13" s="376" t="str">
        <f>IF($E13="","",VLOOKUP($E13,'1Q ELO (3)'!$A$7:$M$30,5))</f>
        <v/>
      </c>
      <c r="E13" s="119"/>
      <c r="F13" s="139" t="str">
        <f>UPPER(IF($E13="","",VLOOKUP($E13,'1Q ELO (3)'!$A$7:$M$30,2)))</f>
        <v/>
      </c>
      <c r="G13" s="139" t="str">
        <f>IF($E13="","",VLOOKUP($E13,'1Q ELO (3)'!$A$7:$M$30,3))</f>
        <v/>
      </c>
      <c r="H13" s="139"/>
      <c r="I13" s="139" t="str">
        <f>IF($E13="","",VLOOKUP($E13,'1Q ELO (3)'!$A$7:$M$30,4))</f>
        <v/>
      </c>
      <c r="J13" s="150"/>
      <c r="K13" s="121"/>
      <c r="L13" s="121"/>
      <c r="M13" s="121"/>
      <c r="N13" s="146"/>
      <c r="O13" s="146"/>
      <c r="P13" s="146"/>
      <c r="Q13" s="127"/>
      <c r="R13" s="128"/>
      <c r="S13" s="129"/>
      <c r="U13" s="588" t="e">
        <f>#REF!</f>
        <v>#REF!</v>
      </c>
    </row>
    <row r="14" spans="1:21" s="37" customFormat="1" ht="9.6" customHeight="1" x14ac:dyDescent="0.25">
      <c r="A14" s="131"/>
      <c r="B14" s="270"/>
      <c r="C14" s="270"/>
      <c r="D14" s="386"/>
      <c r="E14" s="142"/>
      <c r="F14" s="121"/>
      <c r="G14" s="121"/>
      <c r="H14" s="48"/>
      <c r="I14" s="151"/>
      <c r="J14" s="143"/>
      <c r="K14" s="121"/>
      <c r="L14" s="121"/>
      <c r="M14" s="146"/>
      <c r="N14" s="127"/>
      <c r="O14" s="128"/>
      <c r="P14" s="129"/>
    </row>
    <row r="15" spans="1:21" s="37" customFormat="1" ht="9.6" customHeight="1" x14ac:dyDescent="0.25">
      <c r="A15" s="504">
        <v>5</v>
      </c>
      <c r="B15" s="346" t="str">
        <f>IF($E15="","",VLOOKUP($E15,'1Q ELO (3)'!$A$7:$M$30,12))</f>
        <v/>
      </c>
      <c r="C15" s="346" t="str">
        <f>IF($E15="","",VLOOKUP($E15,'1Q ELO (3)'!$A$7:$M$30,13))</f>
        <v/>
      </c>
      <c r="D15" s="376" t="str">
        <f>IF($E15="","",VLOOKUP($E15,'1Q ELO (3)'!$A$7:$M$30,5))</f>
        <v/>
      </c>
      <c r="E15" s="119"/>
      <c r="F15" s="579" t="str">
        <f>UPPER(IF($E15="","",VLOOKUP($E15,'1Q ELO (3)'!$A$7:$M$30,2)))</f>
        <v/>
      </c>
      <c r="G15" s="579" t="str">
        <f>IF($E15="","",VLOOKUP($E15,'1Q ELO (3)'!$A$7:$M$30,3))</f>
        <v/>
      </c>
      <c r="H15" s="579"/>
      <c r="I15" s="579" t="str">
        <f>IF($E15="","",VLOOKUP($E15,'1Q ELO (3)'!$A$7:$M$30,4))</f>
        <v/>
      </c>
      <c r="J15" s="152"/>
      <c r="K15" s="121"/>
      <c r="L15" s="121"/>
      <c r="M15" s="121"/>
      <c r="N15" s="146"/>
      <c r="O15" s="121"/>
      <c r="P15" s="146"/>
      <c r="Q15" s="127"/>
      <c r="R15" s="128"/>
      <c r="S15" s="129"/>
      <c r="U15" s="58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89" t="e">
        <f>#REF!</f>
        <v>#REF!</v>
      </c>
    </row>
    <row r="17" spans="1:19" s="37" customFormat="1" ht="9.6" customHeight="1" x14ac:dyDescent="0.25">
      <c r="A17" s="131">
        <v>6</v>
      </c>
      <c r="B17" s="346" t="str">
        <f>IF($E17="","",VLOOKUP($E17,'1Q ELO (3)'!$A$7:$M$30,12))</f>
        <v/>
      </c>
      <c r="C17" s="346" t="str">
        <f>IF($E17="","",VLOOKUP($E17,'1Q ELO (3)'!$A$7:$M$30,13))</f>
        <v/>
      </c>
      <c r="D17" s="376" t="str">
        <f>IF($E17="","",VLOOKUP($E17,'1Q ELO (3)'!$A$7:$M$30,5))</f>
        <v/>
      </c>
      <c r="E17" s="119"/>
      <c r="F17" s="139" t="str">
        <f>UPPER(IF($E17="","",VLOOKUP($E17,'1Q ELO (3)'!$A$7:$M$30,2)))</f>
        <v/>
      </c>
      <c r="G17" s="139" t="str">
        <f>IF($E17="","",VLOOKUP($E17,'1Q ELO (3)'!$A$7:$M$30,3))</f>
        <v/>
      </c>
      <c r="H17" s="139"/>
      <c r="I17" s="139" t="str">
        <f>IF($E17="","",VLOOKUP($E17,'1Q ELO (3)'!$A$7:$M$30,4))</f>
        <v/>
      </c>
      <c r="J17" s="140"/>
      <c r="K17" s="121"/>
      <c r="L17" s="141"/>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(3)'!$A$7:$M$30,12))</f>
        <v/>
      </c>
      <c r="C19" s="346" t="str">
        <f>IF($E19="","",VLOOKUP($E19,'1Q ELO (3)'!$A$7:$M$30,13))</f>
        <v/>
      </c>
      <c r="D19" s="376" t="str">
        <f>IF($E19="","",VLOOKUP($E19,'1Q ELO (3)'!$A$7:$M$30,5))</f>
        <v/>
      </c>
      <c r="E19" s="119"/>
      <c r="F19" s="139" t="str">
        <f>UPPER(IF($E19="","",VLOOKUP($E19,'1Q ELO (3)'!$A$7:$M$30,2)))</f>
        <v/>
      </c>
      <c r="G19" s="139" t="str">
        <f>IF($E19="","",VLOOKUP($E19,'1Q ELO (3)'!$A$7:$M$30,3))</f>
        <v/>
      </c>
      <c r="H19" s="139"/>
      <c r="I19" s="139" t="str">
        <f>IF($E19="","",VLOOKUP($E19,'1Q ELO (3)'!$A$7:$M$30,4))</f>
        <v/>
      </c>
      <c r="J19" s="122"/>
      <c r="K19" s="121"/>
      <c r="L19" s="147"/>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5">
      <c r="A21" s="131">
        <v>8</v>
      </c>
      <c r="B21" s="346" t="str">
        <f>IF($E21="","",VLOOKUP($E21,'1Q ELO (3)'!$A$7:$M$30,12))</f>
        <v/>
      </c>
      <c r="C21" s="346" t="str">
        <f>IF($E21="","",VLOOKUP($E21,'1Q ELO (3)'!$A$7:$M$30,13))</f>
        <v/>
      </c>
      <c r="D21" s="376" t="str">
        <f>IF($E21="","",VLOOKUP($E21,'1Q ELO (3)'!$A$7:$M$30,5))</f>
        <v/>
      </c>
      <c r="E21" s="119"/>
      <c r="F21" s="139" t="str">
        <f>UPPER(IF($E21="","",VLOOKUP($E21,'1Q ELO (3)'!$A$7:$M$30,2)))</f>
        <v/>
      </c>
      <c r="G21" s="139" t="str">
        <f>IF($E21="","",VLOOKUP($E21,'1Q ELO (3)'!$A$7:$M$30,3))</f>
        <v/>
      </c>
      <c r="H21" s="139"/>
      <c r="I21" s="139" t="str">
        <f>IF($E21="","",VLOOKUP($E21,'1Q ELO (3)'!$A$7:$M$30,4))</f>
        <v/>
      </c>
      <c r="J21" s="150"/>
      <c r="K21" s="121"/>
      <c r="L21" s="121"/>
      <c r="M21" s="121"/>
      <c r="N21" s="146"/>
      <c r="O21" s="146"/>
      <c r="P21" s="146"/>
      <c r="Q21" s="127"/>
      <c r="R21" s="128"/>
      <c r="S21" s="129"/>
    </row>
    <row r="22" spans="1:19" s="37" customFormat="1" ht="9.6" customHeight="1" x14ac:dyDescent="0.25">
      <c r="A22" s="131"/>
      <c r="B22" s="346"/>
      <c r="C22" s="599"/>
      <c r="D22" s="600"/>
      <c r="E22" s="598"/>
      <c r="F22" s="601"/>
      <c r="G22" s="601"/>
      <c r="H22" s="601"/>
      <c r="I22" s="601"/>
      <c r="J22" s="152"/>
      <c r="K22" s="121"/>
      <c r="L22" s="121"/>
      <c r="M22" s="121"/>
      <c r="N22" s="146"/>
      <c r="O22" s="146"/>
      <c r="P22" s="146"/>
      <c r="Q22" s="127"/>
      <c r="R22" s="128"/>
      <c r="S22" s="129"/>
    </row>
    <row r="23" spans="1:19" s="37" customFormat="1" ht="9.6" customHeight="1" x14ac:dyDescent="0.25">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5">
      <c r="A24" s="382" t="s">
        <v>103</v>
      </c>
      <c r="B24" s="383"/>
      <c r="C24" s="384"/>
      <c r="D24" s="385"/>
      <c r="E24" s="184">
        <v>1</v>
      </c>
      <c r="F24" s="55" t="str">
        <f>IF(E24&gt;$R$31,,UPPER(VLOOKUP(E24,'1Q ELO (3)'!$A$7:$O$134,2)))</f>
        <v/>
      </c>
      <c r="G24" s="185"/>
      <c r="H24" s="55"/>
      <c r="I24" s="54"/>
      <c r="J24" s="186" t="s">
        <v>7</v>
      </c>
      <c r="K24" s="181"/>
      <c r="L24" s="187"/>
      <c r="M24" s="181"/>
      <c r="N24" s="188"/>
      <c r="O24" s="189" t="s">
        <v>108</v>
      </c>
      <c r="P24" s="190"/>
      <c r="Q24" s="190"/>
      <c r="R24" s="191"/>
    </row>
    <row r="25" spans="1:19" s="37" customFormat="1" ht="9.6" customHeight="1" x14ac:dyDescent="0.25">
      <c r="A25" s="196" t="s">
        <v>116</v>
      </c>
      <c r="B25" s="194"/>
      <c r="C25" s="378"/>
      <c r="D25" s="197"/>
      <c r="E25" s="184">
        <v>2</v>
      </c>
      <c r="F25" s="55" t="str">
        <f>IF(E25&gt;$R$31,,UPPER(VLOOKUP(E25,'1Q ELO (3)'!$A$7:$O$134,2)))</f>
        <v/>
      </c>
      <c r="G25" s="185"/>
      <c r="H25" s="55"/>
      <c r="I25" s="54"/>
      <c r="J25" s="186" t="s">
        <v>8</v>
      </c>
      <c r="K25" s="181"/>
      <c r="L25" s="187"/>
      <c r="M25" s="181"/>
      <c r="N25" s="188"/>
      <c r="O25" s="192"/>
      <c r="P25" s="193"/>
      <c r="Q25" s="194"/>
      <c r="R25" s="195"/>
    </row>
    <row r="26" spans="1:19" s="37" customFormat="1" ht="9.6" customHeight="1" x14ac:dyDescent="0.25">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5">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5">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5">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5">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5">
      <c r="A31" s="327"/>
      <c r="B31" s="324"/>
      <c r="C31" s="375"/>
      <c r="D31" s="335"/>
      <c r="E31" s="200"/>
      <c r="F31" s="201"/>
      <c r="G31" s="202"/>
      <c r="H31" s="201"/>
      <c r="I31" s="203"/>
      <c r="J31" s="204" t="s">
        <v>14</v>
      </c>
      <c r="K31" s="194"/>
      <c r="L31" s="193"/>
      <c r="M31" s="194"/>
      <c r="N31" s="195"/>
      <c r="O31" s="194" t="str">
        <f>R4</f>
        <v>Csávás István</v>
      </c>
      <c r="P31" s="193"/>
      <c r="Q31" s="194"/>
      <c r="R31" s="205">
        <f>MIN(6,'1Q ELO (3)'!O5)</f>
        <v>6</v>
      </c>
    </row>
    <row r="32" spans="1:19"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4"/>
      <c r="K69"/>
      <c r="L69" s="94"/>
      <c r="M69"/>
      <c r="N69" s="95"/>
      <c r="O69"/>
      <c r="P69" s="94"/>
      <c r="Q69"/>
      <c r="R69" s="95"/>
    </row>
    <row r="70" spans="1:18" s="37" customFormat="1" ht="9.6" customHeight="1" x14ac:dyDescent="0.25">
      <c r="A70"/>
      <c r="B70"/>
      <c r="C70"/>
      <c r="D70"/>
      <c r="E70"/>
      <c r="F70"/>
      <c r="G70"/>
      <c r="H70"/>
      <c r="I70"/>
      <c r="J70" s="94"/>
      <c r="K70"/>
      <c r="L70" s="94"/>
      <c r="M70"/>
      <c r="N70" s="95"/>
      <c r="O70"/>
      <c r="P70" s="94"/>
      <c r="Q70"/>
      <c r="R70" s="95"/>
    </row>
    <row r="71" spans="1:18" s="2" customFormat="1" ht="6.75" customHeight="1" x14ac:dyDescent="0.25">
      <c r="A71"/>
      <c r="B71"/>
      <c r="C71"/>
      <c r="D71"/>
      <c r="E71"/>
      <c r="F71"/>
      <c r="G71"/>
      <c r="H71"/>
      <c r="I71"/>
      <c r="J71" s="94"/>
      <c r="K71"/>
      <c r="L71" s="94"/>
      <c r="M71"/>
      <c r="N71" s="95"/>
      <c r="O71"/>
      <c r="P71" s="94"/>
      <c r="Q71"/>
      <c r="R71" s="95"/>
    </row>
    <row r="72" spans="1:18" s="18" customFormat="1" ht="10.5" customHeight="1" x14ac:dyDescent="0.25">
      <c r="A72"/>
      <c r="B72"/>
      <c r="C72"/>
      <c r="D72"/>
      <c r="E72"/>
      <c r="F72"/>
      <c r="G72"/>
      <c r="H72"/>
      <c r="I72"/>
      <c r="J72" s="94"/>
      <c r="K72"/>
      <c r="L72" s="94"/>
      <c r="M72"/>
      <c r="N72" s="95"/>
      <c r="O72"/>
      <c r="P72" s="94"/>
      <c r="Q72"/>
      <c r="R72" s="95"/>
    </row>
    <row r="73" spans="1:18" s="18" customFormat="1" ht="9" customHeight="1" x14ac:dyDescent="0.25">
      <c r="A73"/>
      <c r="B73"/>
      <c r="C73"/>
      <c r="D73"/>
      <c r="E73"/>
      <c r="F73"/>
      <c r="G73"/>
      <c r="H73"/>
      <c r="I73"/>
      <c r="J73" s="94"/>
      <c r="K73"/>
      <c r="L73" s="94"/>
      <c r="M73"/>
      <c r="N73" s="95"/>
      <c r="O73"/>
      <c r="P73" s="94"/>
      <c r="Q73"/>
      <c r="R73" s="95"/>
    </row>
    <row r="74" spans="1:18" s="18" customFormat="1" ht="9" customHeight="1" x14ac:dyDescent="0.25">
      <c r="A74"/>
      <c r="B74"/>
      <c r="C74"/>
      <c r="D74"/>
      <c r="E74"/>
      <c r="F74"/>
      <c r="G74"/>
      <c r="H74"/>
      <c r="I74"/>
      <c r="J74" s="94"/>
      <c r="K74"/>
      <c r="L74" s="94"/>
      <c r="M74"/>
      <c r="N74" s="95"/>
      <c r="O74"/>
      <c r="P74" s="94"/>
      <c r="Q74"/>
      <c r="R74" s="95"/>
    </row>
    <row r="75" spans="1:18" s="18" customFormat="1" ht="9" customHeight="1" x14ac:dyDescent="0.25">
      <c r="A75"/>
      <c r="B75"/>
      <c r="C75"/>
      <c r="D75"/>
      <c r="E75"/>
      <c r="F75"/>
      <c r="G75"/>
      <c r="H75"/>
      <c r="I75"/>
      <c r="J75" s="94"/>
      <c r="K75"/>
      <c r="L75" s="94"/>
      <c r="M75"/>
      <c r="N75" s="95"/>
      <c r="O75"/>
      <c r="P75" s="94"/>
      <c r="Q75"/>
      <c r="R75" s="95"/>
    </row>
    <row r="76" spans="1:18" s="18" customFormat="1" ht="9" customHeight="1" x14ac:dyDescent="0.25">
      <c r="A76"/>
      <c r="B76"/>
      <c r="C76"/>
      <c r="D76"/>
      <c r="E76"/>
      <c r="F76"/>
      <c r="G76"/>
      <c r="H76"/>
      <c r="I76"/>
      <c r="J76" s="94"/>
      <c r="K76"/>
      <c r="L76" s="94"/>
      <c r="M76"/>
      <c r="N76" s="95"/>
      <c r="O76"/>
      <c r="P76" s="94"/>
      <c r="Q76"/>
      <c r="R76" s="95"/>
    </row>
    <row r="77" spans="1:18" s="18" customFormat="1" ht="9" customHeight="1" x14ac:dyDescent="0.25">
      <c r="A77"/>
      <c r="B77"/>
      <c r="C77"/>
      <c r="D77"/>
      <c r="E77"/>
      <c r="F77"/>
      <c r="G77"/>
      <c r="H77"/>
      <c r="I77"/>
      <c r="J77" s="94"/>
      <c r="K77"/>
      <c r="L77" s="94"/>
      <c r="M77"/>
      <c r="N77" s="95"/>
      <c r="O77"/>
      <c r="P77" s="94"/>
      <c r="Q77"/>
      <c r="R77" s="95"/>
    </row>
    <row r="78" spans="1:18" s="18" customFormat="1" ht="9" customHeight="1" x14ac:dyDescent="0.25">
      <c r="A78"/>
      <c r="B78"/>
      <c r="C78"/>
      <c r="D78"/>
      <c r="E78"/>
      <c r="F78"/>
      <c r="G78"/>
      <c r="H78"/>
      <c r="I78"/>
      <c r="J78" s="94"/>
      <c r="K78"/>
      <c r="L78" s="94"/>
      <c r="M78"/>
      <c r="N78" s="95"/>
      <c r="O78"/>
      <c r="P78" s="94"/>
      <c r="Q78"/>
      <c r="R78" s="95"/>
    </row>
    <row r="79" spans="1:18" s="18" customFormat="1" ht="9" customHeight="1" x14ac:dyDescent="0.25">
      <c r="A79"/>
      <c r="B79"/>
      <c r="C79"/>
      <c r="D79"/>
      <c r="E79"/>
      <c r="F79"/>
      <c r="G79"/>
      <c r="H79"/>
      <c r="I79"/>
      <c r="J79" s="94"/>
      <c r="K79"/>
      <c r="L79" s="94"/>
      <c r="M79"/>
      <c r="N79" s="95"/>
      <c r="O79"/>
      <c r="P79" s="94"/>
      <c r="Q79"/>
      <c r="R79" s="95"/>
    </row>
    <row r="80" spans="1:18" s="18" customFormat="1" ht="9" customHeight="1" x14ac:dyDescent="0.25">
      <c r="A80"/>
      <c r="B80"/>
      <c r="C80"/>
      <c r="D80"/>
      <c r="E80"/>
      <c r="F80"/>
      <c r="G80"/>
      <c r="H80"/>
      <c r="I80"/>
      <c r="J80" s="94"/>
      <c r="K80"/>
      <c r="L80" s="94"/>
      <c r="M80"/>
      <c r="N80" s="95"/>
      <c r="O80"/>
      <c r="P80" s="94"/>
      <c r="Q80"/>
      <c r="R80" s="95"/>
    </row>
  </sheetData>
  <mergeCells count="1">
    <mergeCell ref="A4:C4"/>
  </mergeCells>
  <conditionalFormatting sqref="B22">
    <cfRule type="cellIs" dxfId="508" priority="3" stopIfTrue="1" operator="equal">
      <formula>"QA"</formula>
    </cfRule>
    <cfRule type="cellIs" dxfId="507" priority="4" stopIfTrue="1" operator="equal">
      <formula>"DA"</formula>
    </cfRule>
  </conditionalFormatting>
  <conditionalFormatting sqref="E7 E13 E15 E17 E19">
    <cfRule type="expression" dxfId="506" priority="1" stopIfTrue="1">
      <formula>$E7&lt;5</formula>
    </cfRule>
  </conditionalFormatting>
  <conditionalFormatting sqref="H7 H9 H11 H13 H15 H17 H19 H21">
    <cfRule type="expression" dxfId="505" priority="10" stopIfTrue="1">
      <formula>AND($E7&lt;9,$C7&gt;0)</formula>
    </cfRule>
  </conditionalFormatting>
  <conditionalFormatting sqref="I8 K10 I12 I16 K18 I20">
    <cfRule type="expression" dxfId="504" priority="7" stopIfTrue="1">
      <formula>AND($O$1="CU",I8="Umpire")</formula>
    </cfRule>
    <cfRule type="expression" dxfId="503" priority="8" stopIfTrue="1">
      <formula>AND($O$1="CU",I8&lt;&gt;"Umpire",J8&lt;&gt;"")</formula>
    </cfRule>
    <cfRule type="expression" dxfId="502" priority="9" stopIfTrue="1">
      <formula>AND($O$1="CU",I8&lt;&gt;"Umpire")</formula>
    </cfRule>
  </conditionalFormatting>
  <conditionalFormatting sqref="J8 L10 J12 J16 L18 J20 R31">
    <cfRule type="expression" dxfId="501" priority="2" stopIfTrue="1">
      <formula>$O$1="CU"</formula>
    </cfRule>
  </conditionalFormatting>
  <conditionalFormatting sqref="K8 M10 K12 K16 M18 K20">
    <cfRule type="expression" dxfId="500" priority="5" stopIfTrue="1">
      <formula>J8="as"</formula>
    </cfRule>
    <cfRule type="expression" dxfId="499" priority="6" stopIfTrue="1">
      <formula>J8="bs"</formula>
    </cfRule>
  </conditionalFormatting>
  <dataValidations count="1">
    <dataValidation type="list" allowBlank="1" showInputMessage="1" sqref="I12 K10 K18 I8 I16 I20" xr:uid="{00000000-0002-0000-29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5057"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85058"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Munka14">
    <tabColor indexed="11"/>
  </sheetPr>
  <dimension ref="A1:AK41"/>
  <sheetViews>
    <sheetView workbookViewId="0">
      <selection activeCell="K11" sqref="K11"/>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Altalanos!$B$8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(2)'!$A$7:$O$22,5))</f>
        <v/>
      </c>
      <c r="D7" s="541" t="str">
        <f>IF($B7="","",VLOOKUP($B7,'1MD ELO (2)'!$A$7:$O$22,15))</f>
        <v/>
      </c>
      <c r="E7" s="747" t="s">
        <v>241</v>
      </c>
      <c r="F7" s="748"/>
      <c r="G7" s="747" t="s">
        <v>226</v>
      </c>
      <c r="H7" s="748"/>
      <c r="I7" s="542" t="str">
        <f>IF($B7="","",VLOOKUP($B7,'1MD ELO (2)'!$A$7:$O$22,4))</f>
        <v/>
      </c>
      <c r="J7" s="483"/>
      <c r="K7" s="567"/>
      <c r="L7" s="563" t="str">
        <f>IF(K7="","",CONCATENATE(VLOOKUP($Y$3,$AB$1:$AK$1,K7)," pont"))</f>
        <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(2)'!$A$7:$O$22,5))</f>
        <v/>
      </c>
      <c r="D9" s="541" t="str">
        <f>IF($B9="","",VLOOKUP($B9,'1MD ELO (2)'!$A$7:$O$22,15))</f>
        <v/>
      </c>
      <c r="E9" s="747" t="s">
        <v>227</v>
      </c>
      <c r="F9" s="748"/>
      <c r="G9" s="747" t="s">
        <v>228</v>
      </c>
      <c r="H9" s="748"/>
      <c r="I9" s="542" t="str">
        <f>IF($B9="","",VLOOKUP($B9,'1MD ELO (2)'!$A$7:$O$22,4))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(2)'!$A$7:$O$22,5))</f>
        <v/>
      </c>
      <c r="D11" s="541" t="str">
        <f>IF($B11="","",VLOOKUP($B11,'1MD ELO (2)'!$A$7:$O$22,15))</f>
        <v/>
      </c>
      <c r="E11" s="747" t="s">
        <v>242</v>
      </c>
      <c r="F11" s="748"/>
      <c r="G11" s="747" t="s">
        <v>230</v>
      </c>
      <c r="H11" s="748"/>
      <c r="I11" s="542" t="str">
        <f>IF($B11="","",VLOOKUP($B11,'1MD ELO (2)'!$A$7:$O$22,4))</f>
        <v/>
      </c>
      <c r="J11" s="483"/>
      <c r="K11" s="723" t="s">
        <v>191</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(2)'!$A$7:$O$22,5))</f>
        <v/>
      </c>
      <c r="D13" s="541" t="str">
        <f>IF($B13="","",VLOOKUP($B13,'1MD ELO (2)'!$A$7:$O$22,15))</f>
        <v/>
      </c>
      <c r="E13" s="747" t="s">
        <v>243</v>
      </c>
      <c r="F13" s="748"/>
      <c r="G13" s="747" t="s">
        <v>232</v>
      </c>
      <c r="H13" s="748"/>
      <c r="I13" s="542" t="str">
        <f>IF($B13="","",VLOOKUP($B13,'1MD ELO (2)'!$A$7:$O$22,4))</f>
        <v/>
      </c>
      <c r="J13" s="483"/>
      <c r="K13" s="723" t="s">
        <v>189</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IF($B15="","",VLOOKUP($B15,'1MD ELO (2)'!$A$7:$O$22,5))</f>
        <v/>
      </c>
      <c r="D15" s="541" t="str">
        <f>IF($B15="","",VLOOKUP($B15,'1MD ELO (2)'!$A$7:$O$22,15))</f>
        <v/>
      </c>
      <c r="E15" s="747" t="s">
        <v>233</v>
      </c>
      <c r="F15" s="748"/>
      <c r="G15" s="747" t="s">
        <v>234</v>
      </c>
      <c r="H15" s="748"/>
      <c r="I15" s="542" t="str">
        <f>IF($B15="","",VLOOKUP($B15,'1MD ELO (2)'!$A$7:$O$22,4))</f>
        <v/>
      </c>
      <c r="J15" s="483"/>
      <c r="K15" s="723" t="s">
        <v>190</v>
      </c>
      <c r="L15" s="563" t="e">
        <f>IF(K15="","",CONCATENATE(VLOOKUP($Y$3,$AB$1:$AK$1,K15)," pont"))</f>
        <v>#N/A</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Szántó</v>
      </c>
      <c r="E18" s="743"/>
      <c r="F18" s="743" t="str">
        <f>E9</f>
        <v>Balogh</v>
      </c>
      <c r="G18" s="743"/>
      <c r="H18" s="743" t="str">
        <f>E11</f>
        <v>Szegedi</v>
      </c>
      <c r="I18" s="743"/>
      <c r="J18" s="743" t="str">
        <f>E13</f>
        <v>Csuka</v>
      </c>
      <c r="K18" s="743"/>
      <c r="L18" s="743" t="str">
        <f>E15</f>
        <v>Németh</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Szántó</v>
      </c>
      <c r="C19" s="739"/>
      <c r="D19" s="744"/>
      <c r="E19" s="744"/>
      <c r="F19" s="745" t="s">
        <v>591</v>
      </c>
      <c r="G19" s="741"/>
      <c r="H19" s="745" t="s">
        <v>592</v>
      </c>
      <c r="I19" s="741"/>
      <c r="J19" s="742" t="s">
        <v>593</v>
      </c>
      <c r="K19" s="743"/>
      <c r="L19" s="742" t="s">
        <v>596</v>
      </c>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Balogh</v>
      </c>
      <c r="C20" s="739"/>
      <c r="D20" s="740" t="s">
        <v>594</v>
      </c>
      <c r="E20" s="741"/>
      <c r="F20" s="744"/>
      <c r="G20" s="744"/>
      <c r="H20" s="740" t="s">
        <v>595</v>
      </c>
      <c r="I20" s="741"/>
      <c r="J20" s="740" t="s">
        <v>596</v>
      </c>
      <c r="K20" s="741"/>
      <c r="L20" s="742" t="s">
        <v>596</v>
      </c>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Szegedi</v>
      </c>
      <c r="C21" s="739"/>
      <c r="D21" s="740" t="s">
        <v>597</v>
      </c>
      <c r="E21" s="741"/>
      <c r="F21" s="740" t="s">
        <v>598</v>
      </c>
      <c r="G21" s="741"/>
      <c r="H21" s="744"/>
      <c r="I21" s="744"/>
      <c r="J21" s="740" t="s">
        <v>599</v>
      </c>
      <c r="K21" s="741"/>
      <c r="L21" s="740" t="s">
        <v>600</v>
      </c>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Csuka</v>
      </c>
      <c r="C22" s="739"/>
      <c r="D22" s="740" t="s">
        <v>601</v>
      </c>
      <c r="E22" s="741"/>
      <c r="F22" s="740" t="s">
        <v>602</v>
      </c>
      <c r="G22" s="741"/>
      <c r="H22" s="742" t="s">
        <v>603</v>
      </c>
      <c r="I22" s="743"/>
      <c r="J22" s="744"/>
      <c r="K22" s="744"/>
      <c r="L22" s="740" t="s">
        <v>604</v>
      </c>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Németh</v>
      </c>
      <c r="C23" s="739"/>
      <c r="D23" s="740" t="s">
        <v>602</v>
      </c>
      <c r="E23" s="741"/>
      <c r="F23" s="740" t="s">
        <v>602</v>
      </c>
      <c r="G23" s="741"/>
      <c r="H23" s="742" t="s">
        <v>605</v>
      </c>
      <c r="I23" s="743"/>
      <c r="J23" s="742" t="s">
        <v>606</v>
      </c>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694"/>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A1:F1"/>
    <mergeCell ref="A4:C4"/>
    <mergeCell ref="E7:F7"/>
    <mergeCell ref="G7:H7"/>
    <mergeCell ref="E9:F9"/>
    <mergeCell ref="G9:H9"/>
    <mergeCell ref="E11:F11"/>
    <mergeCell ref="G11:H11"/>
    <mergeCell ref="E13:F13"/>
    <mergeCell ref="G13:H13"/>
    <mergeCell ref="E15:F15"/>
    <mergeCell ref="G15:H15"/>
    <mergeCell ref="L18:M18"/>
    <mergeCell ref="B19:C19"/>
    <mergeCell ref="D19:E19"/>
    <mergeCell ref="F19:G19"/>
    <mergeCell ref="H19:I19"/>
    <mergeCell ref="J19:K19"/>
    <mergeCell ref="L19:M19"/>
    <mergeCell ref="B18:C18"/>
    <mergeCell ref="D18:E18"/>
    <mergeCell ref="F18:G18"/>
    <mergeCell ref="H18:I18"/>
    <mergeCell ref="J18:K18"/>
    <mergeCell ref="L20:M20"/>
    <mergeCell ref="B21:C21"/>
    <mergeCell ref="D21:E21"/>
    <mergeCell ref="F21:G21"/>
    <mergeCell ref="H21:I21"/>
    <mergeCell ref="J21:K21"/>
    <mergeCell ref="L21:M21"/>
    <mergeCell ref="B20:C20"/>
    <mergeCell ref="D20:E20"/>
    <mergeCell ref="F20:G20"/>
    <mergeCell ref="H20:I20"/>
    <mergeCell ref="J20:K20"/>
    <mergeCell ref="J23:K23"/>
    <mergeCell ref="L23:M23"/>
    <mergeCell ref="B22:C22"/>
    <mergeCell ref="D22:E22"/>
    <mergeCell ref="F22:G22"/>
    <mergeCell ref="H22:I22"/>
    <mergeCell ref="J22:K22"/>
    <mergeCell ref="L22:M22"/>
    <mergeCell ref="H23:I23"/>
    <mergeCell ref="E34:F34"/>
    <mergeCell ref="E35:F35"/>
    <mergeCell ref="B23:C23"/>
    <mergeCell ref="D23:E23"/>
    <mergeCell ref="F23:G23"/>
  </mergeCells>
  <conditionalFormatting sqref="E7 E9 E11 E13 E15">
    <cfRule type="cellIs" dxfId="910" priority="2" stopIfTrue="1" operator="equal">
      <formula>"Bye"</formula>
    </cfRule>
  </conditionalFormatting>
  <conditionalFormatting sqref="R41">
    <cfRule type="expression" dxfId="90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42">
    <tabColor indexed="19"/>
    <pageSetUpPr fitToPage="1"/>
  </sheetPr>
  <dimension ref="A1:U79"/>
  <sheetViews>
    <sheetView showGridLines="0" showZeros="0" workbookViewId="0">
      <selection activeCell="D27" sqref="D27"/>
    </sheetView>
  </sheetViews>
  <sheetFormatPr defaultColWidth="8.88671875" defaultRowHeight="13.2" x14ac:dyDescent="0.25"/>
  <cols>
    <col min="1" max="2" width="3.33203125" customWidth="1"/>
    <col min="3" max="3" width="5.441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370" t="s">
        <v>112</v>
      </c>
      <c r="L1" s="82"/>
      <c r="M1" s="57"/>
      <c r="N1" s="100"/>
      <c r="O1" s="100" t="s">
        <v>3</v>
      </c>
      <c r="P1" s="100"/>
      <c r="Q1" s="99"/>
      <c r="R1" s="100"/>
    </row>
    <row r="2" spans="1:21" s="70" customFormat="1" x14ac:dyDescent="0.25">
      <c r="A2" s="59" t="s">
        <v>119</v>
      </c>
      <c r="B2" s="59"/>
      <c r="C2" s="59"/>
      <c r="D2" s="392"/>
      <c r="E2" s="392">
        <f>Altalanos!$C$8</f>
        <v>0</v>
      </c>
      <c r="F2" s="59"/>
      <c r="G2" s="101"/>
      <c r="H2" s="72"/>
      <c r="I2" s="72"/>
      <c r="J2" s="102"/>
      <c r="K2" s="370" t="s">
        <v>223</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3" customFormat="1" ht="13.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(3)'!$A$7:$M$32,12))</f>
        <v/>
      </c>
      <c r="C7" s="346" t="str">
        <f>IF($E7="","",VLOOKUP($E7,'1Q ELO (3)'!$A$7:$M$30,13))</f>
        <v/>
      </c>
      <c r="D7" s="376" t="str">
        <f>IF($E7="","",VLOOKUP($E7,'1Q ELO (3)'!$A$7:$M$30,5))</f>
        <v/>
      </c>
      <c r="E7" s="119"/>
      <c r="F7" s="120" t="str">
        <f>UPPER(IF($E7="","",VLOOKUP($E7,'1Q ELO (3)'!$A$7:$M$38,2)))</f>
        <v/>
      </c>
      <c r="G7" s="120" t="str">
        <f>IF($E7="","",VLOOKUP($E7,'1Q ELO (3)'!$A$7:$M$38,3))</f>
        <v/>
      </c>
      <c r="H7" s="120"/>
      <c r="I7" s="120" t="str">
        <f>IF($E7="","",VLOOKUP($E7,'1Q ELO (3)'!$A$7:$M$38,4))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(3)'!$A$7:$M$32,12))</f>
        <v/>
      </c>
      <c r="C9" s="346" t="str">
        <f>IF($E9="","",VLOOKUP($E9,'1Q ELO (3)'!$A$7:$M$30,13))</f>
        <v/>
      </c>
      <c r="D9" s="376" t="str">
        <f>IF($E9="","",VLOOKUP($E9,'1Q ELO (3)'!$A$7:$M$30,5))</f>
        <v/>
      </c>
      <c r="E9" s="590"/>
      <c r="F9" s="139" t="str">
        <f>UPPER(IF($E9="","",VLOOKUP($E9,'1Q ELO (3)'!$A$7:$M$38,2)))</f>
        <v/>
      </c>
      <c r="G9" s="139" t="str">
        <f>IF($E9="","",VLOOKUP($E9,'1Q ELO (3)'!$A$7:$M$38,3))</f>
        <v/>
      </c>
      <c r="H9" s="139"/>
      <c r="I9" s="139" t="str">
        <f>IF($E9="","",VLOOKUP($E9,'1Q ELO (3)'!$A$7:$M$38,4))</f>
        <v/>
      </c>
      <c r="J9" s="140"/>
      <c r="K9" s="121"/>
      <c r="L9" s="273"/>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5">
      <c r="A11" s="504">
        <v>3</v>
      </c>
      <c r="B11" s="346" t="str">
        <f>IF($E11="","",VLOOKUP($E11,'1Q ELO (3)'!$A$7:$M$32,12))</f>
        <v/>
      </c>
      <c r="C11" s="346" t="str">
        <f>IF($E11="","",VLOOKUP($E11,'1Q ELO (3)'!$A$7:$M$30,13))</f>
        <v/>
      </c>
      <c r="D11" s="376" t="str">
        <f>IF($E11="","",VLOOKUP($E11,'1Q ELO (3)'!$A$7:$M$30,5))</f>
        <v/>
      </c>
      <c r="E11" s="119"/>
      <c r="F11" s="579" t="str">
        <f>UPPER(IF($E11="","",VLOOKUP($E11,'1Q ELO (3)'!$A$7:$M$38,2)))</f>
        <v/>
      </c>
      <c r="G11" s="579" t="str">
        <f>IF($E11="","",VLOOKUP($E11,'1Q ELO (3)'!$A$7:$M$38,3))</f>
        <v/>
      </c>
      <c r="H11" s="579"/>
      <c r="I11" s="579" t="str">
        <f>IF($E11="","",VLOOKUP($E11,'1Q ELO (3)'!$A$7:$M$38,4))</f>
        <v/>
      </c>
      <c r="J11" s="122"/>
      <c r="K11" s="121"/>
      <c r="L11" s="121"/>
      <c r="M11" s="121"/>
      <c r="N11" s="146"/>
      <c r="O11" s="146"/>
      <c r="P11" s="146"/>
      <c r="Q11" s="127"/>
      <c r="R11" s="128"/>
      <c r="S11" s="129"/>
      <c r="U11" s="13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5">
      <c r="A13" s="131">
        <v>4</v>
      </c>
      <c r="B13" s="346" t="str">
        <f>IF($E13="","",VLOOKUP($E13,'1Q ELO (3)'!$A$7:$M$32,12))</f>
        <v/>
      </c>
      <c r="C13" s="346" t="str">
        <f>IF($E13="","",VLOOKUP($E13,'1Q ELO (3)'!$A$7:$M$30,13))</f>
        <v/>
      </c>
      <c r="D13" s="376" t="str">
        <f>IF($E13="","",VLOOKUP($E13,'1Q ELO (3)'!$A$7:$M$30,5))</f>
        <v/>
      </c>
      <c r="E13" s="119"/>
      <c r="F13" s="139" t="str">
        <f>UPPER(IF($E13="","",VLOOKUP($E13,'1Q ELO (3)'!$A$7:$M$38,2)))</f>
        <v/>
      </c>
      <c r="G13" s="139" t="str">
        <f>IF($E13="","",VLOOKUP($E13,'1Q ELO (3)'!$A$7:$M$38,3))</f>
        <v/>
      </c>
      <c r="H13" s="139"/>
      <c r="I13" s="139" t="str">
        <f>IF($E13="","",VLOOKUP($E13,'1Q ELO (3)'!$A$7:$M$38,4))</f>
        <v/>
      </c>
      <c r="J13" s="150"/>
      <c r="K13" s="121"/>
      <c r="L13" s="121"/>
      <c r="M13" s="121"/>
      <c r="N13" s="146"/>
      <c r="O13" s="146"/>
      <c r="P13" s="146"/>
      <c r="Q13" s="127"/>
      <c r="R13" s="128"/>
      <c r="S13" s="129"/>
      <c r="U13" s="138" t="e">
        <f>#REF!</f>
        <v>#REF!</v>
      </c>
    </row>
    <row r="14" spans="1:21" s="37" customFormat="1" ht="9.6" customHeight="1" x14ac:dyDescent="0.25">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5">
      <c r="A15" s="504">
        <v>5</v>
      </c>
      <c r="B15" s="346" t="str">
        <f>IF($E15="","",VLOOKUP($E15,'1Q ELO (3)'!$A$7:$M$32,12))</f>
        <v/>
      </c>
      <c r="C15" s="346" t="str">
        <f>IF($E15="","",VLOOKUP($E15,'1Q ELO (3)'!$A$7:$M$30,13))</f>
        <v/>
      </c>
      <c r="D15" s="376" t="str">
        <f>IF($E15="","",VLOOKUP($E15,'1Q ELO (3)'!$A$7:$M$30,5))</f>
        <v/>
      </c>
      <c r="E15" s="119"/>
      <c r="F15" s="579" t="str">
        <f>UPPER(IF($E15="","",VLOOKUP($E15,'1Q ELO (3)'!$A$7:$M$38,2)))</f>
        <v/>
      </c>
      <c r="G15" s="579" t="str">
        <f>IF($E15="","",VLOOKUP($E15,'1Q ELO (3)'!$A$7:$M$38,3))</f>
        <v/>
      </c>
      <c r="H15" s="579"/>
      <c r="I15" s="579" t="str">
        <f>IF($E15="","",VLOOKUP($E15,'1Q ELO (3)'!$A$7:$M$38,4))</f>
        <v/>
      </c>
      <c r="J15" s="608"/>
      <c r="K15" s="121"/>
      <c r="L15" s="121"/>
      <c r="M15" s="121"/>
      <c r="N15" s="146"/>
      <c r="O15" s="121"/>
      <c r="P15" s="146"/>
      <c r="Q15" s="127"/>
      <c r="R15" s="128"/>
      <c r="S15" s="129"/>
      <c r="U15" s="13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(3)'!$A$7:$M$32,12))</f>
        <v/>
      </c>
      <c r="C17" s="346" t="str">
        <f>IF($E17="","",VLOOKUP($E17,'1Q ELO (3)'!$A$7:$M$30,13))</f>
        <v/>
      </c>
      <c r="D17" s="376" t="str">
        <f>IF($E17="","",VLOOKUP($E17,'1Q ELO (3)'!$A$7:$M$30,5))</f>
        <v/>
      </c>
      <c r="E17" s="119"/>
      <c r="F17" s="139" t="str">
        <f>UPPER(IF($E17="","",VLOOKUP($E17,'1Q ELO (3)'!$A$7:$M$38,2)))</f>
        <v/>
      </c>
      <c r="G17" s="139" t="str">
        <f>IF($E17="","",VLOOKUP($E17,'1Q ELO (3)'!$A$7:$M$38,3))</f>
        <v/>
      </c>
      <c r="H17" s="139"/>
      <c r="I17" s="139" t="str">
        <f>IF($E17="","",VLOOKUP($E17,'1Q ELO (3)'!$A$7:$M$38,4))</f>
        <v/>
      </c>
      <c r="J17" s="140"/>
      <c r="K17" s="121"/>
      <c r="L17" s="273"/>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5">
      <c r="A19" s="504">
        <v>7</v>
      </c>
      <c r="B19" s="346" t="str">
        <f>IF($E19="","",VLOOKUP($E19,'1Q ELO (3)'!$A$7:$M$32,12))</f>
        <v/>
      </c>
      <c r="C19" s="346" t="str">
        <f>IF($E19="","",VLOOKUP($E19,'1Q ELO (3)'!$A$7:$M$30,13))</f>
        <v/>
      </c>
      <c r="D19" s="376" t="str">
        <f>IF($E19="","",VLOOKUP($E19,'1Q ELO (3)'!$A$7:$M$30,5))</f>
        <v/>
      </c>
      <c r="E19" s="119"/>
      <c r="F19" s="579" t="str">
        <f>UPPER(IF($E19="","",VLOOKUP($E19,'1Q ELO (3)'!$A$7:$M$38,2)))</f>
        <v/>
      </c>
      <c r="G19" s="579" t="str">
        <f>IF($E19="","",VLOOKUP($E19,'1Q ELO (3)'!$A$7:$M$38,3))</f>
        <v/>
      </c>
      <c r="H19" s="579"/>
      <c r="I19" s="579" t="str">
        <f>IF($E19="","",VLOOKUP($E19,'1Q ELO (3)'!$A$7:$M$38,4))</f>
        <v/>
      </c>
      <c r="J19" s="122"/>
      <c r="K19" s="121"/>
      <c r="L19" s="121"/>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5">
      <c r="A21" s="501">
        <v>8</v>
      </c>
      <c r="B21" s="346" t="str">
        <f>IF($E21="","",VLOOKUP($E21,'1Q ELO (3)'!$A$7:$M$32,12))</f>
        <v/>
      </c>
      <c r="C21" s="346" t="str">
        <f>IF($E21="","",VLOOKUP($E21,'1Q ELO (3)'!$A$7:$M$30,13))</f>
        <v/>
      </c>
      <c r="D21" s="376" t="str">
        <f>IF($E21="","",VLOOKUP($E21,'1Q ELO (3)'!$A$7:$M$30,5))</f>
        <v/>
      </c>
      <c r="E21" s="119"/>
      <c r="F21" s="412" t="str">
        <f>UPPER(IF($E21="","",VLOOKUP($E21,'1Q ELO (3)'!$A$7:$M$38,2)))</f>
        <v/>
      </c>
      <c r="G21" s="412" t="str">
        <f>IF($E21="","",VLOOKUP($E21,'1Q ELO (3)'!$A$7:$M$38,3))</f>
        <v/>
      </c>
      <c r="H21" s="412"/>
      <c r="I21" s="412" t="str">
        <f>IF($E21="","",VLOOKUP($E21,'1Q ELO (3)'!$A$7:$M$38,4))</f>
        <v/>
      </c>
      <c r="J21" s="150"/>
      <c r="K21" s="121"/>
      <c r="L21" s="121"/>
      <c r="M21" s="121"/>
      <c r="N21" s="146"/>
      <c r="O21" s="146"/>
      <c r="P21" s="146"/>
      <c r="Q21" s="127"/>
      <c r="R21" s="128"/>
      <c r="S21" s="129"/>
    </row>
    <row r="22" spans="1:19" s="37" customFormat="1" ht="9.6" customHeight="1" x14ac:dyDescent="0.25">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5">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5">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5">
      <c r="A25" s="182" t="s">
        <v>103</v>
      </c>
      <c r="B25" s="181"/>
      <c r="C25" s="183"/>
      <c r="D25" s="374"/>
      <c r="E25" s="184">
        <v>1</v>
      </c>
      <c r="F25" s="55" t="str">
        <f>IF(E25&gt;$R$32,,UPPER(VLOOKUP(E25,'1Q ELO (3)'!$A$7:$O$134,2)))</f>
        <v/>
      </c>
      <c r="G25" s="185"/>
      <c r="H25" s="55"/>
      <c r="I25" s="54"/>
      <c r="J25" s="186" t="s">
        <v>7</v>
      </c>
      <c r="K25" s="181"/>
      <c r="L25" s="187"/>
      <c r="M25" s="181"/>
      <c r="N25" s="188"/>
      <c r="O25" s="189" t="s">
        <v>108</v>
      </c>
      <c r="P25" s="190"/>
      <c r="Q25" s="190"/>
      <c r="R25" s="191"/>
      <c r="S25" s="129"/>
    </row>
    <row r="26" spans="1:19" s="37" customFormat="1" ht="9.6" customHeight="1" x14ac:dyDescent="0.25">
      <c r="A26" s="196" t="s">
        <v>116</v>
      </c>
      <c r="B26" s="194"/>
      <c r="C26" s="197"/>
      <c r="D26" s="374"/>
      <c r="E26" s="184">
        <v>2</v>
      </c>
      <c r="F26" s="55" t="str">
        <f>IF(E26&gt;$R$32,,UPPER(VLOOKUP(E26,'1Q ELO (3)'!$A$7:$O$134,2)))</f>
        <v/>
      </c>
      <c r="G26" s="185"/>
      <c r="H26" s="55"/>
      <c r="I26" s="54"/>
      <c r="J26" s="186" t="s">
        <v>8</v>
      </c>
      <c r="K26" s="181"/>
      <c r="L26" s="187"/>
      <c r="M26" s="181"/>
      <c r="N26" s="188"/>
      <c r="O26" s="192"/>
      <c r="P26" s="193"/>
      <c r="Q26" s="194"/>
      <c r="R26" s="195"/>
      <c r="S26" s="129"/>
    </row>
    <row r="27" spans="1:19" s="37" customFormat="1" ht="9.6" customHeight="1" x14ac:dyDescent="0.25">
      <c r="A27" s="336"/>
      <c r="B27" s="337"/>
      <c r="C27" s="338"/>
      <c r="D27" s="110"/>
      <c r="E27" s="607">
        <v>3</v>
      </c>
      <c r="F27" s="55" t="str">
        <f>IF(E27&gt;$R$32,,UPPER(VLOOKUP(E27,'1Q ELO (3)'!$A$7:$O$134,2)))</f>
        <v/>
      </c>
      <c r="G27" s="185"/>
      <c r="H27" s="55"/>
      <c r="I27" s="54"/>
      <c r="J27" s="186" t="s">
        <v>9</v>
      </c>
      <c r="K27" s="181"/>
      <c r="L27" s="187"/>
      <c r="M27" s="181"/>
      <c r="N27" s="188"/>
      <c r="O27" s="189" t="s">
        <v>109</v>
      </c>
      <c r="P27" s="190"/>
      <c r="Q27" s="190"/>
      <c r="R27" s="191"/>
      <c r="S27" s="129"/>
    </row>
    <row r="28" spans="1:19" s="37" customFormat="1" ht="9.6" customHeight="1" x14ac:dyDescent="0.25">
      <c r="A28" s="198"/>
      <c r="B28" s="110"/>
      <c r="C28" s="199"/>
      <c r="D28" s="110"/>
      <c r="E28" s="607">
        <v>4</v>
      </c>
      <c r="F28" s="55" t="str">
        <f>IF(E28&gt;$R$32,,UPPER(VLOOKUP(E28,'1Q ELO (3)'!$A$7:$O$134,2)))</f>
        <v/>
      </c>
      <c r="G28" s="185"/>
      <c r="H28" s="55"/>
      <c r="I28" s="54"/>
      <c r="J28" s="186" t="s">
        <v>10</v>
      </c>
      <c r="K28" s="181"/>
      <c r="L28" s="187"/>
      <c r="M28" s="181"/>
      <c r="N28" s="188"/>
      <c r="O28" s="181"/>
      <c r="P28" s="187"/>
      <c r="Q28" s="181"/>
      <c r="R28" s="188"/>
      <c r="S28" s="129"/>
    </row>
    <row r="29" spans="1:19" s="37" customFormat="1" ht="9.6" customHeight="1" x14ac:dyDescent="0.25">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5">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5">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5">
      <c r="A32" s="327"/>
      <c r="B32" s="324"/>
      <c r="C32" s="335"/>
      <c r="D32" s="375"/>
      <c r="E32" s="200"/>
      <c r="F32" s="201"/>
      <c r="G32" s="202"/>
      <c r="H32" s="201"/>
      <c r="I32" s="203"/>
      <c r="J32" s="204" t="s">
        <v>14</v>
      </c>
      <c r="K32" s="194"/>
      <c r="L32" s="193"/>
      <c r="M32" s="194"/>
      <c r="N32" s="195"/>
      <c r="O32" s="194" t="str">
        <f>R4</f>
        <v>Csávás István</v>
      </c>
      <c r="P32" s="193"/>
      <c r="Q32" s="194"/>
      <c r="R32" s="205">
        <f>MIN(8,'1Q ELO (3)'!O5)</f>
        <v>8</v>
      </c>
      <c r="S32" s="129"/>
    </row>
    <row r="33" spans="1:19" s="37" customFormat="1" ht="9.6" customHeight="1" x14ac:dyDescent="0.25">
      <c r="A33"/>
      <c r="B33"/>
      <c r="C33"/>
      <c r="D33"/>
      <c r="E33"/>
      <c r="F33"/>
      <c r="G33"/>
      <c r="H33"/>
      <c r="I33"/>
      <c r="J33" s="94"/>
      <c r="K33"/>
      <c r="L33" s="94"/>
      <c r="M33"/>
      <c r="N33" s="95"/>
      <c r="O33"/>
      <c r="P33" s="94"/>
      <c r="Q33"/>
      <c r="R33" s="95"/>
      <c r="S33" s="129"/>
    </row>
    <row r="34" spans="1:19" s="37" customFormat="1" ht="9.6" customHeight="1" x14ac:dyDescent="0.25">
      <c r="A34"/>
      <c r="B34"/>
      <c r="C34"/>
      <c r="D34"/>
      <c r="E34"/>
      <c r="F34"/>
      <c r="G34"/>
      <c r="H34"/>
      <c r="I34"/>
      <c r="J34" s="94"/>
      <c r="K34"/>
      <c r="L34" s="94"/>
      <c r="M34"/>
      <c r="N34" s="95"/>
      <c r="O34"/>
      <c r="P34" s="94"/>
      <c r="Q34"/>
      <c r="R34" s="95"/>
      <c r="S34" s="129"/>
    </row>
    <row r="35" spans="1:19" s="37" customFormat="1" ht="9.6" customHeight="1" x14ac:dyDescent="0.25">
      <c r="A35"/>
      <c r="B35"/>
      <c r="C35"/>
      <c r="D35"/>
      <c r="E35"/>
      <c r="F35"/>
      <c r="G35"/>
      <c r="H35"/>
      <c r="I35"/>
      <c r="J35" s="94"/>
      <c r="K35"/>
      <c r="L35" s="94"/>
      <c r="M35"/>
      <c r="N35" s="95"/>
      <c r="O35"/>
      <c r="P35" s="94"/>
      <c r="Q35"/>
      <c r="R35" s="95"/>
      <c r="S35" s="129"/>
    </row>
    <row r="36" spans="1:19" s="37" customFormat="1" ht="9.6" customHeight="1" x14ac:dyDescent="0.25">
      <c r="A36"/>
      <c r="B36"/>
      <c r="C36"/>
      <c r="D36"/>
      <c r="E36"/>
      <c r="F36"/>
      <c r="G36"/>
      <c r="H36"/>
      <c r="I36"/>
      <c r="J36" s="94"/>
      <c r="K36"/>
      <c r="L36" s="94"/>
      <c r="M36"/>
      <c r="N36" s="95"/>
      <c r="O36"/>
      <c r="P36" s="94"/>
      <c r="Q36"/>
      <c r="R36" s="95"/>
      <c r="S36" s="129"/>
    </row>
    <row r="37" spans="1:19" s="37" customFormat="1" ht="9.6" customHeight="1" x14ac:dyDescent="0.25">
      <c r="A37"/>
      <c r="B37"/>
      <c r="C37"/>
      <c r="D37"/>
      <c r="E37"/>
      <c r="F37"/>
      <c r="G37"/>
      <c r="H37"/>
      <c r="I37"/>
      <c r="J37" s="94"/>
      <c r="K37"/>
      <c r="L37" s="94"/>
      <c r="M37"/>
      <c r="N37" s="95"/>
      <c r="O37"/>
      <c r="P37" s="94"/>
      <c r="Q37"/>
      <c r="R37" s="95"/>
      <c r="S37" s="129"/>
    </row>
    <row r="38" spans="1:19" s="37" customFormat="1" ht="9.6" customHeight="1" x14ac:dyDescent="0.25">
      <c r="A38"/>
      <c r="B38"/>
      <c r="C38"/>
      <c r="D38"/>
      <c r="E38"/>
      <c r="F38"/>
      <c r="G38"/>
      <c r="H38"/>
      <c r="I38"/>
      <c r="J38" s="94"/>
      <c r="K38"/>
      <c r="L38" s="94"/>
      <c r="M38"/>
      <c r="N38" s="95"/>
      <c r="O38"/>
      <c r="P38" s="94"/>
      <c r="Q38"/>
      <c r="R38" s="95"/>
      <c r="S38" s="129"/>
    </row>
    <row r="39" spans="1:19" s="37" customFormat="1" ht="9.6" customHeight="1" x14ac:dyDescent="0.25">
      <c r="A39"/>
      <c r="B39"/>
      <c r="C39"/>
      <c r="D39"/>
      <c r="E39"/>
      <c r="F39"/>
      <c r="G39"/>
      <c r="H39"/>
      <c r="I39"/>
      <c r="J39" s="94"/>
      <c r="K39"/>
      <c r="L39" s="94"/>
      <c r="M39"/>
      <c r="N39" s="95"/>
      <c r="O39"/>
      <c r="P39" s="94"/>
      <c r="Q39"/>
      <c r="R39" s="95"/>
      <c r="S39" s="129"/>
    </row>
    <row r="40" spans="1:19" s="37" customFormat="1" ht="9.6" customHeight="1" x14ac:dyDescent="0.25">
      <c r="A40"/>
      <c r="B40"/>
      <c r="C40"/>
      <c r="D40"/>
      <c r="E40"/>
      <c r="F40"/>
      <c r="G40"/>
      <c r="H40"/>
      <c r="I40"/>
      <c r="J40" s="94"/>
      <c r="K40"/>
      <c r="L40" s="94"/>
      <c r="M40"/>
      <c r="N40" s="95"/>
      <c r="O40"/>
      <c r="P40" s="94"/>
      <c r="Q40"/>
      <c r="R40" s="95"/>
      <c r="S40" s="129"/>
    </row>
    <row r="41" spans="1:19" s="37" customFormat="1" ht="9.6" customHeight="1" x14ac:dyDescent="0.25">
      <c r="A41"/>
      <c r="B41"/>
      <c r="C41"/>
      <c r="D41"/>
      <c r="E41"/>
      <c r="F41"/>
      <c r="G41"/>
      <c r="H41"/>
      <c r="I41"/>
      <c r="J41" s="94"/>
      <c r="K41"/>
      <c r="L41" s="94"/>
      <c r="M41"/>
      <c r="N41" s="95"/>
      <c r="O41"/>
      <c r="P41" s="94"/>
      <c r="Q41"/>
      <c r="R41" s="95"/>
      <c r="S41" s="129"/>
    </row>
    <row r="42" spans="1:19" s="37" customFormat="1" ht="9.6" customHeight="1" x14ac:dyDescent="0.25">
      <c r="A42"/>
      <c r="B42"/>
      <c r="C42"/>
      <c r="D42"/>
      <c r="E42"/>
      <c r="F42"/>
      <c r="G42"/>
      <c r="H42"/>
      <c r="I42"/>
      <c r="J42" s="94"/>
      <c r="K42"/>
      <c r="L42" s="94"/>
      <c r="M42"/>
      <c r="N42" s="95"/>
      <c r="O42"/>
      <c r="P42" s="94"/>
      <c r="Q42"/>
      <c r="R42" s="95"/>
      <c r="S42" s="129"/>
    </row>
    <row r="43" spans="1:19" s="37" customFormat="1" ht="9.6" customHeight="1" x14ac:dyDescent="0.25">
      <c r="A43"/>
      <c r="B43"/>
      <c r="C43"/>
      <c r="D43"/>
      <c r="E43"/>
      <c r="F43"/>
      <c r="G43"/>
      <c r="H43"/>
      <c r="I43"/>
      <c r="J43" s="94"/>
      <c r="K43"/>
      <c r="L43" s="94"/>
      <c r="M43"/>
      <c r="N43" s="95"/>
      <c r="O43"/>
      <c r="P43" s="94"/>
      <c r="Q43"/>
      <c r="R43" s="95"/>
      <c r="S43" s="129"/>
    </row>
    <row r="44" spans="1:19" s="37" customFormat="1" ht="9.6" customHeight="1" x14ac:dyDescent="0.25">
      <c r="A44"/>
      <c r="B44"/>
      <c r="C44"/>
      <c r="D44"/>
      <c r="E44"/>
      <c r="F44"/>
      <c r="G44"/>
      <c r="H44"/>
      <c r="I44"/>
      <c r="J44" s="94"/>
      <c r="K44"/>
      <c r="L44" s="94"/>
      <c r="M44"/>
      <c r="N44" s="95"/>
      <c r="O44"/>
      <c r="P44" s="94"/>
      <c r="Q44"/>
      <c r="R44" s="95"/>
      <c r="S44" s="129"/>
    </row>
    <row r="45" spans="1:19" s="37" customFormat="1" ht="9.6" customHeight="1" x14ac:dyDescent="0.25">
      <c r="A45"/>
      <c r="B45"/>
      <c r="C45"/>
      <c r="D45"/>
      <c r="E45"/>
      <c r="F45"/>
      <c r="G45"/>
      <c r="H45"/>
      <c r="I45"/>
      <c r="J45" s="94"/>
      <c r="K45"/>
      <c r="L45" s="94"/>
      <c r="M45"/>
      <c r="N45" s="95"/>
      <c r="O45"/>
      <c r="P45" s="94"/>
      <c r="Q45"/>
      <c r="R45" s="95"/>
      <c r="S45" s="129"/>
    </row>
    <row r="46" spans="1:19" s="37" customFormat="1" ht="9.6" customHeight="1" x14ac:dyDescent="0.25">
      <c r="A46"/>
      <c r="B46"/>
      <c r="C46"/>
      <c r="D46"/>
      <c r="E46"/>
      <c r="F46"/>
      <c r="G46"/>
      <c r="H46"/>
      <c r="I46"/>
      <c r="J46" s="94"/>
      <c r="K46"/>
      <c r="L46" s="94"/>
      <c r="M46"/>
      <c r="N46" s="95"/>
      <c r="O46"/>
      <c r="P46" s="94"/>
      <c r="Q46"/>
      <c r="R46" s="95"/>
      <c r="S46" s="129"/>
    </row>
    <row r="47" spans="1:19" s="37" customFormat="1" ht="9.6" customHeight="1" x14ac:dyDescent="0.25">
      <c r="A47"/>
      <c r="B47"/>
      <c r="C47"/>
      <c r="D47"/>
      <c r="E47"/>
      <c r="F47"/>
      <c r="G47"/>
      <c r="H47"/>
      <c r="I47"/>
      <c r="J47" s="94"/>
      <c r="K47"/>
      <c r="L47" s="94"/>
      <c r="M47"/>
      <c r="N47" s="95"/>
      <c r="O47"/>
      <c r="P47" s="94"/>
      <c r="Q47"/>
      <c r="R47" s="95"/>
      <c r="S47" s="129"/>
    </row>
    <row r="48" spans="1:19" s="37" customFormat="1" ht="9.6" customHeight="1" x14ac:dyDescent="0.25">
      <c r="A48"/>
      <c r="B48"/>
      <c r="C48"/>
      <c r="D48"/>
      <c r="E48"/>
      <c r="F48"/>
      <c r="G48"/>
      <c r="H48"/>
      <c r="I48"/>
      <c r="J48" s="94"/>
      <c r="K48"/>
      <c r="L48" s="94"/>
      <c r="M48"/>
      <c r="N48" s="95"/>
      <c r="O48"/>
      <c r="P48" s="94"/>
      <c r="Q48"/>
      <c r="R48" s="95"/>
      <c r="S48" s="129"/>
    </row>
    <row r="49" spans="1:19" s="37" customFormat="1" ht="9.6" customHeight="1" x14ac:dyDescent="0.25">
      <c r="A49"/>
      <c r="B49"/>
      <c r="C49"/>
      <c r="D49"/>
      <c r="E49"/>
      <c r="F49"/>
      <c r="G49"/>
      <c r="H49"/>
      <c r="I49"/>
      <c r="J49" s="94"/>
      <c r="K49"/>
      <c r="L49" s="94"/>
      <c r="M49"/>
      <c r="N49" s="95"/>
      <c r="O49"/>
      <c r="P49" s="94"/>
      <c r="Q49"/>
      <c r="R49" s="95"/>
      <c r="S49" s="129"/>
    </row>
    <row r="50" spans="1:19" s="37" customFormat="1" ht="9.6" customHeight="1" x14ac:dyDescent="0.25">
      <c r="A50"/>
      <c r="B50"/>
      <c r="C50"/>
      <c r="D50"/>
      <c r="E50"/>
      <c r="F50"/>
      <c r="G50"/>
      <c r="H50"/>
      <c r="I50"/>
      <c r="J50" s="94"/>
      <c r="K50"/>
      <c r="L50" s="94"/>
      <c r="M50"/>
      <c r="N50" s="95"/>
      <c r="O50"/>
      <c r="P50" s="94"/>
      <c r="Q50"/>
      <c r="R50" s="95"/>
      <c r="S50" s="129"/>
    </row>
    <row r="51" spans="1:19" s="37" customFormat="1" ht="9.6" customHeight="1" x14ac:dyDescent="0.25">
      <c r="A51"/>
      <c r="B51"/>
      <c r="C51"/>
      <c r="D51"/>
      <c r="E51"/>
      <c r="F51"/>
      <c r="G51"/>
      <c r="H51"/>
      <c r="I51"/>
      <c r="J51" s="94"/>
      <c r="K51"/>
      <c r="L51" s="94"/>
      <c r="M51"/>
      <c r="N51" s="95"/>
      <c r="O51"/>
      <c r="P51" s="94"/>
      <c r="Q51"/>
      <c r="R51" s="95"/>
      <c r="S51" s="129"/>
    </row>
    <row r="52" spans="1:19" s="37" customFormat="1" ht="9.6" customHeight="1" x14ac:dyDescent="0.25">
      <c r="A52"/>
      <c r="B52"/>
      <c r="C52"/>
      <c r="D52"/>
      <c r="E52"/>
      <c r="F52"/>
      <c r="G52"/>
      <c r="H52"/>
      <c r="I52"/>
      <c r="J52" s="94"/>
      <c r="K52"/>
      <c r="L52" s="94"/>
      <c r="M52"/>
      <c r="N52" s="95"/>
      <c r="O52"/>
      <c r="P52" s="94"/>
      <c r="Q52"/>
      <c r="R52" s="95"/>
      <c r="S52" s="129"/>
    </row>
    <row r="53" spans="1:19" s="37" customFormat="1" ht="9.6" customHeight="1" x14ac:dyDescent="0.25">
      <c r="A53"/>
      <c r="B53"/>
      <c r="C53"/>
      <c r="D53"/>
      <c r="E53"/>
      <c r="F53"/>
      <c r="G53"/>
      <c r="H53"/>
      <c r="I53"/>
      <c r="J53" s="94"/>
      <c r="K53"/>
      <c r="L53" s="94"/>
      <c r="M53"/>
      <c r="N53" s="95"/>
      <c r="O53"/>
      <c r="P53" s="94"/>
      <c r="Q53"/>
      <c r="R53" s="95"/>
      <c r="S53" s="129"/>
    </row>
    <row r="54" spans="1:19" s="37" customFormat="1" ht="9.6" customHeight="1" x14ac:dyDescent="0.25">
      <c r="A54"/>
      <c r="B54"/>
      <c r="C54"/>
      <c r="D54"/>
      <c r="E54"/>
      <c r="F54"/>
      <c r="G54"/>
      <c r="H54"/>
      <c r="I54"/>
      <c r="J54" s="94"/>
      <c r="K54"/>
      <c r="L54" s="94"/>
      <c r="M54"/>
      <c r="N54" s="95"/>
      <c r="O54"/>
      <c r="P54" s="94"/>
      <c r="Q54"/>
      <c r="R54" s="95"/>
      <c r="S54" s="129"/>
    </row>
    <row r="55" spans="1:19" s="37" customFormat="1" ht="9.6" customHeight="1" x14ac:dyDescent="0.25">
      <c r="A55"/>
      <c r="B55"/>
      <c r="C55"/>
      <c r="D55"/>
      <c r="E55"/>
      <c r="F55"/>
      <c r="G55"/>
      <c r="H55"/>
      <c r="I55"/>
      <c r="J55" s="94"/>
      <c r="K55"/>
      <c r="L55" s="94"/>
      <c r="M55"/>
      <c r="N55" s="95"/>
      <c r="O55"/>
      <c r="P55" s="94"/>
      <c r="Q55"/>
      <c r="R55" s="95"/>
      <c r="S55" s="129"/>
    </row>
    <row r="56" spans="1:19" s="37" customFormat="1" ht="9.6" customHeight="1" x14ac:dyDescent="0.25">
      <c r="A56"/>
      <c r="B56"/>
      <c r="C56"/>
      <c r="D56"/>
      <c r="E56"/>
      <c r="F56"/>
      <c r="G56"/>
      <c r="H56"/>
      <c r="I56"/>
      <c r="J56" s="94"/>
      <c r="K56"/>
      <c r="L56" s="94"/>
      <c r="M56"/>
      <c r="N56" s="95"/>
      <c r="O56"/>
      <c r="P56" s="94"/>
      <c r="Q56"/>
      <c r="R56" s="95"/>
      <c r="S56" s="129"/>
    </row>
    <row r="57" spans="1:19" s="37" customFormat="1" ht="9.6" customHeight="1" x14ac:dyDescent="0.25">
      <c r="A57"/>
      <c r="B57"/>
      <c r="C57"/>
      <c r="D57"/>
      <c r="E57"/>
      <c r="F57"/>
      <c r="G57"/>
      <c r="H57"/>
      <c r="I57"/>
      <c r="J57" s="94"/>
      <c r="K57"/>
      <c r="L57" s="94"/>
      <c r="M57"/>
      <c r="N57" s="95"/>
      <c r="O57"/>
      <c r="P57" s="94"/>
      <c r="Q57"/>
      <c r="R57" s="95"/>
      <c r="S57" s="129"/>
    </row>
    <row r="58" spans="1:19" s="37" customFormat="1" ht="9.6" customHeight="1" x14ac:dyDescent="0.25">
      <c r="A58"/>
      <c r="B58"/>
      <c r="C58"/>
      <c r="D58"/>
      <c r="E58"/>
      <c r="F58"/>
      <c r="G58"/>
      <c r="H58"/>
      <c r="I58"/>
      <c r="J58" s="94"/>
      <c r="K58"/>
      <c r="L58" s="94"/>
      <c r="M58"/>
      <c r="N58" s="95"/>
      <c r="O58"/>
      <c r="P58" s="94"/>
      <c r="Q58"/>
      <c r="R58" s="95"/>
      <c r="S58" s="129"/>
    </row>
    <row r="59" spans="1:19" s="37" customFormat="1" ht="9.6" customHeight="1" x14ac:dyDescent="0.25">
      <c r="A59"/>
      <c r="B59"/>
      <c r="C59"/>
      <c r="D59"/>
      <c r="E59"/>
      <c r="F59"/>
      <c r="G59"/>
      <c r="H59"/>
      <c r="I59"/>
      <c r="J59" s="94"/>
      <c r="K59"/>
      <c r="L59" s="94"/>
      <c r="M59"/>
      <c r="N59" s="95"/>
      <c r="O59"/>
      <c r="P59" s="94"/>
      <c r="Q59"/>
      <c r="R59" s="95"/>
      <c r="S59" s="162"/>
    </row>
    <row r="60" spans="1:19" s="37" customFormat="1" ht="9.6" customHeight="1" x14ac:dyDescent="0.25">
      <c r="A60"/>
      <c r="B60"/>
      <c r="C60"/>
      <c r="D60"/>
      <c r="E60"/>
      <c r="F60"/>
      <c r="G60"/>
      <c r="H60"/>
      <c r="I60"/>
      <c r="J60" s="94"/>
      <c r="K60"/>
      <c r="L60" s="94"/>
      <c r="M60"/>
      <c r="N60" s="95"/>
      <c r="O60"/>
      <c r="P60" s="94"/>
      <c r="Q60"/>
      <c r="R60" s="95"/>
      <c r="S60" s="129"/>
    </row>
    <row r="61" spans="1:19" s="37" customFormat="1" ht="9.6" customHeight="1" x14ac:dyDescent="0.25">
      <c r="A61"/>
      <c r="B61"/>
      <c r="C61"/>
      <c r="D61"/>
      <c r="E61"/>
      <c r="F61"/>
      <c r="G61"/>
      <c r="H61"/>
      <c r="I61"/>
      <c r="J61" s="94"/>
      <c r="K61"/>
      <c r="L61" s="94"/>
      <c r="M61"/>
      <c r="N61" s="95"/>
      <c r="O61"/>
      <c r="P61" s="94"/>
      <c r="Q61"/>
      <c r="R61" s="95"/>
      <c r="S61" s="129"/>
    </row>
    <row r="62" spans="1:19" s="37" customFormat="1" ht="9.6" customHeight="1" x14ac:dyDescent="0.25">
      <c r="A62"/>
      <c r="B62"/>
      <c r="C62"/>
      <c r="D62"/>
      <c r="E62"/>
      <c r="F62"/>
      <c r="G62"/>
      <c r="H62"/>
      <c r="I62"/>
      <c r="J62" s="94"/>
      <c r="K62"/>
      <c r="L62" s="94"/>
      <c r="M62"/>
      <c r="N62" s="95"/>
      <c r="O62"/>
      <c r="P62" s="94"/>
      <c r="Q62"/>
      <c r="R62" s="95"/>
      <c r="S62" s="129"/>
    </row>
    <row r="63" spans="1:19" s="37" customFormat="1" ht="9.6" customHeight="1" x14ac:dyDescent="0.25">
      <c r="A63"/>
      <c r="B63"/>
      <c r="C63"/>
      <c r="D63"/>
      <c r="E63"/>
      <c r="F63"/>
      <c r="G63"/>
      <c r="H63"/>
      <c r="I63"/>
      <c r="J63" s="94"/>
      <c r="K63"/>
      <c r="L63" s="94"/>
      <c r="M63"/>
      <c r="N63" s="95"/>
      <c r="O63"/>
      <c r="P63" s="94"/>
      <c r="Q63"/>
      <c r="R63" s="95"/>
      <c r="S63" s="129"/>
    </row>
    <row r="64" spans="1:19" s="37" customFormat="1" ht="9.6" customHeight="1" x14ac:dyDescent="0.25">
      <c r="A64"/>
      <c r="B64"/>
      <c r="C64"/>
      <c r="D64"/>
      <c r="E64"/>
      <c r="F64"/>
      <c r="G64"/>
      <c r="H64"/>
      <c r="I64"/>
      <c r="J64" s="94"/>
      <c r="K64"/>
      <c r="L64" s="94"/>
      <c r="M64"/>
      <c r="N64" s="95"/>
      <c r="O64"/>
      <c r="P64" s="94"/>
      <c r="Q64"/>
      <c r="R64" s="95"/>
      <c r="S64" s="129"/>
    </row>
    <row r="65" spans="1:19" s="37" customFormat="1" ht="9.6" customHeight="1" x14ac:dyDescent="0.25">
      <c r="A65"/>
      <c r="B65"/>
      <c r="C65"/>
      <c r="D65"/>
      <c r="E65"/>
      <c r="F65"/>
      <c r="G65"/>
      <c r="H65"/>
      <c r="I65"/>
      <c r="J65" s="94"/>
      <c r="K65"/>
      <c r="L65" s="94"/>
      <c r="M65"/>
      <c r="N65" s="95"/>
      <c r="O65"/>
      <c r="P65" s="94"/>
      <c r="Q65"/>
      <c r="R65" s="95"/>
      <c r="S65" s="129"/>
    </row>
    <row r="66" spans="1:19" s="37" customFormat="1" ht="9.6" customHeight="1" x14ac:dyDescent="0.25">
      <c r="A66"/>
      <c r="B66"/>
      <c r="C66"/>
      <c r="D66"/>
      <c r="E66"/>
      <c r="F66"/>
      <c r="G66"/>
      <c r="H66"/>
      <c r="I66"/>
      <c r="J66" s="94"/>
      <c r="K66"/>
      <c r="L66" s="94"/>
      <c r="M66"/>
      <c r="N66" s="95"/>
      <c r="O66"/>
      <c r="P66" s="94"/>
      <c r="Q66"/>
      <c r="R66" s="95"/>
      <c r="S66" s="129"/>
    </row>
    <row r="67" spans="1:19" s="37" customFormat="1" ht="9.6" customHeight="1" x14ac:dyDescent="0.25">
      <c r="A67"/>
      <c r="B67"/>
      <c r="C67"/>
      <c r="D67"/>
      <c r="E67"/>
      <c r="F67"/>
      <c r="G67"/>
      <c r="H67"/>
      <c r="I67"/>
      <c r="J67" s="94"/>
      <c r="K67"/>
      <c r="L67" s="94"/>
      <c r="M67"/>
      <c r="N67" s="95"/>
      <c r="O67"/>
      <c r="P67" s="94"/>
      <c r="Q67"/>
      <c r="R67" s="95"/>
      <c r="S67" s="129"/>
    </row>
    <row r="68" spans="1:19" s="37" customFormat="1" ht="9.6" customHeight="1" x14ac:dyDescent="0.25">
      <c r="A68"/>
      <c r="B68"/>
      <c r="C68"/>
      <c r="D68"/>
      <c r="E68"/>
      <c r="F68"/>
      <c r="G68"/>
      <c r="H68"/>
      <c r="I68"/>
      <c r="J68" s="94"/>
      <c r="K68"/>
      <c r="L68" s="94"/>
      <c r="M68"/>
      <c r="N68" s="95"/>
      <c r="O68"/>
      <c r="P68" s="94"/>
      <c r="Q68"/>
      <c r="R68" s="95"/>
      <c r="S68" s="129"/>
    </row>
    <row r="69" spans="1:19" s="37" customFormat="1" ht="9.6" customHeight="1" x14ac:dyDescent="0.25">
      <c r="A69"/>
      <c r="B69"/>
      <c r="C69"/>
      <c r="D69"/>
      <c r="E69"/>
      <c r="F69"/>
      <c r="G69"/>
      <c r="H69"/>
      <c r="I69"/>
      <c r="J69" s="94"/>
      <c r="K69"/>
      <c r="L69" s="94"/>
      <c r="M69"/>
      <c r="N69" s="95"/>
      <c r="O69"/>
      <c r="P69" s="94"/>
      <c r="Q69"/>
      <c r="R69" s="95"/>
      <c r="S69" s="129"/>
    </row>
    <row r="70" spans="1:19" s="2" customFormat="1" ht="6.75" customHeight="1" x14ac:dyDescent="0.25">
      <c r="A70"/>
      <c r="B70"/>
      <c r="C70"/>
      <c r="D70"/>
      <c r="E70"/>
      <c r="F70"/>
      <c r="G70"/>
      <c r="H70"/>
      <c r="I70"/>
      <c r="J70" s="94"/>
      <c r="K70"/>
      <c r="L70" s="94"/>
      <c r="M70"/>
      <c r="N70" s="95"/>
      <c r="O70"/>
      <c r="P70" s="94"/>
      <c r="Q70"/>
      <c r="R70" s="95"/>
      <c r="S70" s="168"/>
    </row>
    <row r="71" spans="1:19" s="18" customFormat="1" ht="10.5" customHeight="1" x14ac:dyDescent="0.25">
      <c r="A71"/>
      <c r="B71"/>
      <c r="C71"/>
      <c r="D71"/>
      <c r="E71"/>
      <c r="F71"/>
      <c r="G71"/>
      <c r="H71"/>
      <c r="I71"/>
      <c r="J71" s="94"/>
      <c r="K71"/>
      <c r="L71" s="94"/>
      <c r="M71"/>
      <c r="N71" s="95"/>
      <c r="O71"/>
      <c r="P71" s="94"/>
      <c r="Q71"/>
      <c r="R71" s="95"/>
    </row>
    <row r="72" spans="1:19" s="18" customFormat="1" ht="9" customHeight="1" x14ac:dyDescent="0.25">
      <c r="A72"/>
      <c r="B72"/>
      <c r="C72"/>
      <c r="D72"/>
      <c r="E72"/>
      <c r="F72"/>
      <c r="G72"/>
      <c r="H72"/>
      <c r="I72"/>
      <c r="J72" s="94"/>
      <c r="K72"/>
      <c r="L72" s="94"/>
      <c r="M72"/>
      <c r="N72" s="95"/>
      <c r="O72"/>
      <c r="P72" s="94"/>
      <c r="Q72"/>
      <c r="R72" s="95"/>
    </row>
    <row r="73" spans="1:19" s="18" customFormat="1" ht="9" customHeight="1" x14ac:dyDescent="0.25">
      <c r="A73"/>
      <c r="B73"/>
      <c r="C73"/>
      <c r="D73"/>
      <c r="E73"/>
      <c r="F73"/>
      <c r="G73"/>
      <c r="H73"/>
      <c r="I73"/>
      <c r="J73" s="94"/>
      <c r="K73"/>
      <c r="L73" s="94"/>
      <c r="M73"/>
      <c r="N73" s="95"/>
      <c r="O73"/>
      <c r="P73" s="94"/>
      <c r="Q73"/>
      <c r="R73" s="95"/>
    </row>
    <row r="74" spans="1:19" s="18" customFormat="1" ht="9" customHeight="1" x14ac:dyDescent="0.25">
      <c r="A74"/>
      <c r="B74"/>
      <c r="C74"/>
      <c r="D74"/>
      <c r="E74"/>
      <c r="F74"/>
      <c r="G74"/>
      <c r="H74"/>
      <c r="I74"/>
      <c r="J74" s="94"/>
      <c r="K74"/>
      <c r="L74" s="94"/>
      <c r="M74"/>
      <c r="N74" s="95"/>
      <c r="O74"/>
      <c r="P74" s="94"/>
      <c r="Q74"/>
      <c r="R74" s="95"/>
    </row>
    <row r="75" spans="1:19" s="18" customFormat="1" ht="9" customHeight="1" x14ac:dyDescent="0.25">
      <c r="A75"/>
      <c r="B75"/>
      <c r="C75"/>
      <c r="D75"/>
      <c r="E75"/>
      <c r="F75"/>
      <c r="G75"/>
      <c r="H75"/>
      <c r="I75"/>
      <c r="J75" s="94"/>
      <c r="K75"/>
      <c r="L75" s="94"/>
      <c r="M75"/>
      <c r="N75" s="95"/>
      <c r="O75"/>
      <c r="P75" s="94"/>
      <c r="Q75"/>
      <c r="R75" s="95"/>
    </row>
    <row r="76" spans="1:19" s="18" customFormat="1" ht="9" customHeight="1" x14ac:dyDescent="0.25">
      <c r="A76"/>
      <c r="B76"/>
      <c r="C76"/>
      <c r="D76"/>
      <c r="E76"/>
      <c r="F76"/>
      <c r="G76"/>
      <c r="H76"/>
      <c r="I76"/>
      <c r="J76" s="94"/>
      <c r="K76"/>
      <c r="L76" s="94"/>
      <c r="M76"/>
      <c r="N76" s="95"/>
      <c r="O76"/>
      <c r="P76" s="94"/>
      <c r="Q76"/>
      <c r="R76" s="95"/>
    </row>
    <row r="77" spans="1:19" s="18" customFormat="1" ht="9" customHeight="1" x14ac:dyDescent="0.25">
      <c r="A77"/>
      <c r="B77"/>
      <c r="C77"/>
      <c r="D77"/>
      <c r="E77"/>
      <c r="F77"/>
      <c r="G77"/>
      <c r="H77"/>
      <c r="I77"/>
      <c r="J77" s="94"/>
      <c r="K77"/>
      <c r="L77" s="94"/>
      <c r="M77"/>
      <c r="N77" s="95"/>
      <c r="O77"/>
      <c r="P77" s="94"/>
      <c r="Q77"/>
      <c r="R77" s="95"/>
    </row>
    <row r="78" spans="1:19" s="18" customFormat="1" ht="9" customHeight="1" x14ac:dyDescent="0.25">
      <c r="A78"/>
      <c r="B78"/>
      <c r="C78"/>
      <c r="D78"/>
      <c r="E78"/>
      <c r="F78"/>
      <c r="G78"/>
      <c r="H78"/>
      <c r="I78"/>
      <c r="J78" s="94"/>
      <c r="K78"/>
      <c r="L78" s="94"/>
      <c r="M78"/>
      <c r="N78" s="95"/>
      <c r="O78"/>
      <c r="P78" s="94"/>
      <c r="Q78"/>
      <c r="R78" s="95"/>
    </row>
    <row r="79" spans="1:19" s="18" customFormat="1" ht="9" customHeight="1" x14ac:dyDescent="0.25">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498" priority="3" stopIfTrue="1" operator="equal">
      <formula>"QA"</formula>
    </cfRule>
    <cfRule type="cellIs" dxfId="497" priority="4" stopIfTrue="1" operator="equal">
      <formula>"DA"</formula>
    </cfRule>
  </conditionalFormatting>
  <conditionalFormatting sqref="E7 E11 E15 E19">
    <cfRule type="expression" dxfId="496" priority="1" stopIfTrue="1">
      <formula>$E7&lt;9</formula>
    </cfRule>
  </conditionalFormatting>
  <conditionalFormatting sqref="H7 H9 H11 H13 H15 H17 H19 H21">
    <cfRule type="expression" dxfId="495" priority="10" stopIfTrue="1">
      <formula>AND($E7&lt;9,$C7&gt;0)</formula>
    </cfRule>
  </conditionalFormatting>
  <conditionalFormatting sqref="I8 I12 I16 I20">
    <cfRule type="expression" dxfId="494" priority="7" stopIfTrue="1">
      <formula>AND($O$1="CU",I8="Umpire")</formula>
    </cfRule>
    <cfRule type="expression" dxfId="493" priority="8" stopIfTrue="1">
      <formula>AND($O$1="CU",I8&lt;&gt;"Umpire",J8&lt;&gt;"")</formula>
    </cfRule>
    <cfRule type="expression" dxfId="492" priority="9" stopIfTrue="1">
      <formula>AND($O$1="CU",I8&lt;&gt;"Umpire")</formula>
    </cfRule>
  </conditionalFormatting>
  <conditionalFormatting sqref="J8 J12 J16 J20 R32">
    <cfRule type="expression" dxfId="491" priority="2" stopIfTrue="1">
      <formula>$O$1="CU"</formula>
    </cfRule>
  </conditionalFormatting>
  <conditionalFormatting sqref="K8 K12 K16 K20">
    <cfRule type="expression" dxfId="490" priority="5" stopIfTrue="1">
      <formula>J8="as"</formula>
    </cfRule>
    <cfRule type="expression" dxfId="489" priority="6" stopIfTrue="1">
      <formula>J8="bs"</formula>
    </cfRule>
  </conditionalFormatting>
  <dataValidations count="1">
    <dataValidation type="list" allowBlank="1" showInputMessage="1" sqref="I8 M14 K10 K18 I20 I16 I12" xr:uid="{00000000-0002-0000-2A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86081"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86082" r:id="rId4"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Sheet143">
    <tabColor indexed="19"/>
    <pageSetUpPr fitToPage="1"/>
  </sheetPr>
  <dimension ref="A1:U47"/>
  <sheetViews>
    <sheetView showGridLines="0" showZeros="0" workbookViewId="0">
      <selection activeCell="D27" sqref="D27"/>
    </sheetView>
  </sheetViews>
  <sheetFormatPr defaultColWidth="8.88671875" defaultRowHeight="13.2" x14ac:dyDescent="0.25"/>
  <cols>
    <col min="1" max="1" width="2.44140625" customWidth="1"/>
    <col min="2" max="2" width="6.44140625" customWidth="1"/>
    <col min="3" max="3" width="5.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5.109375" customWidth="1"/>
    <col min="18" max="18" width="1.6640625" style="95" customWidth="1"/>
    <col min="19" max="19" width="9.109375"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110</v>
      </c>
      <c r="L1" s="82"/>
      <c r="M1" s="57"/>
      <c r="N1" s="100"/>
      <c r="O1" s="100" t="s">
        <v>71</v>
      </c>
      <c r="P1" s="100"/>
      <c r="Q1" s="99"/>
      <c r="R1" s="100"/>
    </row>
    <row r="2" spans="1:21" s="70" customFormat="1" x14ac:dyDescent="0.25">
      <c r="A2" s="59" t="s">
        <v>119</v>
      </c>
      <c r="B2" s="59"/>
      <c r="C2" s="59"/>
      <c r="D2" s="392"/>
      <c r="E2" s="392">
        <f>Altalanos!$C$8</f>
        <v>0</v>
      </c>
      <c r="F2" s="59"/>
      <c r="G2" s="101"/>
      <c r="H2" s="72"/>
      <c r="I2" s="72"/>
      <c r="J2" s="102"/>
      <c r="K2" s="370" t="s">
        <v>111</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(3)'!$A$7:$M$32,12))</f>
        <v/>
      </c>
      <c r="C7" s="346" t="str">
        <f>IF($E7="","",VLOOKUP($E7,'1Q ELO (3)'!$A$7:$M$32,13))</f>
        <v/>
      </c>
      <c r="D7" s="376" t="str">
        <f>IF($E7="","",VLOOKUP($E7,'1Q ELO (3)'!$A$7:$M$32,5))</f>
        <v/>
      </c>
      <c r="E7" s="119"/>
      <c r="F7" s="579" t="str">
        <f>UPPER(IF($E7="","",VLOOKUP($E7,'1Q ELO (3)'!$A$7:$M$32,2)))</f>
        <v/>
      </c>
      <c r="G7" s="579" t="str">
        <f>IF($E7="","",VLOOKUP($E7,'1Q ELO (3)'!$A$7:$M$32,3))</f>
        <v/>
      </c>
      <c r="H7" s="579"/>
      <c r="I7" s="579" t="str">
        <f>IF($E7="","",VLOOKUP($E7,'1Q ELO (3)'!$A$7:$M$32,4))</f>
        <v/>
      </c>
      <c r="J7" s="122"/>
      <c r="K7" s="121"/>
      <c r="L7" s="121"/>
      <c r="M7" s="121"/>
      <c r="N7" s="121"/>
      <c r="O7" s="124"/>
      <c r="P7" s="126"/>
      <c r="Q7" s="127"/>
      <c r="R7" s="128"/>
      <c r="S7" s="129"/>
      <c r="U7" s="130" t="e">
        <f>#REF!</f>
        <v>#REF!</v>
      </c>
    </row>
    <row r="8" spans="1:21" s="37" customFormat="1" ht="9.6" customHeight="1" x14ac:dyDescent="0.25">
      <c r="A8" s="131"/>
      <c r="B8" s="606"/>
      <c r="C8" s="132"/>
      <c r="D8" s="377"/>
      <c r="E8" s="132"/>
      <c r="F8" s="133"/>
      <c r="G8" s="133"/>
      <c r="H8" s="134"/>
      <c r="I8" s="609"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(3)'!$A$7:$M$32,12))</f>
        <v/>
      </c>
      <c r="C9" s="346" t="str">
        <f>IF($E9="","",VLOOKUP($E9,'1Q ELO (3)'!$A$7:$M$32,13))</f>
        <v/>
      </c>
      <c r="D9" s="376" t="str">
        <f>IF($E9="","",VLOOKUP($E9,'1Q ELO (3)'!$A$7:$M$32,5))</f>
        <v/>
      </c>
      <c r="E9" s="119"/>
      <c r="F9" s="412" t="str">
        <f>UPPER(IF($E9="","",VLOOKUP($E9,'1Q ELO (3)'!$A$7:$M$32,2)))</f>
        <v/>
      </c>
      <c r="G9" s="412" t="str">
        <f>IF($E9="","",VLOOKUP($E9,'1Q ELO (3)'!$A$7:$M$32,3))</f>
        <v/>
      </c>
      <c r="H9" s="412"/>
      <c r="I9" s="412" t="str">
        <f>IF($E9="","",VLOOKUP($E9,'1Q ELO (3)'!$A$7:$M$32,4))</f>
        <v/>
      </c>
      <c r="J9" s="140"/>
      <c r="K9" s="121"/>
      <c r="L9" s="141"/>
      <c r="M9" s="121"/>
      <c r="N9" s="121"/>
      <c r="O9" s="124"/>
      <c r="P9" s="126"/>
      <c r="Q9" s="127"/>
      <c r="R9" s="128"/>
      <c r="S9" s="129"/>
      <c r="U9" s="138" t="e">
        <f>#REF!</f>
        <v>#REF!</v>
      </c>
    </row>
    <row r="10" spans="1:21" s="37" customFormat="1" ht="9.6" customHeight="1" x14ac:dyDescent="0.25">
      <c r="A10" s="131"/>
      <c r="B10" s="606" t="str">
        <f>IF($E10="","",VLOOKUP($E10,'1Q ELO (3)'!$A$7:$M$32,12))</f>
        <v/>
      </c>
      <c r="C10" s="132"/>
      <c r="D10" s="377"/>
      <c r="E10" s="142"/>
      <c r="F10" s="413"/>
      <c r="G10" s="413"/>
      <c r="H10" s="414"/>
      <c r="I10" s="413"/>
      <c r="J10" s="143"/>
      <c r="K10" s="610"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(3)'!$A$7:$M$32,12))</f>
        <v/>
      </c>
      <c r="C11" s="346" t="str">
        <f>IF($E11="","",VLOOKUP($E11,'1Q ELO (3)'!$A$7:$M$32,13))</f>
        <v/>
      </c>
      <c r="D11" s="376" t="str">
        <f>IF($E11="","",VLOOKUP($E11,'1Q ELO (3)'!$A$7:$M$32,5))</f>
        <v/>
      </c>
      <c r="E11" s="119"/>
      <c r="F11" s="412" t="str">
        <f>UPPER(IF($E11="","",VLOOKUP($E11,'1Q ELO (3)'!$A$7:$M$32,2)))</f>
        <v/>
      </c>
      <c r="G11" s="412" t="str">
        <f>IF($E11="","",VLOOKUP($E11,'1Q ELO (3)'!$A$7:$M$32,3))</f>
        <v/>
      </c>
      <c r="H11" s="412"/>
      <c r="I11" s="412" t="str">
        <f>IF($E11="","",VLOOKUP($E11,'1Q ELO (3)'!$A$7:$M$32,4))</f>
        <v/>
      </c>
      <c r="J11" s="122"/>
      <c r="K11" s="121"/>
      <c r="L11" s="147"/>
      <c r="M11" s="121"/>
      <c r="N11" s="146"/>
      <c r="O11" s="146"/>
      <c r="P11" s="146"/>
      <c r="Q11" s="127"/>
      <c r="R11" s="128"/>
      <c r="S11" s="129"/>
      <c r="U11" s="138" t="e">
        <f>#REF!</f>
        <v>#REF!</v>
      </c>
    </row>
    <row r="12" spans="1:21" s="37" customFormat="1" ht="9.6" customHeight="1" x14ac:dyDescent="0.25">
      <c r="A12" s="131"/>
      <c r="B12" s="606" t="str">
        <f>IF($E12="","",VLOOKUP($E12,'1Q ELO (3)'!$A$7:$M$32,12))</f>
        <v/>
      </c>
      <c r="C12" s="132"/>
      <c r="D12" s="377"/>
      <c r="E12" s="142"/>
      <c r="F12" s="413"/>
      <c r="G12" s="413"/>
      <c r="H12" s="414"/>
      <c r="I12" s="610"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5">
      <c r="A13" s="131">
        <v>4</v>
      </c>
      <c r="B13" s="346" t="str">
        <f>IF($E13="","",VLOOKUP($E13,'1Q ELO (3)'!$A$7:$M$32,12))</f>
        <v/>
      </c>
      <c r="C13" s="346" t="str">
        <f>IF($E13="","",VLOOKUP($E13,'1Q ELO (3)'!$A$7:$M$32,13))</f>
        <v/>
      </c>
      <c r="D13" s="376" t="str">
        <f>IF($E13="","",VLOOKUP($E13,'1Q ELO (3)'!$A$7:$M$32,5))</f>
        <v/>
      </c>
      <c r="E13" s="119"/>
      <c r="F13" s="412" t="str">
        <f>UPPER(IF($E13="","",VLOOKUP($E13,'1Q ELO (3)'!$A$7:$M$32,2)))</f>
        <v/>
      </c>
      <c r="G13" s="412" t="str">
        <f>IF($E13="","",VLOOKUP($E13,'1Q ELO (3)'!$A$7:$M$32,3))</f>
        <v/>
      </c>
      <c r="H13" s="412"/>
      <c r="I13" s="412" t="str">
        <f>IF($E13="","",VLOOKUP($E13,'1Q ELO (3)'!$A$7:$M$32,4))</f>
        <v/>
      </c>
      <c r="J13" s="150"/>
      <c r="K13" s="121"/>
      <c r="L13" s="121"/>
      <c r="M13" s="121"/>
      <c r="N13" s="146"/>
      <c r="O13" s="146"/>
      <c r="P13" s="146"/>
      <c r="Q13" s="127"/>
      <c r="R13" s="128"/>
      <c r="S13" s="129"/>
      <c r="U13" s="138" t="e">
        <f>#REF!</f>
        <v>#REF!</v>
      </c>
    </row>
    <row r="14" spans="1:21" s="37" customFormat="1" ht="9.6" customHeight="1" x14ac:dyDescent="0.25">
      <c r="A14" s="131"/>
      <c r="B14" s="270" t="str">
        <f>IF($E14="","",VLOOKUP($E14,'1Q ELO (3)'!$A$7:$M$32,12))</f>
        <v/>
      </c>
      <c r="C14" s="132"/>
      <c r="D14" s="377"/>
      <c r="E14" s="142"/>
      <c r="F14" s="413"/>
      <c r="G14" s="413"/>
      <c r="H14" s="414"/>
      <c r="I14" s="413"/>
      <c r="J14" s="143"/>
      <c r="K14" s="121"/>
      <c r="L14" s="121"/>
      <c r="M14" s="135"/>
      <c r="N14" s="587"/>
      <c r="O14" s="121"/>
      <c r="P14" s="146"/>
      <c r="Q14" s="127"/>
      <c r="R14" s="128"/>
      <c r="S14" s="129"/>
      <c r="U14" s="138" t="e">
        <f>#REF!</f>
        <v>#REF!</v>
      </c>
    </row>
    <row r="15" spans="1:21" s="37" customFormat="1" ht="9.6" customHeight="1" x14ac:dyDescent="0.25">
      <c r="A15" s="504">
        <v>5</v>
      </c>
      <c r="B15" s="346" t="str">
        <f>IF($E15="","",VLOOKUP($E15,'1Q ELO (3)'!$A$7:$M$32,12))</f>
        <v/>
      </c>
      <c r="C15" s="346" t="str">
        <f>IF($E15="","",VLOOKUP($E15,'1Q ELO (3)'!$A$7:$M$32,13))</f>
        <v/>
      </c>
      <c r="D15" s="376" t="str">
        <f>IF($E15="","",VLOOKUP($E15,'1Q ELO (3)'!$A$7:$M$32,5))</f>
        <v/>
      </c>
      <c r="E15" s="615"/>
      <c r="F15" s="579" t="str">
        <f>UPPER(IF($E15="","",VLOOKUP($E15,'1Q ELO (3)'!$A$7:$M$32,2)))</f>
        <v/>
      </c>
      <c r="G15" s="579" t="str">
        <f>IF($E15="","",VLOOKUP($E15,'1Q ELO (3)'!$A$7:$M$32,3))</f>
        <v/>
      </c>
      <c r="H15" s="579"/>
      <c r="I15" s="579" t="str">
        <f>IF($E15="","",VLOOKUP($E15,'1Q ELO (3)'!$A$7:$M$32,4))</f>
        <v/>
      </c>
      <c r="J15" s="608"/>
      <c r="K15" s="121"/>
      <c r="L15" s="121"/>
      <c r="M15" s="121"/>
      <c r="N15" s="146"/>
      <c r="O15" s="121"/>
      <c r="P15" s="146"/>
      <c r="Q15" s="127"/>
      <c r="R15" s="128"/>
      <c r="S15" s="129"/>
      <c r="U15" s="138" t="e">
        <f>#REF!</f>
        <v>#REF!</v>
      </c>
    </row>
    <row r="16" spans="1:21" s="37" customFormat="1" ht="9.6" customHeight="1" thickBot="1" x14ac:dyDescent="0.3">
      <c r="A16" s="131"/>
      <c r="B16" s="270" t="str">
        <f>IF($E16="","",VLOOKUP($E16,'1Q ELO (3)'!$A$7:$M$32,12))</f>
        <v/>
      </c>
      <c r="C16" s="132"/>
      <c r="D16" s="377"/>
      <c r="E16" s="142"/>
      <c r="F16" s="413"/>
      <c r="G16" s="413"/>
      <c r="H16" s="414"/>
      <c r="I16" s="610"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(3)'!$A$7:$M$32,12))</f>
        <v/>
      </c>
      <c r="C17" s="346" t="str">
        <f>IF($E17="","",VLOOKUP($E17,'1Q ELO (3)'!$A$7:$M$32,13))</f>
        <v/>
      </c>
      <c r="D17" s="376" t="str">
        <f>IF($E17="","",VLOOKUP($E17,'1Q ELO (3)'!$A$7:$M$32,5))</f>
        <v/>
      </c>
      <c r="E17" s="119"/>
      <c r="F17" s="412" t="str">
        <f>UPPER(IF($E17="","",VLOOKUP($E17,'1Q ELO (3)'!$A$7:$M$32,2)))</f>
        <v/>
      </c>
      <c r="G17" s="412" t="str">
        <f>IF($E17="","",VLOOKUP($E17,'1Q ELO (3)'!$A$7:$M$32,3))</f>
        <v/>
      </c>
      <c r="H17" s="412"/>
      <c r="I17" s="412" t="str">
        <f>IF($E17="","",VLOOKUP($E17,'1Q ELO (3)'!$A$7:$M$32,4))</f>
        <v/>
      </c>
      <c r="J17" s="140"/>
      <c r="K17" s="121"/>
      <c r="L17" s="141"/>
      <c r="M17" s="121"/>
      <c r="N17" s="146"/>
      <c r="O17" s="146"/>
      <c r="P17" s="146"/>
      <c r="Q17" s="127"/>
      <c r="R17" s="128"/>
      <c r="S17" s="129"/>
    </row>
    <row r="18" spans="1:19" s="37" customFormat="1" ht="9.6" customHeight="1" x14ac:dyDescent="0.25">
      <c r="A18" s="131"/>
      <c r="B18" s="270" t="str">
        <f>IF($E18="","",VLOOKUP($E18,'1Q ELO (3)'!$A$7:$M$32,12))</f>
        <v/>
      </c>
      <c r="C18" s="132"/>
      <c r="D18" s="377"/>
      <c r="E18" s="142"/>
      <c r="F18" s="413"/>
      <c r="G18" s="413"/>
      <c r="H18" s="414"/>
      <c r="I18" s="413"/>
      <c r="J18" s="143"/>
      <c r="K18" s="610"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(3)'!$A$7:$M$32,12))</f>
        <v/>
      </c>
      <c r="C19" s="346" t="str">
        <f>IF($E19="","",VLOOKUP($E19,'1Q ELO (3)'!$A$7:$M$32,13))</f>
        <v/>
      </c>
      <c r="D19" s="376" t="str">
        <f>IF($E19="","",VLOOKUP($E19,'1Q ELO (3)'!$A$7:$M$32,5))</f>
        <v/>
      </c>
      <c r="E19" s="119"/>
      <c r="F19" s="412" t="str">
        <f>UPPER(IF($E19="","",VLOOKUP($E19,'1Q ELO (3)'!$A$7:$M$32,2)))</f>
        <v/>
      </c>
      <c r="G19" s="412" t="str">
        <f>IF($E19="","",VLOOKUP($E19,'1Q ELO (3)'!$A$7:$M$32,3))</f>
        <v/>
      </c>
      <c r="H19" s="412"/>
      <c r="I19" s="412" t="str">
        <f>IF($E19="","",VLOOKUP($E19,'1Q ELO (3)'!$A$7:$M$32,4))</f>
        <v/>
      </c>
      <c r="J19" s="122"/>
      <c r="K19" s="121"/>
      <c r="L19" s="147"/>
      <c r="M19" s="121"/>
      <c r="N19" s="146"/>
      <c r="O19" s="146"/>
      <c r="P19" s="146"/>
      <c r="Q19" s="127"/>
      <c r="R19" s="128"/>
      <c r="S19" s="129"/>
    </row>
    <row r="20" spans="1:19" s="37" customFormat="1" ht="9.6" customHeight="1" x14ac:dyDescent="0.25">
      <c r="A20" s="131"/>
      <c r="B20" s="270" t="str">
        <f>IF($E20="","",VLOOKUP($E20,'1Q ELO (3)'!$A$7:$M$32,12))</f>
        <v/>
      </c>
      <c r="C20" s="132"/>
      <c r="D20" s="386"/>
      <c r="E20" s="132"/>
      <c r="F20" s="133"/>
      <c r="G20" s="133"/>
      <c r="H20" s="134"/>
      <c r="I20" s="610" t="s">
        <v>0</v>
      </c>
      <c r="J20" s="136"/>
      <c r="K20" s="137" t="str">
        <f>UPPER(IF(OR(J20="a",J20="as"),F19,IF(OR(J20="b",J20="bs"),F21,)))</f>
        <v/>
      </c>
      <c r="L20" s="149"/>
      <c r="M20" s="121"/>
      <c r="N20" s="146"/>
      <c r="O20" s="146"/>
      <c r="P20" s="146"/>
      <c r="Q20" s="127"/>
      <c r="R20" s="128"/>
      <c r="S20" s="129"/>
    </row>
    <row r="21" spans="1:19" s="37" customFormat="1" ht="9.6" customHeight="1" x14ac:dyDescent="0.25">
      <c r="A21" s="501" t="s">
        <v>14</v>
      </c>
      <c r="B21" s="346" t="str">
        <f>IF($E21="","",VLOOKUP($E21,'1Q ELO (3)'!$A$7:$M$32,12))</f>
        <v/>
      </c>
      <c r="C21" s="346" t="str">
        <f>IF($E21="","",VLOOKUP($E21,'1Q ELO (3)'!$A$7:$M$32,13))</f>
        <v/>
      </c>
      <c r="D21" s="376" t="str">
        <f>IF($E21="","",VLOOKUP($E21,'1Q ELO (3)'!$A$7:$M$32,5))</f>
        <v/>
      </c>
      <c r="E21" s="119"/>
      <c r="F21" s="412" t="str">
        <f>UPPER(IF($E21="","",VLOOKUP($E21,'1Q ELO (3)'!$A$7:$M$32,2)))</f>
        <v/>
      </c>
      <c r="G21" s="412" t="str">
        <f>IF($E21="","",VLOOKUP($E21,'1Q ELO (3)'!$A$7:$M$32,3))</f>
        <v/>
      </c>
      <c r="H21" s="412"/>
      <c r="I21" s="412" t="str">
        <f>IF($E21="","",VLOOKUP($E21,'1Q ELO (3)'!$A$7:$M$32,4))</f>
        <v/>
      </c>
      <c r="J21" s="150"/>
      <c r="K21" s="121"/>
      <c r="L21" s="121"/>
      <c r="M21" s="121"/>
      <c r="N21" s="146"/>
      <c r="O21" s="146"/>
      <c r="P21" s="146"/>
      <c r="Q21" s="127"/>
      <c r="R21" s="128"/>
      <c r="S21" s="129"/>
    </row>
    <row r="22" spans="1:19" s="37" customFormat="1" ht="9.6" customHeight="1" x14ac:dyDescent="0.25">
      <c r="A22" s="131"/>
      <c r="B22" s="270" t="str">
        <f>IF($E22="","",VLOOKUP($E22,'1Q ELO (3)'!$A$7:$M$32,12))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5">
      <c r="A23" s="117">
        <v>9</v>
      </c>
      <c r="B23" s="346" t="str">
        <f>IF($E23="","",VLOOKUP($E23,'1Q ELO (3)'!$A$7:$M$32,12))</f>
        <v/>
      </c>
      <c r="C23" s="346" t="str">
        <f>IF($E23="","",VLOOKUP($E23,'1Q ELO (3)'!$A$7:$M$32,13))</f>
        <v/>
      </c>
      <c r="D23" s="376" t="str">
        <f>IF($E23="","",VLOOKUP($E23,'1Q ELO (3)'!$A$7:$M$32,5))</f>
        <v/>
      </c>
      <c r="E23" s="119"/>
      <c r="F23" s="579" t="str">
        <f>UPPER(IF($E23="","",VLOOKUP($E23,'1Q ELO (3)'!$A$7:$M$32,2)))</f>
        <v/>
      </c>
      <c r="G23" s="579" t="str">
        <f>IF($E23="","",VLOOKUP($E23,'1Q ELO (3)'!$A$7:$M$32,3))</f>
        <v/>
      </c>
      <c r="H23" s="579"/>
      <c r="I23" s="579" t="str">
        <f>IF($E23="","",VLOOKUP($E23,'1Q ELO (3)'!$A$7:$M$32,4))</f>
        <v/>
      </c>
      <c r="J23" s="122"/>
      <c r="K23" s="121"/>
      <c r="L23" s="121"/>
      <c r="M23" s="121"/>
      <c r="N23" s="146"/>
      <c r="O23" s="146"/>
      <c r="P23" s="146"/>
      <c r="Q23" s="127"/>
      <c r="R23" s="128"/>
      <c r="S23" s="129"/>
    </row>
    <row r="24" spans="1:19" s="37" customFormat="1" ht="9.6" customHeight="1" x14ac:dyDescent="0.25">
      <c r="A24" s="131"/>
      <c r="B24" s="606" t="str">
        <f>IF($E24="","",VLOOKUP($E24,'1Q ELO (3)'!$A$7:$M$32,12))</f>
        <v/>
      </c>
      <c r="C24" s="132"/>
      <c r="D24" s="386"/>
      <c r="E24" s="132"/>
      <c r="F24" s="133"/>
      <c r="G24" s="133"/>
      <c r="H24" s="134"/>
      <c r="I24" s="610" t="s">
        <v>0</v>
      </c>
      <c r="J24" s="136"/>
      <c r="K24" s="137" t="str">
        <f>UPPER(IF(OR(J24="a",J24="as"),F23,IF(OR(J24="b",J24="bs"),F25,)))</f>
        <v/>
      </c>
      <c r="L24" s="137"/>
      <c r="M24" s="121"/>
      <c r="N24" s="146"/>
      <c r="O24" s="146"/>
      <c r="P24" s="146"/>
      <c r="Q24" s="127"/>
      <c r="R24" s="128"/>
      <c r="S24" s="129"/>
    </row>
    <row r="25" spans="1:19" s="37" customFormat="1" ht="9.6" customHeight="1" x14ac:dyDescent="0.25">
      <c r="A25" s="131">
        <v>10</v>
      </c>
      <c r="B25" s="346" t="str">
        <f>IF($E25="","",VLOOKUP($E25,'1Q ELO (3)'!$A$7:$M$32,12))</f>
        <v/>
      </c>
      <c r="C25" s="346" t="str">
        <f>IF($E25="","",VLOOKUP($E25,'1Q ELO (3)'!$A$7:$M$32,13))</f>
        <v/>
      </c>
      <c r="D25" s="376" t="str">
        <f>IF($E25="","",VLOOKUP($E25,'1Q ELO (3)'!$A$7:$M$32,5))</f>
        <v/>
      </c>
      <c r="E25" s="119"/>
      <c r="F25" s="412" t="str">
        <f>UPPER(IF($E25="","",VLOOKUP($E25,'1Q ELO (3)'!$A$7:$M$32,2)))</f>
        <v/>
      </c>
      <c r="G25" s="412" t="str">
        <f>IF($E25="","",VLOOKUP($E25,'1Q ELO (3)'!$A$7:$M$32,3))</f>
        <v/>
      </c>
      <c r="H25" s="412"/>
      <c r="I25" s="412" t="str">
        <f>IF($E25="","",VLOOKUP($E25,'1Q ELO (3)'!$A$7:$M$32,4))</f>
        <v/>
      </c>
      <c r="J25" s="140"/>
      <c r="K25" s="121"/>
      <c r="L25" s="141"/>
      <c r="M25" s="121"/>
      <c r="N25" s="146"/>
      <c r="O25" s="146"/>
      <c r="P25" s="146"/>
      <c r="Q25" s="127"/>
      <c r="R25" s="128"/>
      <c r="S25" s="129"/>
    </row>
    <row r="26" spans="1:19" s="37" customFormat="1" ht="9.6" customHeight="1" x14ac:dyDescent="0.25">
      <c r="A26" s="131"/>
      <c r="B26" s="270" t="str">
        <f>IF($E26="","",VLOOKUP($E26,'1Q ELO (3)'!$A$7:$M$32,12))</f>
        <v/>
      </c>
      <c r="C26" s="132"/>
      <c r="D26" s="386"/>
      <c r="E26" s="142"/>
      <c r="F26" s="413"/>
      <c r="G26" s="413"/>
      <c r="H26" s="414"/>
      <c r="I26" s="413"/>
      <c r="J26" s="143"/>
      <c r="K26" s="610" t="s">
        <v>0</v>
      </c>
      <c r="L26" s="144"/>
      <c r="M26" s="137" t="str">
        <f>UPPER(IF(OR(L26="a",L26="as"),K24,IF(OR(L26="b",L26="bs"),K28,)))</f>
        <v/>
      </c>
      <c r="N26" s="145"/>
      <c r="O26" s="146"/>
      <c r="P26" s="146"/>
      <c r="Q26" s="127"/>
      <c r="R26" s="128"/>
      <c r="S26" s="129"/>
    </row>
    <row r="27" spans="1:19" s="37" customFormat="1" ht="9.6" customHeight="1" x14ac:dyDescent="0.25">
      <c r="A27" s="131">
        <v>11</v>
      </c>
      <c r="B27" s="346" t="str">
        <f>IF($E27="","",VLOOKUP($E27,'1Q ELO (3)'!$A$7:$M$32,12))</f>
        <v/>
      </c>
      <c r="C27" s="346" t="str">
        <f>IF($E27="","",VLOOKUP($E27,'1Q ELO (3)'!$A$7:$M$32,13))</f>
        <v/>
      </c>
      <c r="D27" s="376" t="str">
        <f>IF($E27="","",VLOOKUP($E27,'1Q ELO (3)'!$A$7:$M$32,5))</f>
        <v/>
      </c>
      <c r="E27" s="119"/>
      <c r="F27" s="412" t="str">
        <f>UPPER(IF($E27="","",VLOOKUP($E27,'1Q ELO (3)'!$A$7:$M$32,2)))</f>
        <v/>
      </c>
      <c r="G27" s="412" t="str">
        <f>IF($E27="","",VLOOKUP($E27,'1Q ELO (3)'!$A$7:$M$32,3))</f>
        <v/>
      </c>
      <c r="H27" s="412"/>
      <c r="I27" s="412" t="str">
        <f>IF($E27="","",VLOOKUP($E27,'1Q ELO (3)'!$A$7:$M$32,4))</f>
        <v/>
      </c>
      <c r="J27" s="122"/>
      <c r="K27" s="121"/>
      <c r="L27" s="147"/>
      <c r="M27" s="121"/>
      <c r="N27" s="146"/>
      <c r="O27" s="146"/>
      <c r="P27" s="146"/>
      <c r="Q27" s="127"/>
      <c r="R27" s="128"/>
      <c r="S27" s="129"/>
    </row>
    <row r="28" spans="1:19" s="37" customFormat="1" ht="9.6" customHeight="1" x14ac:dyDescent="0.25">
      <c r="A28" s="156"/>
      <c r="B28" s="270" t="str">
        <f>IF($E28="","",VLOOKUP($E28,'1Q ELO (3)'!$A$7:$M$32,12))</f>
        <v/>
      </c>
      <c r="C28" s="132"/>
      <c r="D28" s="386"/>
      <c r="E28" s="142"/>
      <c r="F28" s="413"/>
      <c r="G28" s="413"/>
      <c r="H28" s="414"/>
      <c r="I28" s="610" t="s">
        <v>0</v>
      </c>
      <c r="J28" s="136"/>
      <c r="K28" s="137" t="str">
        <f>UPPER(IF(OR(J28="a",J28="as"),F27,IF(OR(J28="b",J28="bs"),F29,)))</f>
        <v/>
      </c>
      <c r="L28" s="149"/>
      <c r="M28" s="121"/>
      <c r="N28" s="146"/>
      <c r="O28" s="146"/>
      <c r="P28" s="146"/>
      <c r="Q28" s="127"/>
      <c r="R28" s="128"/>
      <c r="S28" s="129"/>
    </row>
    <row r="29" spans="1:19" s="37" customFormat="1" ht="9.6" customHeight="1" x14ac:dyDescent="0.25">
      <c r="A29" s="131">
        <v>12</v>
      </c>
      <c r="B29" s="346" t="str">
        <f>IF($E29="","",VLOOKUP($E29,'1Q ELO (3)'!$A$7:$M$32,12))</f>
        <v/>
      </c>
      <c r="C29" s="346" t="str">
        <f>IF($E29="","",VLOOKUP($E29,'1Q ELO (3)'!$A$7:$M$32,13))</f>
        <v/>
      </c>
      <c r="D29" s="376" t="str">
        <f>IF($E29="","",VLOOKUP($E29,'1Q ELO (3)'!$A$7:$M$32,5))</f>
        <v/>
      </c>
      <c r="E29" s="119"/>
      <c r="F29" s="412" t="str">
        <f>UPPER(IF($E29="","",VLOOKUP($E29,'1Q ELO (3)'!$A$7:$M$32,2)))</f>
        <v/>
      </c>
      <c r="G29" s="412" t="str">
        <f>IF($E29="","",VLOOKUP($E29,'1Q ELO (3)'!$A$7:$M$32,3))</f>
        <v/>
      </c>
      <c r="H29" s="412"/>
      <c r="I29" s="412" t="str">
        <f>IF($E29="","",VLOOKUP($E29,'1Q ELO (3)'!$A$7:$M$32,4))</f>
        <v/>
      </c>
      <c r="J29" s="150"/>
      <c r="K29" s="121"/>
      <c r="L29" s="121"/>
      <c r="M29" s="121"/>
      <c r="N29" s="146"/>
      <c r="O29" s="146"/>
      <c r="P29" s="146"/>
      <c r="Q29" s="127"/>
      <c r="R29" s="128"/>
      <c r="S29" s="129"/>
    </row>
    <row r="30" spans="1:19" s="37" customFormat="1" ht="9.6" customHeight="1" x14ac:dyDescent="0.25">
      <c r="A30" s="131"/>
      <c r="B30" s="270" t="str">
        <f>IF($E30="","",VLOOKUP($E30,'1Q ELO (3)'!$A$7:$M$32,12))</f>
        <v/>
      </c>
      <c r="C30" s="132"/>
      <c r="D30" s="386"/>
      <c r="E30" s="142"/>
      <c r="F30" s="413"/>
      <c r="G30" s="413"/>
      <c r="H30" s="414"/>
      <c r="I30" s="413"/>
      <c r="J30" s="143"/>
      <c r="K30" s="121"/>
      <c r="L30" s="121"/>
      <c r="M30" s="135"/>
      <c r="N30" s="587"/>
      <c r="O30" s="121"/>
      <c r="P30" s="146"/>
      <c r="Q30" s="127"/>
      <c r="R30" s="128"/>
      <c r="S30" s="129"/>
    </row>
    <row r="31" spans="1:19" s="37" customFormat="1" ht="9.6" customHeight="1" x14ac:dyDescent="0.25">
      <c r="A31" s="504">
        <v>13</v>
      </c>
      <c r="B31" s="346" t="str">
        <f>IF($E31="","",VLOOKUP($E31,'1Q ELO (3)'!$A$7:$M$32,12))</f>
        <v/>
      </c>
      <c r="C31" s="346" t="str">
        <f>IF($E31="","",VLOOKUP($E31,'1Q ELO (3)'!$A$7:$M$32,13))</f>
        <v/>
      </c>
      <c r="D31" s="376" t="str">
        <f>IF($E31="","",VLOOKUP($E31,'1Q ELO (3)'!$A$7:$M$32,5))</f>
        <v/>
      </c>
      <c r="E31" s="615"/>
      <c r="F31" s="579" t="str">
        <f>UPPER(IF($E31="","",VLOOKUP($E31,'1Q ELO (3)'!$A$7:$M$32,2)))</f>
        <v/>
      </c>
      <c r="G31" s="579" t="str">
        <f>IF($E31="","",VLOOKUP($E31,'1Q ELO (3)'!$A$7:$M$32,3))</f>
        <v/>
      </c>
      <c r="H31" s="579"/>
      <c r="I31" s="579" t="str">
        <f>IF($E31="","",VLOOKUP($E31,'1Q ELO (3)'!$A$7:$M$32,4))</f>
        <v/>
      </c>
      <c r="J31" s="152"/>
      <c r="K31" s="121"/>
      <c r="L31" s="121"/>
      <c r="M31" s="121"/>
      <c r="N31" s="146"/>
      <c r="O31" s="121"/>
      <c r="P31" s="146"/>
      <c r="Q31" s="127"/>
      <c r="R31" s="128"/>
      <c r="S31" s="129"/>
    </row>
    <row r="32" spans="1:19" s="37" customFormat="1" ht="9.6" customHeight="1" x14ac:dyDescent="0.25">
      <c r="A32" s="131"/>
      <c r="B32" s="606" t="str">
        <f>IF($E32="","",VLOOKUP($E32,'1Q ELO (3)'!$A$7:$M$32,12))</f>
        <v/>
      </c>
      <c r="C32" s="132"/>
      <c r="D32" s="386"/>
      <c r="E32" s="142"/>
      <c r="F32" s="413"/>
      <c r="G32" s="413"/>
      <c r="H32" s="414"/>
      <c r="I32" s="610" t="s">
        <v>0</v>
      </c>
      <c r="J32" s="136"/>
      <c r="K32" s="137" t="str">
        <f>UPPER(IF(OR(J32="a",J32="as"),F31,IF(OR(J32="b",J32="bs"),F33,)))</f>
        <v/>
      </c>
      <c r="L32" s="137"/>
      <c r="M32" s="121"/>
      <c r="N32" s="146"/>
      <c r="O32" s="146"/>
      <c r="P32" s="146"/>
      <c r="Q32" s="127"/>
      <c r="R32" s="128"/>
      <c r="S32" s="129"/>
    </row>
    <row r="33" spans="1:19" s="37" customFormat="1" ht="9.6" customHeight="1" x14ac:dyDescent="0.25">
      <c r="A33" s="131">
        <v>14</v>
      </c>
      <c r="B33" s="346" t="str">
        <f>IF($E33="","",VLOOKUP($E33,'1Q ELO (3)'!$A$7:$M$32,12))</f>
        <v/>
      </c>
      <c r="C33" s="346" t="str">
        <f>IF($E33="","",VLOOKUP($E33,'1Q ELO (3)'!$A$7:$M$32,13))</f>
        <v/>
      </c>
      <c r="D33" s="376" t="str">
        <f>IF($E33="","",VLOOKUP($E33,'1Q ELO (3)'!$A$7:$M$32,5))</f>
        <v/>
      </c>
      <c r="E33" s="119"/>
      <c r="F33" s="412" t="str">
        <f>UPPER(IF($E33="","",VLOOKUP($E33,'1Q ELO (3)'!$A$7:$M$32,2)))</f>
        <v/>
      </c>
      <c r="G33" s="412" t="str">
        <f>IF($E33="","",VLOOKUP($E33,'1Q ELO (3)'!$A$7:$M$32,3))</f>
        <v/>
      </c>
      <c r="H33" s="412"/>
      <c r="I33" s="412" t="str">
        <f>IF($E33="","",VLOOKUP($E33,'1Q ELO (3)'!$A$7:$M$32,4))</f>
        <v/>
      </c>
      <c r="J33" s="140"/>
      <c r="K33" s="121"/>
      <c r="L33" s="141"/>
      <c r="M33" s="121"/>
      <c r="N33" s="146"/>
      <c r="O33" s="146"/>
      <c r="P33" s="146"/>
      <c r="Q33" s="127"/>
      <c r="R33" s="128"/>
      <c r="S33" s="129"/>
    </row>
    <row r="34" spans="1:19" s="37" customFormat="1" ht="9.6" customHeight="1" x14ac:dyDescent="0.25">
      <c r="A34" s="131"/>
      <c r="B34" s="606" t="str">
        <f>IF($E34="","",VLOOKUP($E34,'1Q ELO (3)'!$A$7:$M$32,12))</f>
        <v/>
      </c>
      <c r="C34" s="132"/>
      <c r="D34" s="386"/>
      <c r="E34" s="142"/>
      <c r="F34" s="413"/>
      <c r="G34" s="413"/>
      <c r="H34" s="414"/>
      <c r="I34" s="413"/>
      <c r="J34" s="143"/>
      <c r="K34" s="610" t="s">
        <v>0</v>
      </c>
      <c r="L34" s="144"/>
      <c r="M34" s="137" t="str">
        <f>UPPER(IF(OR(L34="a",L34="as"),K32,IF(OR(L34="b",L34="bs"),K36,)))</f>
        <v/>
      </c>
      <c r="N34" s="145"/>
      <c r="O34" s="146"/>
      <c r="P34" s="146"/>
      <c r="Q34" s="127"/>
      <c r="R34" s="128"/>
      <c r="S34" s="129"/>
    </row>
    <row r="35" spans="1:19" s="37" customFormat="1" ht="9.6" customHeight="1" x14ac:dyDescent="0.25">
      <c r="A35" s="131">
        <v>15</v>
      </c>
      <c r="B35" s="346" t="str">
        <f>IF($E35="","",VLOOKUP($E35,'1Q ELO (3)'!$A$7:$M$32,12))</f>
        <v/>
      </c>
      <c r="C35" s="346" t="str">
        <f>IF($E35="","",VLOOKUP($E35,'1Q ELO (3)'!$A$7:$M$32,13))</f>
        <v/>
      </c>
      <c r="D35" s="376" t="str">
        <f>IF($E35="","",VLOOKUP($E35,'1Q ELO (3)'!$A$7:$M$32,5))</f>
        <v/>
      </c>
      <c r="E35" s="119"/>
      <c r="F35" s="412" t="str">
        <f>UPPER(IF($E35="","",VLOOKUP($E35,'1Q ELO (3)'!$A$7:$M$32,2)))</f>
        <v/>
      </c>
      <c r="G35" s="412" t="str">
        <f>IF($E35="","",VLOOKUP($E35,'1Q ELO (3)'!$A$7:$M$32,3))</f>
        <v/>
      </c>
      <c r="H35" s="412"/>
      <c r="I35" s="412" t="str">
        <f>IF($E35="","",VLOOKUP($E35,'1Q ELO (3)'!$A$7:$M$32,4))</f>
        <v/>
      </c>
      <c r="J35" s="122"/>
      <c r="K35" s="121"/>
      <c r="L35" s="147"/>
      <c r="M35" s="121"/>
      <c r="N35" s="146"/>
      <c r="O35" s="146"/>
      <c r="P35" s="146"/>
      <c r="Q35" s="127"/>
      <c r="R35" s="128"/>
      <c r="S35" s="129"/>
    </row>
    <row r="36" spans="1:19" s="37" customFormat="1" ht="9.6" customHeight="1" x14ac:dyDescent="0.25">
      <c r="A36" s="131"/>
      <c r="B36" s="606" t="str">
        <f>IF($E36="","",VLOOKUP($E36,'1Q ELO (3)'!$A$7:$M$32,12))</f>
        <v/>
      </c>
      <c r="C36" s="132"/>
      <c r="D36" s="386"/>
      <c r="E36" s="132"/>
      <c r="F36" s="133"/>
      <c r="G36" s="133"/>
      <c r="H36" s="134"/>
      <c r="I36" s="610" t="s">
        <v>0</v>
      </c>
      <c r="J36" s="136"/>
      <c r="K36" s="137" t="str">
        <f>UPPER(IF(OR(J36="a",J36="as"),F35,IF(OR(J36="b",J36="bs"),F37,)))</f>
        <v/>
      </c>
      <c r="L36" s="149"/>
      <c r="M36" s="121"/>
      <c r="N36" s="146"/>
      <c r="O36" s="146"/>
      <c r="P36" s="146"/>
      <c r="Q36" s="127"/>
      <c r="R36" s="128"/>
      <c r="S36" s="129"/>
    </row>
    <row r="37" spans="1:19" s="37" customFormat="1" ht="9.6" customHeight="1" x14ac:dyDescent="0.25">
      <c r="A37" s="501">
        <v>16</v>
      </c>
      <c r="B37" s="346" t="str">
        <f>IF($E37="","",VLOOKUP($E37,'1Q ELO (3)'!$A$7:$M$32,12))</f>
        <v/>
      </c>
      <c r="C37" s="346" t="str">
        <f>IF($E37="","",VLOOKUP($E37,'1Q ELO (3)'!$A$7:$M$32,13))</f>
        <v/>
      </c>
      <c r="D37" s="376" t="str">
        <f>IF($E37="","",VLOOKUP($E37,'1Q ELO (3)'!$A$7:$M$32,5))</f>
        <v/>
      </c>
      <c r="E37" s="119"/>
      <c r="F37" s="412" t="str">
        <f>UPPER(IF($E37="","",VLOOKUP($E37,'1Q ELO (3)'!$A$7:$M$32,2)))</f>
        <v/>
      </c>
      <c r="G37" s="412" t="str">
        <f>IF($E37="","",VLOOKUP($E37,'1Q ELO (3)'!$A$7:$M$32,3))</f>
        <v/>
      </c>
      <c r="H37" s="412"/>
      <c r="I37" s="412" t="str">
        <f>IF($E37="","",VLOOKUP($E37,'1Q ELO (3)'!$A$7:$M$32,4))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5">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5">
      <c r="A40" s="382" t="s">
        <v>103</v>
      </c>
      <c r="B40" s="383"/>
      <c r="C40" s="384"/>
      <c r="D40" s="385"/>
      <c r="E40" s="184">
        <v>1</v>
      </c>
      <c r="F40" s="55" t="str">
        <f>IF(E40&gt;$R$47,,UPPER(VLOOKUP(E40,'1Q ELO (3)'!$A$7:$O$134,2)))</f>
        <v/>
      </c>
      <c r="G40" s="185"/>
      <c r="H40" s="55"/>
      <c r="I40" s="54"/>
      <c r="J40" s="186" t="s">
        <v>7</v>
      </c>
      <c r="K40" s="181"/>
      <c r="L40" s="187"/>
      <c r="M40" s="181"/>
      <c r="N40" s="188"/>
      <c r="O40" s="189" t="s">
        <v>108</v>
      </c>
      <c r="P40" s="190"/>
      <c r="Q40" s="190"/>
      <c r="R40" s="191"/>
    </row>
    <row r="41" spans="1:19" s="18" customFormat="1" ht="9" customHeight="1" x14ac:dyDescent="0.25">
      <c r="A41" s="196" t="s">
        <v>116</v>
      </c>
      <c r="B41" s="194"/>
      <c r="C41" s="378"/>
      <c r="D41" s="197"/>
      <c r="E41" s="184">
        <v>2</v>
      </c>
      <c r="F41" s="55" t="str">
        <f>IF(E41&gt;$R$47,,UPPER(VLOOKUP(E41,'1Q ELO (3)'!$A$7:$O$134,2)))</f>
        <v/>
      </c>
      <c r="G41" s="185"/>
      <c r="H41" s="55"/>
      <c r="I41" s="54"/>
      <c r="J41" s="186" t="s">
        <v>8</v>
      </c>
      <c r="K41" s="181"/>
      <c r="L41" s="187"/>
      <c r="M41" s="181"/>
      <c r="N41" s="188"/>
      <c r="O41" s="192"/>
      <c r="P41" s="193"/>
      <c r="Q41" s="194"/>
      <c r="R41" s="195"/>
    </row>
    <row r="42" spans="1:19" s="18" customFormat="1" ht="9" customHeight="1" x14ac:dyDescent="0.25">
      <c r="A42" s="336"/>
      <c r="B42" s="337"/>
      <c r="C42" s="379"/>
      <c r="D42" s="338"/>
      <c r="E42" s="184">
        <v>3</v>
      </c>
      <c r="F42" s="55" t="str">
        <f>IF(E42&gt;$R$47,,UPPER(VLOOKUP(E42,'1Q ELO (3)'!$A$7:$O$134,2)))</f>
        <v/>
      </c>
      <c r="G42" s="185"/>
      <c r="H42" s="55"/>
      <c r="I42" s="54"/>
      <c r="J42" s="186" t="s">
        <v>9</v>
      </c>
      <c r="K42" s="181"/>
      <c r="L42" s="187"/>
      <c r="M42" s="181"/>
      <c r="N42" s="188"/>
      <c r="O42" s="189" t="s">
        <v>109</v>
      </c>
      <c r="P42" s="190"/>
      <c r="Q42" s="190"/>
      <c r="R42" s="191"/>
    </row>
    <row r="43" spans="1:19" s="18" customFormat="1" ht="9" customHeight="1" x14ac:dyDescent="0.25">
      <c r="A43" s="198"/>
      <c r="B43" s="110"/>
      <c r="C43" s="110"/>
      <c r="D43" s="199"/>
      <c r="E43" s="184">
        <v>4</v>
      </c>
      <c r="F43" s="55" t="str">
        <f>IF(E43&gt;$R$47,,UPPER(VLOOKUP(E43,'1Q ELO (3)'!$A$7:$O$134,2)))</f>
        <v/>
      </c>
      <c r="G43" s="185"/>
      <c r="H43" s="55"/>
      <c r="I43" s="54"/>
      <c r="J43" s="186" t="s">
        <v>10</v>
      </c>
      <c r="K43" s="181"/>
      <c r="L43" s="187"/>
      <c r="M43" s="181"/>
      <c r="N43" s="188"/>
      <c r="O43" s="181"/>
      <c r="P43" s="187"/>
      <c r="Q43" s="181"/>
      <c r="R43" s="188"/>
    </row>
    <row r="44" spans="1:19" s="18" customFormat="1" ht="9" customHeight="1" x14ac:dyDescent="0.25">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5">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5">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5">
      <c r="A47" s="327"/>
      <c r="B47" s="324"/>
      <c r="C47" s="375"/>
      <c r="D47" s="335"/>
      <c r="E47" s="200"/>
      <c r="F47" s="201"/>
      <c r="G47" s="202"/>
      <c r="H47" s="201"/>
      <c r="I47" s="203"/>
      <c r="J47" s="204" t="s">
        <v>14</v>
      </c>
      <c r="K47" s="194"/>
      <c r="L47" s="193"/>
      <c r="M47" s="194"/>
      <c r="N47" s="195"/>
      <c r="O47" s="194" t="str">
        <f>R4</f>
        <v>Csávás István</v>
      </c>
      <c r="P47" s="193"/>
      <c r="Q47" s="194"/>
      <c r="R47" s="205">
        <f>MIN(4,'1Q ELO (3)'!O5)</f>
        <v>4</v>
      </c>
    </row>
  </sheetData>
  <mergeCells count="1">
    <mergeCell ref="A4:C4"/>
  </mergeCells>
  <conditionalFormatting sqref="E7 E15 E17 E19 E21 E23">
    <cfRule type="expression" dxfId="488" priority="1" stopIfTrue="1">
      <formula>$E7&lt;5</formula>
    </cfRule>
  </conditionalFormatting>
  <conditionalFormatting sqref="F7 F9 F11 F13 F15 F17 F19 F21 F23 F25 F27 F29 F31 F33 F35 F37">
    <cfRule type="cellIs" dxfId="487" priority="2" stopIfTrue="1" operator="equal">
      <formula>"Bye"</formula>
    </cfRule>
  </conditionalFormatting>
  <conditionalFormatting sqref="H7 H9 H11 H13 H15 H17 H19 H21 H23 H25 H27 H29 H31 H33 H35 H37">
    <cfRule type="expression" dxfId="486" priority="9" stopIfTrue="1">
      <formula>AND($E7&lt;9,$C7&gt;0)</formula>
    </cfRule>
  </conditionalFormatting>
  <conditionalFormatting sqref="I8 K10 I12 M14 I16 K18 I20 I24 K26 I28 M30 I32 K34 I36">
    <cfRule type="expression" dxfId="485" priority="6" stopIfTrue="1">
      <formula>AND($O$1="CU",I8="Umpire")</formula>
    </cfRule>
    <cfRule type="expression" dxfId="484" priority="7" stopIfTrue="1">
      <formula>AND($O$1="CU",I8&lt;&gt;"Umpire",J8&lt;&gt;"")</formula>
    </cfRule>
    <cfRule type="expression" dxfId="483" priority="8" stopIfTrue="1">
      <formula>AND($O$1="CU",I8&lt;&gt;"Umpire")</formula>
    </cfRule>
  </conditionalFormatting>
  <conditionalFormatting sqref="J8 L10 J12 N14 J16 L18 J20 J24 L26 J28 N30 J32 L34 J36 R47">
    <cfRule type="expression" dxfId="482" priority="3" stopIfTrue="1">
      <formula>$O$1="CU"</formula>
    </cfRule>
  </conditionalFormatting>
  <conditionalFormatting sqref="K8 M10 K12 O14 K16 M18 K20 K24 M26 K28 O30 K32 M34 K36">
    <cfRule type="expression" dxfId="481" priority="4" stopIfTrue="1">
      <formula>J8="as"</formula>
    </cfRule>
    <cfRule type="expression" dxfId="480" priority="5" stopIfTrue="1">
      <formula>J8="bs"</formula>
    </cfRule>
  </conditionalFormatting>
  <dataValidations count="1">
    <dataValidation type="list" allowBlank="1" showInputMessage="1" sqref="I32 I20 I24 I28 I16 I8 I12 M14 M30 I36 K34 K26 K18 K10" xr:uid="{00000000-0002-0000-2B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710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8710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Sheet17">
    <tabColor indexed="42"/>
  </sheetPr>
  <dimension ref="A1:Q156"/>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3.88671875" customWidth="1"/>
    <col min="2" max="2" width="16.44140625" customWidth="1"/>
    <col min="3" max="3" width="14" customWidth="1"/>
    <col min="4" max="4" width="13.88671875" style="41" customWidth="1"/>
    <col min="5" max="5" width="12.109375" style="617" customWidth="1"/>
    <col min="6" max="6" width="6.109375" style="64" hidden="1" customWidth="1"/>
    <col min="7" max="7" width="29.88671875" style="64"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349" t="str">
        <f>Altalanos!$A$6</f>
        <v>Bács-Kiskun megyei Tenisz Diákolimpia</v>
      </c>
      <c r="B1" s="56"/>
      <c r="C1" s="56"/>
      <c r="D1" s="341"/>
      <c r="E1" s="370" t="s">
        <v>120</v>
      </c>
      <c r="F1" s="82"/>
      <c r="G1" s="361"/>
      <c r="H1" s="57"/>
      <c r="I1" s="57"/>
      <c r="J1" s="362"/>
      <c r="K1" s="362"/>
      <c r="L1" s="362"/>
      <c r="M1" s="362"/>
      <c r="N1" s="362"/>
      <c r="O1" s="362"/>
      <c r="P1" s="362"/>
      <c r="Q1" s="363"/>
    </row>
    <row r="2" spans="1:17" ht="13.8" thickBot="1" x14ac:dyDescent="0.3">
      <c r="B2" s="59" t="s">
        <v>119</v>
      </c>
      <c r="C2" s="661">
        <f>Altalanos!$C$8</f>
        <v>0</v>
      </c>
      <c r="D2" s="82"/>
      <c r="E2" s="370" t="s">
        <v>91</v>
      </c>
      <c r="F2" s="65"/>
      <c r="G2" s="65"/>
      <c r="H2" s="594"/>
      <c r="I2" s="594"/>
      <c r="J2" s="57"/>
      <c r="K2" s="57"/>
      <c r="L2" s="57"/>
      <c r="M2" s="57"/>
      <c r="N2" s="73"/>
      <c r="O2" s="49"/>
      <c r="P2" s="49"/>
      <c r="Q2" s="73"/>
    </row>
    <row r="3" spans="1:17" s="2" customFormat="1" ht="13.8" thickBot="1" x14ac:dyDescent="0.3">
      <c r="A3" s="581" t="s">
        <v>118</v>
      </c>
      <c r="B3" s="592"/>
      <c r="C3" s="592"/>
      <c r="D3" s="592"/>
      <c r="E3" s="592"/>
      <c r="F3" s="592"/>
      <c r="G3" s="592"/>
      <c r="H3" s="592"/>
      <c r="I3" s="593"/>
      <c r="J3" s="74"/>
      <c r="K3" s="84"/>
      <c r="L3" s="84"/>
      <c r="M3" s="84"/>
      <c r="N3" s="410" t="s">
        <v>89</v>
      </c>
      <c r="O3" s="75"/>
      <c r="P3" s="85"/>
      <c r="Q3" s="371"/>
    </row>
    <row r="4" spans="1:17" s="2" customFormat="1" x14ac:dyDescent="0.25">
      <c r="A4" s="44" t="s">
        <v>81</v>
      </c>
      <c r="B4" s="44"/>
      <c r="C4" s="42" t="s">
        <v>79</v>
      </c>
      <c r="D4" s="44" t="s">
        <v>84</v>
      </c>
      <c r="E4" s="51"/>
      <c r="G4" s="86"/>
      <c r="H4" s="627" t="s">
        <v>85</v>
      </c>
      <c r="I4" s="602"/>
      <c r="J4" s="87"/>
      <c r="K4" s="88"/>
      <c r="L4" s="88"/>
      <c r="M4" s="88"/>
      <c r="N4" s="87"/>
      <c r="O4" s="372"/>
      <c r="P4" s="372"/>
      <c r="Q4" s="89"/>
    </row>
    <row r="5" spans="1:17" s="2" customFormat="1" ht="13.8" thickBot="1" x14ac:dyDescent="0.3">
      <c r="A5" s="364" t="str">
        <f>Altalanos!$A$10</f>
        <v>2025.05.08-09</v>
      </c>
      <c r="B5" s="364"/>
      <c r="C5" s="60" t="str">
        <f>Altalanos!$C$10</f>
        <v>Kecskemét</v>
      </c>
      <c r="D5" s="61" t="str">
        <f>Altalanos!$D$10</f>
        <v xml:space="preserve">  </v>
      </c>
      <c r="E5" s="61"/>
      <c r="F5" s="61"/>
      <c r="G5" s="61"/>
      <c r="H5" s="397" t="str">
        <f>Altalanos!$E$10</f>
        <v>Csávás István</v>
      </c>
      <c r="I5" s="628"/>
      <c r="J5" s="90"/>
      <c r="K5" s="52"/>
      <c r="L5" s="52"/>
      <c r="M5" s="52"/>
      <c r="N5" s="90"/>
      <c r="O5" s="61"/>
      <c r="P5" s="61"/>
      <c r="Q5" s="643"/>
    </row>
    <row r="6" spans="1:17" ht="30" customHeight="1" thickBot="1" x14ac:dyDescent="0.3">
      <c r="A6" s="348" t="s">
        <v>92</v>
      </c>
      <c r="B6" s="77" t="s">
        <v>82</v>
      </c>
      <c r="C6" s="77" t="s">
        <v>83</v>
      </c>
      <c r="D6" s="77" t="s">
        <v>87</v>
      </c>
      <c r="E6" s="78" t="s">
        <v>88</v>
      </c>
      <c r="F6" s="78" t="s">
        <v>93</v>
      </c>
      <c r="G6" s="78" t="s">
        <v>208</v>
      </c>
      <c r="H6" s="595" t="s">
        <v>94</v>
      </c>
      <c r="I6" s="596"/>
      <c r="J6" s="356" t="s">
        <v>74</v>
      </c>
      <c r="K6" s="79" t="s">
        <v>72</v>
      </c>
      <c r="L6" s="358" t="s">
        <v>1</v>
      </c>
      <c r="M6" s="254" t="s">
        <v>73</v>
      </c>
      <c r="N6" s="387" t="s">
        <v>114</v>
      </c>
      <c r="O6" s="368" t="s">
        <v>96</v>
      </c>
      <c r="P6" s="369" t="s">
        <v>2</v>
      </c>
      <c r="Q6" s="78" t="s">
        <v>97</v>
      </c>
    </row>
    <row r="7" spans="1:17" s="11" customFormat="1" ht="18.899999999999999" customHeight="1" x14ac:dyDescent="0.25">
      <c r="A7" s="360">
        <v>1</v>
      </c>
      <c r="B7" s="67"/>
      <c r="C7" s="67"/>
      <c r="D7" s="68"/>
      <c r="E7" s="373"/>
      <c r="F7" s="584"/>
      <c r="G7" s="585"/>
      <c r="H7" s="68"/>
      <c r="I7" s="68"/>
      <c r="J7" s="357"/>
      <c r="K7" s="355"/>
      <c r="L7" s="359"/>
      <c r="M7" s="355"/>
      <c r="N7" s="344"/>
      <c r="O7" s="68"/>
      <c r="P7" s="93"/>
      <c r="Q7" s="69"/>
    </row>
    <row r="8" spans="1:17" s="11" customFormat="1" ht="18.899999999999999" customHeight="1" x14ac:dyDescent="0.25">
      <c r="A8" s="360">
        <v>2</v>
      </c>
      <c r="B8" s="67"/>
      <c r="C8" s="67"/>
      <c r="D8" s="68"/>
      <c r="E8" s="373"/>
      <c r="F8" s="586"/>
      <c r="G8" s="395"/>
      <c r="H8" s="68"/>
      <c r="I8" s="68"/>
      <c r="J8" s="357"/>
      <c r="K8" s="355"/>
      <c r="L8" s="359"/>
      <c r="M8" s="355"/>
      <c r="N8" s="344"/>
      <c r="O8" s="68"/>
      <c r="P8" s="93"/>
      <c r="Q8" s="69"/>
    </row>
    <row r="9" spans="1:17" s="11" customFormat="1" ht="18.899999999999999" customHeight="1" x14ac:dyDescent="0.25">
      <c r="A9" s="360">
        <v>3</v>
      </c>
      <c r="B9" s="67"/>
      <c r="C9" s="67"/>
      <c r="D9" s="68"/>
      <c r="E9" s="373"/>
      <c r="F9" s="586"/>
      <c r="G9" s="395"/>
      <c r="H9" s="68"/>
      <c r="I9" s="68"/>
      <c r="J9" s="357"/>
      <c r="K9" s="355"/>
      <c r="L9" s="359"/>
      <c r="M9" s="355"/>
      <c r="N9" s="344"/>
      <c r="O9" s="68"/>
      <c r="P9" s="604"/>
      <c r="Q9" s="388"/>
    </row>
    <row r="10" spans="1:17" s="11" customFormat="1" ht="18.899999999999999" customHeight="1" x14ac:dyDescent="0.25">
      <c r="A10" s="360">
        <v>4</v>
      </c>
      <c r="B10" s="67"/>
      <c r="C10" s="67"/>
      <c r="D10" s="68"/>
      <c r="E10" s="373"/>
      <c r="F10" s="586"/>
      <c r="G10" s="395"/>
      <c r="H10" s="68"/>
      <c r="I10" s="68"/>
      <c r="J10" s="357"/>
      <c r="K10" s="355"/>
      <c r="L10" s="359"/>
      <c r="M10" s="355"/>
      <c r="N10" s="344"/>
      <c r="O10" s="68"/>
      <c r="P10" s="603"/>
      <c r="Q10" s="597"/>
    </row>
    <row r="11" spans="1:17" s="11" customFormat="1" ht="18.899999999999999" customHeight="1" x14ac:dyDescent="0.25">
      <c r="A11" s="360">
        <v>5</v>
      </c>
      <c r="B11" s="67"/>
      <c r="C11" s="67"/>
      <c r="D11" s="68"/>
      <c r="E11" s="373"/>
      <c r="F11" s="586"/>
      <c r="G11" s="395"/>
      <c r="H11" s="68"/>
      <c r="I11" s="68"/>
      <c r="J11" s="357"/>
      <c r="K11" s="355"/>
      <c r="L11" s="359"/>
      <c r="M11" s="355"/>
      <c r="N11" s="344"/>
      <c r="O11" s="68"/>
      <c r="P11" s="603"/>
      <c r="Q11" s="597"/>
    </row>
    <row r="12" spans="1:17" s="11" customFormat="1" ht="18.899999999999999" customHeight="1" x14ac:dyDescent="0.25">
      <c r="A12" s="360">
        <v>6</v>
      </c>
      <c r="B12" s="67"/>
      <c r="C12" s="67"/>
      <c r="D12" s="68"/>
      <c r="E12" s="373"/>
      <c r="F12" s="586"/>
      <c r="G12" s="395"/>
      <c r="H12" s="68"/>
      <c r="I12" s="68"/>
      <c r="J12" s="357"/>
      <c r="K12" s="355"/>
      <c r="L12" s="359"/>
      <c r="M12" s="355"/>
      <c r="N12" s="344"/>
      <c r="O12" s="68"/>
      <c r="P12" s="603"/>
      <c r="Q12" s="597"/>
    </row>
    <row r="13" spans="1:17" s="11" customFormat="1" ht="18.899999999999999" customHeight="1" x14ac:dyDescent="0.25">
      <c r="A13" s="360">
        <v>7</v>
      </c>
      <c r="B13" s="67"/>
      <c r="C13" s="67"/>
      <c r="D13" s="68"/>
      <c r="E13" s="373"/>
      <c r="F13" s="586"/>
      <c r="G13" s="395"/>
      <c r="H13" s="68"/>
      <c r="I13" s="68"/>
      <c r="J13" s="357"/>
      <c r="K13" s="355"/>
      <c r="L13" s="359"/>
      <c r="M13" s="355"/>
      <c r="N13" s="344"/>
      <c r="O13" s="68"/>
      <c r="P13" s="603"/>
      <c r="Q13" s="597"/>
    </row>
    <row r="14" spans="1:17" s="11" customFormat="1" ht="18.899999999999999" customHeight="1" x14ac:dyDescent="0.25">
      <c r="A14" s="360">
        <v>8</v>
      </c>
      <c r="B14" s="67"/>
      <c r="C14" s="67"/>
      <c r="D14" s="68"/>
      <c r="E14" s="373"/>
      <c r="F14" s="586"/>
      <c r="G14" s="395"/>
      <c r="H14" s="68"/>
      <c r="I14" s="68"/>
      <c r="J14" s="357"/>
      <c r="K14" s="355"/>
      <c r="L14" s="359"/>
      <c r="M14" s="355"/>
      <c r="N14" s="344"/>
      <c r="O14" s="68"/>
      <c r="P14" s="603"/>
      <c r="Q14" s="597"/>
    </row>
    <row r="15" spans="1:17" s="11" customFormat="1" ht="18.899999999999999" customHeight="1" x14ac:dyDescent="0.25">
      <c r="A15" s="360">
        <v>9</v>
      </c>
      <c r="B15" s="67"/>
      <c r="C15" s="67"/>
      <c r="D15" s="68"/>
      <c r="E15" s="373"/>
      <c r="F15" s="69"/>
      <c r="G15" s="69"/>
      <c r="H15" s="68"/>
      <c r="I15" s="68"/>
      <c r="J15" s="357"/>
      <c r="K15" s="355"/>
      <c r="L15" s="359"/>
      <c r="M15" s="394"/>
      <c r="N15" s="344"/>
      <c r="O15" s="68"/>
      <c r="P15" s="69"/>
      <c r="Q15" s="69"/>
    </row>
    <row r="16" spans="1:17" s="11" customFormat="1" ht="18.899999999999999" customHeight="1" x14ac:dyDescent="0.25">
      <c r="A16" s="360">
        <v>10</v>
      </c>
      <c r="B16" s="652"/>
      <c r="C16" s="67"/>
      <c r="D16" s="68"/>
      <c r="E16" s="373"/>
      <c r="F16" s="69"/>
      <c r="G16" s="69"/>
      <c r="H16" s="68"/>
      <c r="I16" s="68"/>
      <c r="J16" s="357"/>
      <c r="K16" s="355"/>
      <c r="L16" s="359"/>
      <c r="M16" s="394"/>
      <c r="N16" s="344"/>
      <c r="O16" s="68"/>
      <c r="P16" s="93"/>
      <c r="Q16" s="69"/>
    </row>
    <row r="17" spans="1:17" s="11" customFormat="1" ht="18.899999999999999" customHeight="1" x14ac:dyDescent="0.25">
      <c r="A17" s="360">
        <v>11</v>
      </c>
      <c r="B17" s="67"/>
      <c r="C17" s="67"/>
      <c r="D17" s="68"/>
      <c r="E17" s="373"/>
      <c r="F17" s="69"/>
      <c r="G17" s="69"/>
      <c r="H17" s="68"/>
      <c r="I17" s="68"/>
      <c r="J17" s="357"/>
      <c r="K17" s="355"/>
      <c r="L17" s="359"/>
      <c r="M17" s="394"/>
      <c r="N17" s="344"/>
      <c r="O17" s="68"/>
      <c r="P17" s="93"/>
      <c r="Q17" s="69"/>
    </row>
    <row r="18" spans="1:17" s="11" customFormat="1" ht="18.899999999999999" customHeight="1" x14ac:dyDescent="0.25">
      <c r="A18" s="360">
        <v>12</v>
      </c>
      <c r="B18" s="67"/>
      <c r="C18" s="67"/>
      <c r="D18" s="68"/>
      <c r="E18" s="373"/>
      <c r="F18" s="69"/>
      <c r="G18" s="69"/>
      <c r="H18" s="68"/>
      <c r="I18" s="68"/>
      <c r="J18" s="357"/>
      <c r="K18" s="355"/>
      <c r="L18" s="359"/>
      <c r="M18" s="394"/>
      <c r="N18" s="344"/>
      <c r="O18" s="68"/>
      <c r="P18" s="93"/>
      <c r="Q18" s="69"/>
    </row>
    <row r="19" spans="1:17" s="11" customFormat="1" ht="18.899999999999999" customHeight="1" x14ac:dyDescent="0.25">
      <c r="A19" s="360">
        <v>13</v>
      </c>
      <c r="B19" s="67"/>
      <c r="C19" s="67"/>
      <c r="D19" s="68"/>
      <c r="E19" s="373"/>
      <c r="F19" s="69"/>
      <c r="G19" s="69"/>
      <c r="H19" s="68"/>
      <c r="I19" s="68"/>
      <c r="J19" s="357"/>
      <c r="K19" s="355"/>
      <c r="L19" s="359"/>
      <c r="M19" s="394"/>
      <c r="N19" s="344"/>
      <c r="O19" s="68"/>
      <c r="P19" s="93"/>
      <c r="Q19" s="69"/>
    </row>
    <row r="20" spans="1:17" s="11" customFormat="1" ht="18.899999999999999" customHeight="1" x14ac:dyDescent="0.25">
      <c r="A20" s="360">
        <v>14</v>
      </c>
      <c r="B20" s="67"/>
      <c r="C20" s="67"/>
      <c r="D20" s="68"/>
      <c r="E20" s="373"/>
      <c r="F20" s="69"/>
      <c r="G20" s="69"/>
      <c r="H20" s="68"/>
      <c r="I20" s="68"/>
      <c r="J20" s="357"/>
      <c r="K20" s="355"/>
      <c r="L20" s="359"/>
      <c r="M20" s="394"/>
      <c r="N20" s="344"/>
      <c r="O20" s="68"/>
      <c r="P20" s="93"/>
      <c r="Q20" s="69"/>
    </row>
    <row r="21" spans="1:17" s="11" customFormat="1" ht="18.899999999999999" customHeight="1" x14ac:dyDescent="0.25">
      <c r="A21" s="360">
        <v>15</v>
      </c>
      <c r="B21" s="67"/>
      <c r="C21" s="67"/>
      <c r="D21" s="68"/>
      <c r="E21" s="373"/>
      <c r="F21" s="69"/>
      <c r="G21" s="69"/>
      <c r="H21" s="68"/>
      <c r="I21" s="68"/>
      <c r="J21" s="357"/>
      <c r="K21" s="355"/>
      <c r="L21" s="359"/>
      <c r="M21" s="394"/>
      <c r="N21" s="344"/>
      <c r="O21" s="68"/>
      <c r="P21" s="93"/>
      <c r="Q21" s="69"/>
    </row>
    <row r="22" spans="1:17" s="11" customFormat="1" ht="18.899999999999999" customHeight="1" x14ac:dyDescent="0.25">
      <c r="A22" s="360">
        <v>16</v>
      </c>
      <c r="B22" s="67"/>
      <c r="C22" s="67"/>
      <c r="D22" s="68"/>
      <c r="E22" s="373"/>
      <c r="F22" s="69"/>
      <c r="G22" s="69"/>
      <c r="H22" s="68"/>
      <c r="I22" s="68"/>
      <c r="J22" s="357"/>
      <c r="K22" s="355"/>
      <c r="L22" s="359"/>
      <c r="M22" s="394"/>
      <c r="N22" s="344"/>
      <c r="O22" s="68"/>
      <c r="P22" s="93"/>
      <c r="Q22" s="69"/>
    </row>
    <row r="23" spans="1:17" s="11" customFormat="1" ht="18.899999999999999" customHeight="1" x14ac:dyDescent="0.25">
      <c r="A23" s="360">
        <v>17</v>
      </c>
      <c r="B23" s="67"/>
      <c r="C23" s="67"/>
      <c r="D23" s="68"/>
      <c r="E23" s="373"/>
      <c r="F23" s="69"/>
      <c r="G23" s="69"/>
      <c r="H23" s="68"/>
      <c r="I23" s="68"/>
      <c r="J23" s="357"/>
      <c r="K23" s="355"/>
      <c r="L23" s="359"/>
      <c r="M23" s="394"/>
      <c r="N23" s="344"/>
      <c r="O23" s="68"/>
      <c r="P23" s="93"/>
      <c r="Q23" s="69"/>
    </row>
    <row r="24" spans="1:17" s="11" customFormat="1" ht="18.899999999999999" customHeight="1" x14ac:dyDescent="0.25">
      <c r="A24" s="360">
        <v>18</v>
      </c>
      <c r="B24" s="67"/>
      <c r="C24" s="67"/>
      <c r="D24" s="68"/>
      <c r="E24" s="373"/>
      <c r="F24" s="69"/>
      <c r="G24" s="69"/>
      <c r="H24" s="68"/>
      <c r="I24" s="68"/>
      <c r="J24" s="357"/>
      <c r="K24" s="355"/>
      <c r="L24" s="359"/>
      <c r="M24" s="394"/>
      <c r="N24" s="344"/>
      <c r="O24" s="68"/>
      <c r="P24" s="93"/>
      <c r="Q24" s="69"/>
    </row>
    <row r="25" spans="1:17" s="11" customFormat="1" ht="18.899999999999999" customHeight="1" x14ac:dyDescent="0.25">
      <c r="A25" s="360">
        <v>19</v>
      </c>
      <c r="B25" s="67"/>
      <c r="C25" s="67"/>
      <c r="D25" s="68"/>
      <c r="E25" s="373"/>
      <c r="F25" s="69"/>
      <c r="G25" s="69"/>
      <c r="H25" s="68"/>
      <c r="I25" s="68"/>
      <c r="J25" s="357"/>
      <c r="K25" s="355"/>
      <c r="L25" s="359"/>
      <c r="M25" s="394"/>
      <c r="N25" s="344"/>
      <c r="O25" s="68"/>
      <c r="P25" s="93"/>
      <c r="Q25" s="69"/>
    </row>
    <row r="26" spans="1:17" s="11" customFormat="1" ht="18.899999999999999" customHeight="1" x14ac:dyDescent="0.25">
      <c r="A26" s="360">
        <v>20</v>
      </c>
      <c r="B26" s="67"/>
      <c r="C26" s="67"/>
      <c r="D26" s="68"/>
      <c r="E26" s="373"/>
      <c r="F26" s="69"/>
      <c r="G26" s="69"/>
      <c r="H26" s="68"/>
      <c r="I26" s="68"/>
      <c r="J26" s="357"/>
      <c r="K26" s="355"/>
      <c r="L26" s="359"/>
      <c r="M26" s="394"/>
      <c r="N26" s="344"/>
      <c r="O26" s="68"/>
      <c r="P26" s="93"/>
      <c r="Q26" s="69"/>
    </row>
    <row r="27" spans="1:17" s="11" customFormat="1" ht="18.899999999999999" customHeight="1" x14ac:dyDescent="0.25">
      <c r="A27" s="360">
        <v>21</v>
      </c>
      <c r="B27" s="67"/>
      <c r="C27" s="67"/>
      <c r="D27" s="68"/>
      <c r="E27" s="373"/>
      <c r="F27" s="69"/>
      <c r="G27" s="69"/>
      <c r="H27" s="68"/>
      <c r="I27" s="68"/>
      <c r="J27" s="357"/>
      <c r="K27" s="355"/>
      <c r="L27" s="359"/>
      <c r="M27" s="394"/>
      <c r="N27" s="344"/>
      <c r="O27" s="68"/>
      <c r="P27" s="93"/>
      <c r="Q27" s="69"/>
    </row>
    <row r="28" spans="1:17" s="11" customFormat="1" ht="18.899999999999999" customHeight="1" x14ac:dyDescent="0.25">
      <c r="A28" s="360">
        <v>22</v>
      </c>
      <c r="B28" s="67"/>
      <c r="C28" s="67"/>
      <c r="D28" s="68"/>
      <c r="E28" s="659"/>
      <c r="F28" s="605"/>
      <c r="G28" s="388"/>
      <c r="H28" s="68"/>
      <c r="I28" s="68"/>
      <c r="J28" s="357"/>
      <c r="K28" s="355"/>
      <c r="L28" s="359"/>
      <c r="M28" s="394"/>
      <c r="N28" s="344"/>
      <c r="O28" s="68"/>
      <c r="P28" s="93"/>
      <c r="Q28" s="69"/>
    </row>
    <row r="29" spans="1:17" s="11" customFormat="1" ht="18.899999999999999" customHeight="1" x14ac:dyDescent="0.25">
      <c r="A29" s="360">
        <v>23</v>
      </c>
      <c r="B29" s="67"/>
      <c r="C29" s="67"/>
      <c r="D29" s="68"/>
      <c r="E29" s="660"/>
      <c r="F29" s="69"/>
      <c r="G29" s="69"/>
      <c r="H29" s="68"/>
      <c r="I29" s="68"/>
      <c r="J29" s="357"/>
      <c r="K29" s="355"/>
      <c r="L29" s="359"/>
      <c r="M29" s="394"/>
      <c r="N29" s="344"/>
      <c r="O29" s="68"/>
      <c r="P29" s="93"/>
      <c r="Q29" s="69"/>
    </row>
    <row r="30" spans="1:17" s="11" customFormat="1" ht="18.899999999999999" customHeight="1" x14ac:dyDescent="0.25">
      <c r="A30" s="360">
        <v>24</v>
      </c>
      <c r="B30" s="67"/>
      <c r="C30" s="67"/>
      <c r="D30" s="68"/>
      <c r="E30" s="373"/>
      <c r="F30" s="69"/>
      <c r="G30" s="69"/>
      <c r="H30" s="68"/>
      <c r="I30" s="68"/>
      <c r="J30" s="357"/>
      <c r="K30" s="355"/>
      <c r="L30" s="359"/>
      <c r="M30" s="394"/>
      <c r="N30" s="344"/>
      <c r="O30" s="68"/>
      <c r="P30" s="93"/>
      <c r="Q30" s="69"/>
    </row>
    <row r="31" spans="1:17" s="11" customFormat="1" ht="18.899999999999999" customHeight="1" x14ac:dyDescent="0.25">
      <c r="A31" s="360">
        <v>25</v>
      </c>
      <c r="B31" s="67"/>
      <c r="C31" s="67"/>
      <c r="D31" s="68"/>
      <c r="E31" s="373"/>
      <c r="F31" s="69"/>
      <c r="G31" s="69"/>
      <c r="H31" s="68"/>
      <c r="I31" s="68"/>
      <c r="J31" s="357"/>
      <c r="K31" s="355"/>
      <c r="L31" s="359"/>
      <c r="M31" s="394"/>
      <c r="N31" s="344"/>
      <c r="O31" s="68"/>
      <c r="P31" s="93"/>
      <c r="Q31" s="69"/>
    </row>
    <row r="32" spans="1:17" s="11" customFormat="1" ht="18.899999999999999" customHeight="1" x14ac:dyDescent="0.25">
      <c r="A32" s="360">
        <v>26</v>
      </c>
      <c r="B32" s="67"/>
      <c r="C32" s="67"/>
      <c r="D32" s="68"/>
      <c r="E32" s="626"/>
      <c r="F32" s="69"/>
      <c r="G32" s="69"/>
      <c r="H32" s="68"/>
      <c r="I32" s="68"/>
      <c r="J32" s="357"/>
      <c r="K32" s="355"/>
      <c r="L32" s="359"/>
      <c r="M32" s="394"/>
      <c r="N32" s="344"/>
      <c r="O32" s="68"/>
      <c r="P32" s="93"/>
      <c r="Q32" s="69"/>
    </row>
    <row r="33" spans="1:17" s="11" customFormat="1" ht="18.899999999999999" customHeight="1" x14ac:dyDescent="0.25">
      <c r="A33" s="360">
        <v>27</v>
      </c>
      <c r="B33" s="67"/>
      <c r="C33" s="67"/>
      <c r="D33" s="68"/>
      <c r="E33" s="373"/>
      <c r="F33" s="69"/>
      <c r="G33" s="69"/>
      <c r="H33" s="68"/>
      <c r="I33" s="68"/>
      <c r="J33" s="357"/>
      <c r="K33" s="355"/>
      <c r="L33" s="359"/>
      <c r="M33" s="394"/>
      <c r="N33" s="344"/>
      <c r="O33" s="68"/>
      <c r="P33" s="93"/>
      <c r="Q33" s="69"/>
    </row>
    <row r="34" spans="1:17" s="11" customFormat="1" ht="18.899999999999999" customHeight="1" x14ac:dyDescent="0.25">
      <c r="A34" s="360">
        <v>28</v>
      </c>
      <c r="B34" s="67"/>
      <c r="C34" s="67"/>
      <c r="D34" s="68"/>
      <c r="E34" s="373"/>
      <c r="F34" s="69"/>
      <c r="G34" s="69"/>
      <c r="H34" s="68"/>
      <c r="I34" s="68"/>
      <c r="J34" s="357"/>
      <c r="K34" s="355"/>
      <c r="L34" s="359"/>
      <c r="M34" s="394"/>
      <c r="N34" s="344"/>
      <c r="O34" s="68"/>
      <c r="P34" s="93"/>
      <c r="Q34" s="69"/>
    </row>
    <row r="35" spans="1:17" s="11" customFormat="1" ht="18.899999999999999" customHeight="1" x14ac:dyDescent="0.25">
      <c r="A35" s="360">
        <v>29</v>
      </c>
      <c r="B35" s="67"/>
      <c r="C35" s="67"/>
      <c r="D35" s="68"/>
      <c r="E35" s="373"/>
      <c r="F35" s="69"/>
      <c r="G35" s="69"/>
      <c r="H35" s="68"/>
      <c r="I35" s="68"/>
      <c r="J35" s="357"/>
      <c r="K35" s="355"/>
      <c r="L35" s="359"/>
      <c r="M35" s="394"/>
      <c r="N35" s="344"/>
      <c r="O35" s="68"/>
      <c r="P35" s="93"/>
      <c r="Q35" s="69"/>
    </row>
    <row r="36" spans="1:17" s="11" customFormat="1" ht="18.899999999999999" customHeight="1" x14ac:dyDescent="0.25">
      <c r="A36" s="360">
        <v>30</v>
      </c>
      <c r="B36" s="67"/>
      <c r="C36" s="67"/>
      <c r="D36" s="68"/>
      <c r="E36" s="373"/>
      <c r="F36" s="69"/>
      <c r="G36" s="69"/>
      <c r="H36" s="68"/>
      <c r="I36" s="68"/>
      <c r="J36" s="357"/>
      <c r="K36" s="355"/>
      <c r="L36" s="359"/>
      <c r="M36" s="394"/>
      <c r="N36" s="344"/>
      <c r="O36" s="68"/>
      <c r="P36" s="93"/>
      <c r="Q36" s="69"/>
    </row>
    <row r="37" spans="1:17" s="11" customFormat="1" ht="18.899999999999999" customHeight="1" x14ac:dyDescent="0.25">
      <c r="A37" s="360">
        <v>31</v>
      </c>
      <c r="B37" s="67"/>
      <c r="C37" s="67"/>
      <c r="D37" s="68"/>
      <c r="E37" s="373"/>
      <c r="F37" s="69"/>
      <c r="G37" s="69"/>
      <c r="H37" s="68"/>
      <c r="I37" s="68"/>
      <c r="J37" s="357"/>
      <c r="K37" s="355"/>
      <c r="L37" s="359"/>
      <c r="M37" s="394"/>
      <c r="N37" s="344"/>
      <c r="O37" s="68"/>
      <c r="P37" s="93"/>
      <c r="Q37" s="69"/>
    </row>
    <row r="38" spans="1:17" s="11" customFormat="1" ht="18.899999999999999" customHeight="1" x14ac:dyDescent="0.25">
      <c r="A38" s="360">
        <v>32</v>
      </c>
      <c r="B38" s="67"/>
      <c r="C38" s="67"/>
      <c r="D38" s="68"/>
      <c r="E38" s="373"/>
      <c r="F38" s="69"/>
      <c r="G38" s="69"/>
      <c r="H38" s="586"/>
      <c r="I38" s="395"/>
      <c r="J38" s="357"/>
      <c r="K38" s="355"/>
      <c r="L38" s="359"/>
      <c r="M38" s="394"/>
      <c r="N38" s="344"/>
      <c r="O38" s="69"/>
      <c r="P38" s="93"/>
      <c r="Q38" s="69"/>
    </row>
    <row r="39" spans="1:17" s="11" customFormat="1" ht="18.899999999999999" customHeight="1" x14ac:dyDescent="0.25">
      <c r="A39" s="360">
        <v>33</v>
      </c>
      <c r="B39" s="67"/>
      <c r="C39" s="67"/>
      <c r="D39" s="68"/>
      <c r="E39" s="373"/>
      <c r="F39" s="69"/>
      <c r="G39" s="69"/>
      <c r="H39" s="586"/>
      <c r="I39" s="395"/>
      <c r="J39" s="357"/>
      <c r="K39" s="355"/>
      <c r="L39" s="359"/>
      <c r="M39" s="394"/>
      <c r="N39" s="388"/>
      <c r="O39" s="69"/>
      <c r="P39" s="93"/>
      <c r="Q39" s="69"/>
    </row>
    <row r="40" spans="1:17" s="11" customFormat="1" ht="18.899999999999999" customHeight="1" x14ac:dyDescent="0.25">
      <c r="A40" s="360">
        <v>34</v>
      </c>
      <c r="B40" s="67"/>
      <c r="C40" s="67"/>
      <c r="D40" s="68"/>
      <c r="E40" s="373"/>
      <c r="F40" s="69"/>
      <c r="G40" s="69"/>
      <c r="H40" s="586"/>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899999999999999" customHeight="1" x14ac:dyDescent="0.25">
      <c r="A41" s="360">
        <v>35</v>
      </c>
      <c r="B41" s="67"/>
      <c r="C41" s="67"/>
      <c r="D41" s="68"/>
      <c r="E41" s="373"/>
      <c r="F41" s="69"/>
      <c r="G41" s="69"/>
      <c r="H41" s="586"/>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899999999999999" customHeight="1" x14ac:dyDescent="0.25">
      <c r="A42" s="360">
        <v>36</v>
      </c>
      <c r="B42" s="67"/>
      <c r="C42" s="67"/>
      <c r="D42" s="68"/>
      <c r="E42" s="373"/>
      <c r="F42" s="69"/>
      <c r="G42" s="69"/>
      <c r="H42" s="586"/>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899999999999999" customHeight="1" x14ac:dyDescent="0.25">
      <c r="A43" s="360">
        <v>37</v>
      </c>
      <c r="B43" s="67"/>
      <c r="C43" s="67"/>
      <c r="D43" s="68"/>
      <c r="E43" s="373"/>
      <c r="F43" s="69"/>
      <c r="G43" s="69"/>
      <c r="H43" s="586"/>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899999999999999" customHeight="1" x14ac:dyDescent="0.25">
      <c r="A44" s="360">
        <v>38</v>
      </c>
      <c r="B44" s="67"/>
      <c r="C44" s="67"/>
      <c r="D44" s="68"/>
      <c r="E44" s="373"/>
      <c r="F44" s="69"/>
      <c r="G44" s="69"/>
      <c r="H44" s="586"/>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899999999999999" customHeight="1" x14ac:dyDescent="0.25">
      <c r="A45" s="360">
        <v>39</v>
      </c>
      <c r="B45" s="67"/>
      <c r="C45" s="67"/>
      <c r="D45" s="68"/>
      <c r="E45" s="373"/>
      <c r="F45" s="69"/>
      <c r="G45" s="69"/>
      <c r="H45" s="586"/>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899999999999999" customHeight="1" x14ac:dyDescent="0.25">
      <c r="A46" s="360">
        <v>40</v>
      </c>
      <c r="B46" s="67"/>
      <c r="C46" s="67"/>
      <c r="D46" s="68"/>
      <c r="E46" s="373"/>
      <c r="F46" s="69"/>
      <c r="G46" s="69"/>
      <c r="H46" s="586"/>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899999999999999" customHeight="1" x14ac:dyDescent="0.25">
      <c r="A47" s="360">
        <v>41</v>
      </c>
      <c r="B47" s="67"/>
      <c r="C47" s="67"/>
      <c r="D47" s="68"/>
      <c r="E47" s="373"/>
      <c r="F47" s="69"/>
      <c r="G47" s="69"/>
      <c r="H47" s="586"/>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899999999999999" customHeight="1" x14ac:dyDescent="0.25">
      <c r="A48" s="360">
        <v>42</v>
      </c>
      <c r="B48" s="67"/>
      <c r="C48" s="67"/>
      <c r="D48" s="68"/>
      <c r="E48" s="373"/>
      <c r="F48" s="69"/>
      <c r="G48" s="69"/>
      <c r="H48" s="586"/>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899999999999999" customHeight="1" x14ac:dyDescent="0.25">
      <c r="A49" s="360">
        <v>43</v>
      </c>
      <c r="B49" s="67"/>
      <c r="C49" s="67"/>
      <c r="D49" s="68"/>
      <c r="E49" s="373"/>
      <c r="F49" s="69"/>
      <c r="G49" s="69"/>
      <c r="H49" s="586"/>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899999999999999" customHeight="1" x14ac:dyDescent="0.25">
      <c r="A50" s="360">
        <v>44</v>
      </c>
      <c r="B50" s="67"/>
      <c r="C50" s="67"/>
      <c r="D50" s="68"/>
      <c r="E50" s="373"/>
      <c r="F50" s="69"/>
      <c r="G50" s="69"/>
      <c r="H50" s="586"/>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899999999999999" customHeight="1" x14ac:dyDescent="0.25">
      <c r="A51" s="360">
        <v>45</v>
      </c>
      <c r="B51" s="67"/>
      <c r="C51" s="67"/>
      <c r="D51" s="68"/>
      <c r="E51" s="373"/>
      <c r="F51" s="69"/>
      <c r="G51" s="69"/>
      <c r="H51" s="586"/>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899999999999999" customHeight="1" x14ac:dyDescent="0.25">
      <c r="A52" s="360">
        <v>46</v>
      </c>
      <c r="B52" s="67"/>
      <c r="C52" s="67"/>
      <c r="D52" s="68"/>
      <c r="E52" s="373"/>
      <c r="F52" s="69"/>
      <c r="G52" s="69"/>
      <c r="H52" s="586"/>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899999999999999" customHeight="1" x14ac:dyDescent="0.25">
      <c r="A53" s="360">
        <v>47</v>
      </c>
      <c r="B53" s="67"/>
      <c r="C53" s="67"/>
      <c r="D53" s="68"/>
      <c r="E53" s="373"/>
      <c r="F53" s="69"/>
      <c r="G53" s="69"/>
      <c r="H53" s="586"/>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899999999999999" customHeight="1" x14ac:dyDescent="0.25">
      <c r="A54" s="360">
        <v>48</v>
      </c>
      <c r="B54" s="67"/>
      <c r="C54" s="67"/>
      <c r="D54" s="68"/>
      <c r="E54" s="373"/>
      <c r="F54" s="69"/>
      <c r="G54" s="69"/>
      <c r="H54" s="586"/>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899999999999999" customHeight="1" x14ac:dyDescent="0.25">
      <c r="A55" s="360">
        <v>49</v>
      </c>
      <c r="B55" s="67"/>
      <c r="C55" s="67"/>
      <c r="D55" s="68"/>
      <c r="E55" s="373"/>
      <c r="F55" s="69"/>
      <c r="G55" s="69"/>
      <c r="H55" s="586"/>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899999999999999" customHeight="1" x14ac:dyDescent="0.25">
      <c r="A56" s="360">
        <v>50</v>
      </c>
      <c r="B56" s="67"/>
      <c r="C56" s="67"/>
      <c r="D56" s="68"/>
      <c r="E56" s="373"/>
      <c r="F56" s="69"/>
      <c r="G56" s="69"/>
      <c r="H56" s="586"/>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899999999999999" customHeight="1" x14ac:dyDescent="0.25">
      <c r="A57" s="360">
        <v>51</v>
      </c>
      <c r="B57" s="67"/>
      <c r="C57" s="67"/>
      <c r="D57" s="68"/>
      <c r="E57" s="373"/>
      <c r="F57" s="69"/>
      <c r="G57" s="69"/>
      <c r="H57" s="586"/>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899999999999999" customHeight="1" x14ac:dyDescent="0.25">
      <c r="A58" s="360">
        <v>52</v>
      </c>
      <c r="B58" s="67"/>
      <c r="C58" s="67"/>
      <c r="D58" s="68"/>
      <c r="E58" s="373"/>
      <c r="F58" s="69"/>
      <c r="G58" s="69"/>
      <c r="H58" s="586"/>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899999999999999" customHeight="1" x14ac:dyDescent="0.25">
      <c r="A59" s="360">
        <v>53</v>
      </c>
      <c r="B59" s="67"/>
      <c r="C59" s="67"/>
      <c r="D59" s="68"/>
      <c r="E59" s="373"/>
      <c r="F59" s="69"/>
      <c r="G59" s="69"/>
      <c r="H59" s="586"/>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899999999999999" customHeight="1" x14ac:dyDescent="0.25">
      <c r="A60" s="360">
        <v>54</v>
      </c>
      <c r="B60" s="67"/>
      <c r="C60" s="67"/>
      <c r="D60" s="68"/>
      <c r="E60" s="373"/>
      <c r="F60" s="69"/>
      <c r="G60" s="69"/>
      <c r="H60" s="586"/>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899999999999999" customHeight="1" x14ac:dyDescent="0.25">
      <c r="A61" s="360">
        <v>55</v>
      </c>
      <c r="B61" s="67"/>
      <c r="C61" s="67"/>
      <c r="D61" s="68"/>
      <c r="E61" s="373"/>
      <c r="F61" s="69"/>
      <c r="G61" s="69"/>
      <c r="H61" s="586"/>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899999999999999" customHeight="1" x14ac:dyDescent="0.25">
      <c r="A62" s="360">
        <v>56</v>
      </c>
      <c r="B62" s="67"/>
      <c r="C62" s="67"/>
      <c r="D62" s="68"/>
      <c r="E62" s="373"/>
      <c r="F62" s="69"/>
      <c r="G62" s="69"/>
      <c r="H62" s="586"/>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899999999999999" customHeight="1" x14ac:dyDescent="0.25">
      <c r="A63" s="360">
        <v>57</v>
      </c>
      <c r="B63" s="67"/>
      <c r="C63" s="67"/>
      <c r="D63" s="68"/>
      <c r="E63" s="373"/>
      <c r="F63" s="69"/>
      <c r="G63" s="69"/>
      <c r="H63" s="586"/>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899999999999999" customHeight="1" x14ac:dyDescent="0.25">
      <c r="A64" s="360">
        <v>58</v>
      </c>
      <c r="B64" s="67"/>
      <c r="C64" s="67"/>
      <c r="D64" s="68"/>
      <c r="E64" s="373"/>
      <c r="F64" s="69"/>
      <c r="G64" s="69"/>
      <c r="H64" s="586"/>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899999999999999" customHeight="1" x14ac:dyDescent="0.25">
      <c r="A65" s="360">
        <v>59</v>
      </c>
      <c r="B65" s="67"/>
      <c r="C65" s="67"/>
      <c r="D65" s="68"/>
      <c r="E65" s="373"/>
      <c r="F65" s="69"/>
      <c r="G65" s="69"/>
      <c r="H65" s="586"/>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899999999999999" customHeight="1" x14ac:dyDescent="0.25">
      <c r="A66" s="360">
        <v>60</v>
      </c>
      <c r="B66" s="67"/>
      <c r="C66" s="67"/>
      <c r="D66" s="68"/>
      <c r="E66" s="373"/>
      <c r="F66" s="69"/>
      <c r="G66" s="69"/>
      <c r="H66" s="586"/>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899999999999999" customHeight="1" x14ac:dyDescent="0.25">
      <c r="A67" s="360">
        <v>61</v>
      </c>
      <c r="B67" s="67"/>
      <c r="C67" s="67"/>
      <c r="D67" s="68"/>
      <c r="E67" s="373"/>
      <c r="F67" s="69"/>
      <c r="G67" s="69"/>
      <c r="H67" s="586"/>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899999999999999" customHeight="1" x14ac:dyDescent="0.25">
      <c r="A68" s="360">
        <v>62</v>
      </c>
      <c r="B68" s="67"/>
      <c r="C68" s="67"/>
      <c r="D68" s="68"/>
      <c r="E68" s="373"/>
      <c r="F68" s="69"/>
      <c r="G68" s="69"/>
      <c r="H68" s="586"/>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899999999999999" customHeight="1" x14ac:dyDescent="0.25">
      <c r="A69" s="360">
        <v>63</v>
      </c>
      <c r="B69" s="67"/>
      <c r="C69" s="67"/>
      <c r="D69" s="68"/>
      <c r="E69" s="373"/>
      <c r="F69" s="69"/>
      <c r="G69" s="69"/>
      <c r="H69" s="586"/>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899999999999999" customHeight="1" x14ac:dyDescent="0.25">
      <c r="A70" s="360">
        <v>64</v>
      </c>
      <c r="B70" s="67"/>
      <c r="C70" s="67"/>
      <c r="D70" s="68"/>
      <c r="E70" s="373"/>
      <c r="F70" s="69"/>
      <c r="G70" s="69"/>
      <c r="H70" s="586"/>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899999999999999" customHeight="1" x14ac:dyDescent="0.25">
      <c r="A71" s="360">
        <v>65</v>
      </c>
      <c r="B71" s="67"/>
      <c r="C71" s="67"/>
      <c r="D71" s="68"/>
      <c r="E71" s="373"/>
      <c r="F71" s="69"/>
      <c r="G71" s="69"/>
      <c r="H71" s="586"/>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899999999999999" customHeight="1" x14ac:dyDescent="0.25">
      <c r="A72" s="360">
        <v>66</v>
      </c>
      <c r="B72" s="67"/>
      <c r="C72" s="67"/>
      <c r="D72" s="68"/>
      <c r="E72" s="373"/>
      <c r="F72" s="69"/>
      <c r="G72" s="69"/>
      <c r="H72" s="586"/>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899999999999999" customHeight="1" x14ac:dyDescent="0.25">
      <c r="A73" s="360">
        <v>67</v>
      </c>
      <c r="B73" s="67"/>
      <c r="C73" s="67"/>
      <c r="D73" s="68"/>
      <c r="E73" s="373"/>
      <c r="F73" s="69"/>
      <c r="G73" s="69"/>
      <c r="H73" s="586"/>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899999999999999" customHeight="1" x14ac:dyDescent="0.25">
      <c r="A74" s="360">
        <v>68</v>
      </c>
      <c r="B74" s="67"/>
      <c r="C74" s="67"/>
      <c r="D74" s="68"/>
      <c r="E74" s="373"/>
      <c r="F74" s="69"/>
      <c r="G74" s="69"/>
      <c r="H74" s="586"/>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899999999999999" customHeight="1" x14ac:dyDescent="0.25">
      <c r="A75" s="360">
        <v>69</v>
      </c>
      <c r="B75" s="67"/>
      <c r="C75" s="67"/>
      <c r="D75" s="68"/>
      <c r="E75" s="373"/>
      <c r="F75" s="69"/>
      <c r="G75" s="69"/>
      <c r="H75" s="586"/>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899999999999999" customHeight="1" x14ac:dyDescent="0.25">
      <c r="A76" s="360">
        <v>70</v>
      </c>
      <c r="B76" s="67"/>
      <c r="C76" s="67"/>
      <c r="D76" s="68"/>
      <c r="E76" s="373"/>
      <c r="F76" s="69"/>
      <c r="G76" s="69"/>
      <c r="H76" s="586"/>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899999999999999" customHeight="1" x14ac:dyDescent="0.25">
      <c r="A77" s="360">
        <v>71</v>
      </c>
      <c r="B77" s="67"/>
      <c r="C77" s="67"/>
      <c r="D77" s="68"/>
      <c r="E77" s="373"/>
      <c r="F77" s="69"/>
      <c r="G77" s="69"/>
      <c r="H77" s="586"/>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899999999999999" customHeight="1" x14ac:dyDescent="0.25">
      <c r="A78" s="360">
        <v>72</v>
      </c>
      <c r="B78" s="67"/>
      <c r="C78" s="67"/>
      <c r="D78" s="68"/>
      <c r="E78" s="373"/>
      <c r="F78" s="69"/>
      <c r="G78" s="69"/>
      <c r="H78" s="586"/>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899999999999999" customHeight="1" x14ac:dyDescent="0.25">
      <c r="A79" s="360">
        <v>73</v>
      </c>
      <c r="B79" s="67"/>
      <c r="C79" s="67"/>
      <c r="D79" s="68"/>
      <c r="E79" s="373"/>
      <c r="F79" s="69"/>
      <c r="G79" s="69"/>
      <c r="H79" s="586"/>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899999999999999" customHeight="1" x14ac:dyDescent="0.25">
      <c r="A80" s="360">
        <v>74</v>
      </c>
      <c r="B80" s="67"/>
      <c r="C80" s="67"/>
      <c r="D80" s="68"/>
      <c r="E80" s="373"/>
      <c r="F80" s="69"/>
      <c r="G80" s="69"/>
      <c r="H80" s="586"/>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899999999999999" customHeight="1" x14ac:dyDescent="0.25">
      <c r="A81" s="360">
        <v>75</v>
      </c>
      <c r="B81" s="67"/>
      <c r="C81" s="67"/>
      <c r="D81" s="68"/>
      <c r="E81" s="373"/>
      <c r="F81" s="69"/>
      <c r="G81" s="69"/>
      <c r="H81" s="586"/>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899999999999999" customHeight="1" x14ac:dyDescent="0.25">
      <c r="A82" s="360">
        <v>76</v>
      </c>
      <c r="B82" s="67"/>
      <c r="C82" s="67"/>
      <c r="D82" s="68"/>
      <c r="E82" s="373"/>
      <c r="F82" s="69"/>
      <c r="G82" s="69"/>
      <c r="H82" s="586"/>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899999999999999" customHeight="1" x14ac:dyDescent="0.25">
      <c r="A83" s="360">
        <v>77</v>
      </c>
      <c r="B83" s="67"/>
      <c r="C83" s="67"/>
      <c r="D83" s="68"/>
      <c r="E83" s="373"/>
      <c r="F83" s="69"/>
      <c r="G83" s="69"/>
      <c r="H83" s="586"/>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899999999999999" customHeight="1" x14ac:dyDescent="0.25">
      <c r="A84" s="360">
        <v>78</v>
      </c>
      <c r="B84" s="67"/>
      <c r="C84" s="67"/>
      <c r="D84" s="68"/>
      <c r="E84" s="373"/>
      <c r="F84" s="69"/>
      <c r="G84" s="69"/>
      <c r="H84" s="586"/>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899999999999999" customHeight="1" x14ac:dyDescent="0.25">
      <c r="A85" s="360">
        <v>79</v>
      </c>
      <c r="B85" s="67"/>
      <c r="C85" s="67"/>
      <c r="D85" s="68"/>
      <c r="E85" s="373"/>
      <c r="F85" s="69"/>
      <c r="G85" s="69"/>
      <c r="H85" s="586"/>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899999999999999" customHeight="1" x14ac:dyDescent="0.25">
      <c r="A86" s="360">
        <v>80</v>
      </c>
      <c r="B86" s="67"/>
      <c r="C86" s="67"/>
      <c r="D86" s="68"/>
      <c r="E86" s="373"/>
      <c r="F86" s="69"/>
      <c r="G86" s="69"/>
      <c r="H86" s="586"/>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899999999999999" customHeight="1" x14ac:dyDescent="0.25">
      <c r="A87" s="360">
        <v>81</v>
      </c>
      <c r="B87" s="67"/>
      <c r="C87" s="67"/>
      <c r="D87" s="68"/>
      <c r="E87" s="373"/>
      <c r="F87" s="69"/>
      <c r="G87" s="69"/>
      <c r="H87" s="586"/>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899999999999999" customHeight="1" x14ac:dyDescent="0.25">
      <c r="A88" s="360">
        <v>82</v>
      </c>
      <c r="B88" s="67"/>
      <c r="C88" s="67"/>
      <c r="D88" s="68"/>
      <c r="E88" s="373"/>
      <c r="F88" s="69"/>
      <c r="G88" s="69"/>
      <c r="H88" s="586"/>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899999999999999" customHeight="1" x14ac:dyDescent="0.25">
      <c r="A89" s="360">
        <v>83</v>
      </c>
      <c r="B89" s="67"/>
      <c r="C89" s="67"/>
      <c r="D89" s="68"/>
      <c r="E89" s="373"/>
      <c r="F89" s="69"/>
      <c r="G89" s="69"/>
      <c r="H89" s="586"/>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899999999999999" customHeight="1" x14ac:dyDescent="0.25">
      <c r="A90" s="360">
        <v>84</v>
      </c>
      <c r="B90" s="67"/>
      <c r="C90" s="67"/>
      <c r="D90" s="68"/>
      <c r="E90" s="373"/>
      <c r="F90" s="69"/>
      <c r="G90" s="69"/>
      <c r="H90" s="586"/>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899999999999999" customHeight="1" x14ac:dyDescent="0.25">
      <c r="A91" s="360">
        <v>85</v>
      </c>
      <c r="B91" s="67"/>
      <c r="C91" s="67"/>
      <c r="D91" s="68"/>
      <c r="E91" s="373"/>
      <c r="F91" s="69"/>
      <c r="G91" s="69"/>
      <c r="H91" s="586"/>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899999999999999" customHeight="1" x14ac:dyDescent="0.25">
      <c r="A92" s="360">
        <v>86</v>
      </c>
      <c r="B92" s="67"/>
      <c r="C92" s="67"/>
      <c r="D92" s="68"/>
      <c r="E92" s="373"/>
      <c r="F92" s="69"/>
      <c r="G92" s="69"/>
      <c r="H92" s="586"/>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899999999999999" customHeight="1" x14ac:dyDescent="0.25">
      <c r="A93" s="360">
        <v>87</v>
      </c>
      <c r="B93" s="67"/>
      <c r="C93" s="67"/>
      <c r="D93" s="68"/>
      <c r="E93" s="373"/>
      <c r="F93" s="69"/>
      <c r="G93" s="69"/>
      <c r="H93" s="586"/>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899999999999999" customHeight="1" x14ac:dyDescent="0.25">
      <c r="A94" s="360">
        <v>88</v>
      </c>
      <c r="B94" s="67"/>
      <c r="C94" s="67"/>
      <c r="D94" s="68"/>
      <c r="E94" s="373"/>
      <c r="F94" s="69"/>
      <c r="G94" s="69"/>
      <c r="H94" s="586"/>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899999999999999" customHeight="1" x14ac:dyDescent="0.25">
      <c r="A95" s="360">
        <v>89</v>
      </c>
      <c r="B95" s="67"/>
      <c r="C95" s="67"/>
      <c r="D95" s="68"/>
      <c r="E95" s="373"/>
      <c r="F95" s="69"/>
      <c r="G95" s="69"/>
      <c r="H95" s="586"/>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899999999999999" customHeight="1" x14ac:dyDescent="0.25">
      <c r="A96" s="360">
        <v>90</v>
      </c>
      <c r="B96" s="67"/>
      <c r="C96" s="67"/>
      <c r="D96" s="68"/>
      <c r="E96" s="373"/>
      <c r="F96" s="69"/>
      <c r="G96" s="69"/>
      <c r="H96" s="586"/>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899999999999999" customHeight="1" x14ac:dyDescent="0.25">
      <c r="A97" s="360">
        <v>91</v>
      </c>
      <c r="B97" s="67"/>
      <c r="C97" s="67"/>
      <c r="D97" s="68"/>
      <c r="E97" s="373"/>
      <c r="F97" s="69"/>
      <c r="G97" s="69"/>
      <c r="H97" s="586"/>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899999999999999" customHeight="1" x14ac:dyDescent="0.25">
      <c r="A98" s="360">
        <v>92</v>
      </c>
      <c r="B98" s="67"/>
      <c r="C98" s="67"/>
      <c r="D98" s="68"/>
      <c r="E98" s="373"/>
      <c r="F98" s="69"/>
      <c r="G98" s="69"/>
      <c r="H98" s="586"/>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899999999999999" customHeight="1" x14ac:dyDescent="0.25">
      <c r="A99" s="360">
        <v>93</v>
      </c>
      <c r="B99" s="67"/>
      <c r="C99" s="67"/>
      <c r="D99" s="68"/>
      <c r="E99" s="373"/>
      <c r="F99" s="69"/>
      <c r="G99" s="69"/>
      <c r="H99" s="586"/>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899999999999999" customHeight="1" x14ac:dyDescent="0.25">
      <c r="A100" s="360">
        <v>94</v>
      </c>
      <c r="B100" s="67"/>
      <c r="C100" s="67"/>
      <c r="D100" s="68"/>
      <c r="E100" s="373"/>
      <c r="F100" s="69"/>
      <c r="G100" s="69"/>
      <c r="H100" s="586"/>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899999999999999" customHeight="1" x14ac:dyDescent="0.25">
      <c r="A101" s="360">
        <v>95</v>
      </c>
      <c r="B101" s="67"/>
      <c r="C101" s="67"/>
      <c r="D101" s="68"/>
      <c r="E101" s="373"/>
      <c r="F101" s="69"/>
      <c r="G101" s="69"/>
      <c r="H101" s="586"/>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899999999999999" customHeight="1" x14ac:dyDescent="0.25">
      <c r="A102" s="360">
        <v>96</v>
      </c>
      <c r="B102" s="67"/>
      <c r="C102" s="67"/>
      <c r="D102" s="68"/>
      <c r="E102" s="373"/>
      <c r="F102" s="69"/>
      <c r="G102" s="69"/>
      <c r="H102" s="586"/>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899999999999999" customHeight="1" x14ac:dyDescent="0.25">
      <c r="A103" s="360">
        <v>97</v>
      </c>
      <c r="B103" s="67"/>
      <c r="C103" s="67"/>
      <c r="D103" s="68"/>
      <c r="E103" s="373"/>
      <c r="F103" s="69"/>
      <c r="G103" s="69"/>
      <c r="H103" s="586"/>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899999999999999" customHeight="1" x14ac:dyDescent="0.25">
      <c r="A104" s="360">
        <v>98</v>
      </c>
      <c r="B104" s="67"/>
      <c r="C104" s="67"/>
      <c r="D104" s="68"/>
      <c r="E104" s="373"/>
      <c r="F104" s="69"/>
      <c r="G104" s="69"/>
      <c r="H104" s="586"/>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899999999999999" customHeight="1" x14ac:dyDescent="0.25">
      <c r="A105" s="360">
        <v>99</v>
      </c>
      <c r="B105" s="67"/>
      <c r="C105" s="67"/>
      <c r="D105" s="68"/>
      <c r="E105" s="373"/>
      <c r="F105" s="69"/>
      <c r="G105" s="69"/>
      <c r="H105" s="586"/>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899999999999999" customHeight="1" x14ac:dyDescent="0.25">
      <c r="A106" s="360">
        <v>100</v>
      </c>
      <c r="B106" s="67"/>
      <c r="C106" s="67"/>
      <c r="D106" s="68"/>
      <c r="E106" s="373"/>
      <c r="F106" s="69"/>
      <c r="G106" s="69"/>
      <c r="H106" s="586"/>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899999999999999" customHeight="1" x14ac:dyDescent="0.25">
      <c r="A107" s="360">
        <v>101</v>
      </c>
      <c r="B107" s="67"/>
      <c r="C107" s="67"/>
      <c r="D107" s="68"/>
      <c r="E107" s="373"/>
      <c r="F107" s="69"/>
      <c r="G107" s="69"/>
      <c r="H107" s="586"/>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899999999999999" customHeight="1" x14ac:dyDescent="0.25">
      <c r="A108" s="360">
        <v>102</v>
      </c>
      <c r="B108" s="67"/>
      <c r="C108" s="67"/>
      <c r="D108" s="68"/>
      <c r="E108" s="373"/>
      <c r="F108" s="69"/>
      <c r="G108" s="69"/>
      <c r="H108" s="586"/>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899999999999999" customHeight="1" x14ac:dyDescent="0.25">
      <c r="A109" s="360">
        <v>103</v>
      </c>
      <c r="B109" s="67"/>
      <c r="C109" s="67"/>
      <c r="D109" s="68"/>
      <c r="E109" s="373"/>
      <c r="F109" s="69"/>
      <c r="G109" s="69"/>
      <c r="H109" s="586"/>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899999999999999" customHeight="1" x14ac:dyDescent="0.25">
      <c r="A110" s="360">
        <v>104</v>
      </c>
      <c r="B110" s="67"/>
      <c r="C110" s="67"/>
      <c r="D110" s="68"/>
      <c r="E110" s="373"/>
      <c r="F110" s="69"/>
      <c r="G110" s="69"/>
      <c r="H110" s="586"/>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899999999999999" customHeight="1" x14ac:dyDescent="0.25">
      <c r="A111" s="360">
        <v>105</v>
      </c>
      <c r="B111" s="67"/>
      <c r="C111" s="67"/>
      <c r="D111" s="68"/>
      <c r="E111" s="373"/>
      <c r="F111" s="69"/>
      <c r="G111" s="69"/>
      <c r="H111" s="586"/>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899999999999999" customHeight="1" x14ac:dyDescent="0.25">
      <c r="A112" s="360">
        <v>106</v>
      </c>
      <c r="B112" s="67"/>
      <c r="C112" s="67"/>
      <c r="D112" s="68"/>
      <c r="E112" s="373"/>
      <c r="F112" s="69"/>
      <c r="G112" s="69"/>
      <c r="H112" s="586"/>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899999999999999" customHeight="1" x14ac:dyDescent="0.25">
      <c r="A113" s="360">
        <v>107</v>
      </c>
      <c r="B113" s="67"/>
      <c r="C113" s="67"/>
      <c r="D113" s="68"/>
      <c r="E113" s="373"/>
      <c r="F113" s="69"/>
      <c r="G113" s="69"/>
      <c r="H113" s="586"/>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899999999999999" customHeight="1" x14ac:dyDescent="0.25">
      <c r="A114" s="360">
        <v>108</v>
      </c>
      <c r="B114" s="67"/>
      <c r="C114" s="67"/>
      <c r="D114" s="68"/>
      <c r="E114" s="373"/>
      <c r="F114" s="69"/>
      <c r="G114" s="69"/>
      <c r="H114" s="586"/>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899999999999999" customHeight="1" x14ac:dyDescent="0.25">
      <c r="A115" s="360">
        <v>109</v>
      </c>
      <c r="B115" s="67"/>
      <c r="C115" s="67"/>
      <c r="D115" s="68"/>
      <c r="E115" s="373"/>
      <c r="F115" s="69"/>
      <c r="G115" s="69"/>
      <c r="H115" s="586"/>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899999999999999" customHeight="1" x14ac:dyDescent="0.25">
      <c r="A116" s="360">
        <v>110</v>
      </c>
      <c r="B116" s="67"/>
      <c r="C116" s="67"/>
      <c r="D116" s="68"/>
      <c r="E116" s="373"/>
      <c r="F116" s="69"/>
      <c r="G116" s="69"/>
      <c r="H116" s="586"/>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899999999999999" customHeight="1" x14ac:dyDescent="0.25">
      <c r="A117" s="360">
        <v>111</v>
      </c>
      <c r="B117" s="67"/>
      <c r="C117" s="67"/>
      <c r="D117" s="68"/>
      <c r="E117" s="373"/>
      <c r="F117" s="69"/>
      <c r="G117" s="69"/>
      <c r="H117" s="586"/>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899999999999999" customHeight="1" x14ac:dyDescent="0.25">
      <c r="A118" s="360">
        <v>112</v>
      </c>
      <c r="B118" s="67"/>
      <c r="C118" s="67"/>
      <c r="D118" s="68"/>
      <c r="E118" s="373"/>
      <c r="F118" s="69"/>
      <c r="G118" s="69"/>
      <c r="H118" s="586"/>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899999999999999" customHeight="1" x14ac:dyDescent="0.25">
      <c r="A119" s="360">
        <v>113</v>
      </c>
      <c r="B119" s="67"/>
      <c r="C119" s="67"/>
      <c r="D119" s="68"/>
      <c r="E119" s="373"/>
      <c r="F119" s="69"/>
      <c r="G119" s="69"/>
      <c r="H119" s="586"/>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899999999999999" customHeight="1" x14ac:dyDescent="0.25">
      <c r="A120" s="360">
        <v>114</v>
      </c>
      <c r="B120" s="67"/>
      <c r="C120" s="67"/>
      <c r="D120" s="68"/>
      <c r="E120" s="373"/>
      <c r="F120" s="69"/>
      <c r="G120" s="69"/>
      <c r="H120" s="586"/>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899999999999999" customHeight="1" x14ac:dyDescent="0.25">
      <c r="A121" s="360">
        <v>115</v>
      </c>
      <c r="B121" s="67"/>
      <c r="C121" s="67"/>
      <c r="D121" s="68"/>
      <c r="E121" s="373"/>
      <c r="F121" s="69"/>
      <c r="G121" s="69"/>
      <c r="H121" s="586"/>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899999999999999" customHeight="1" x14ac:dyDescent="0.25">
      <c r="A122" s="360">
        <v>116</v>
      </c>
      <c r="B122" s="67"/>
      <c r="C122" s="67"/>
      <c r="D122" s="68"/>
      <c r="E122" s="373"/>
      <c r="F122" s="69"/>
      <c r="G122" s="69"/>
      <c r="H122" s="586"/>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899999999999999" customHeight="1" x14ac:dyDescent="0.25">
      <c r="A123" s="360">
        <v>117</v>
      </c>
      <c r="B123" s="67"/>
      <c r="C123" s="67"/>
      <c r="D123" s="68"/>
      <c r="E123" s="373"/>
      <c r="F123" s="69"/>
      <c r="G123" s="69"/>
      <c r="H123" s="586"/>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899999999999999" customHeight="1" x14ac:dyDescent="0.25">
      <c r="A124" s="360">
        <v>118</v>
      </c>
      <c r="B124" s="67"/>
      <c r="C124" s="67"/>
      <c r="D124" s="68"/>
      <c r="E124" s="373"/>
      <c r="F124" s="69"/>
      <c r="G124" s="69"/>
      <c r="H124" s="586"/>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899999999999999" customHeight="1" x14ac:dyDescent="0.25">
      <c r="A125" s="360">
        <v>119</v>
      </c>
      <c r="B125" s="67"/>
      <c r="C125" s="67"/>
      <c r="D125" s="68"/>
      <c r="E125" s="373"/>
      <c r="F125" s="69"/>
      <c r="G125" s="69"/>
      <c r="H125" s="586"/>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899999999999999" customHeight="1" x14ac:dyDescent="0.25">
      <c r="A126" s="360">
        <v>120</v>
      </c>
      <c r="B126" s="67"/>
      <c r="C126" s="67"/>
      <c r="D126" s="68"/>
      <c r="E126" s="373"/>
      <c r="F126" s="69"/>
      <c r="G126" s="69"/>
      <c r="H126" s="586"/>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899999999999999" customHeight="1" x14ac:dyDescent="0.25">
      <c r="A127" s="360">
        <v>121</v>
      </c>
      <c r="B127" s="67"/>
      <c r="C127" s="67"/>
      <c r="D127" s="68"/>
      <c r="E127" s="373"/>
      <c r="F127" s="69"/>
      <c r="G127" s="69"/>
      <c r="H127" s="586"/>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899999999999999" customHeight="1" x14ac:dyDescent="0.25">
      <c r="A128" s="360">
        <v>122</v>
      </c>
      <c r="B128" s="67"/>
      <c r="C128" s="67"/>
      <c r="D128" s="68"/>
      <c r="E128" s="373"/>
      <c r="F128" s="69"/>
      <c r="G128" s="69"/>
      <c r="H128" s="586"/>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899999999999999" customHeight="1" x14ac:dyDescent="0.25">
      <c r="A129" s="360">
        <v>123</v>
      </c>
      <c r="B129" s="67"/>
      <c r="C129" s="67"/>
      <c r="D129" s="68"/>
      <c r="E129" s="373"/>
      <c r="F129" s="69"/>
      <c r="G129" s="69"/>
      <c r="H129" s="586"/>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899999999999999" customHeight="1" x14ac:dyDescent="0.25">
      <c r="A130" s="360">
        <v>124</v>
      </c>
      <c r="B130" s="67"/>
      <c r="C130" s="67"/>
      <c r="D130" s="68"/>
      <c r="E130" s="373"/>
      <c r="F130" s="69"/>
      <c r="G130" s="69"/>
      <c r="H130" s="586"/>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899999999999999" customHeight="1" x14ac:dyDescent="0.25">
      <c r="A131" s="360">
        <v>125</v>
      </c>
      <c r="B131" s="67"/>
      <c r="C131" s="67"/>
      <c r="D131" s="68"/>
      <c r="E131" s="373"/>
      <c r="F131" s="69"/>
      <c r="G131" s="69"/>
      <c r="H131" s="586"/>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899999999999999" customHeight="1" x14ac:dyDescent="0.25">
      <c r="A132" s="360">
        <v>126</v>
      </c>
      <c r="B132" s="67"/>
      <c r="C132" s="67"/>
      <c r="D132" s="68"/>
      <c r="E132" s="373"/>
      <c r="F132" s="69"/>
      <c r="G132" s="69"/>
      <c r="H132" s="586"/>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899999999999999" customHeight="1" x14ac:dyDescent="0.25">
      <c r="A133" s="360">
        <v>127</v>
      </c>
      <c r="B133" s="67"/>
      <c r="C133" s="67"/>
      <c r="D133" s="68"/>
      <c r="E133" s="373"/>
      <c r="F133" s="69"/>
      <c r="G133" s="69"/>
      <c r="H133" s="586"/>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899999999999999" customHeight="1" x14ac:dyDescent="0.25">
      <c r="A134" s="360">
        <v>128</v>
      </c>
      <c r="B134" s="67"/>
      <c r="C134" s="67"/>
      <c r="D134" s="68"/>
      <c r="E134" s="373"/>
      <c r="F134" s="69"/>
      <c r="G134" s="69"/>
      <c r="H134" s="586"/>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5">
      <c r="A135" s="360">
        <v>129</v>
      </c>
      <c r="B135" s="67"/>
      <c r="C135" s="67"/>
      <c r="D135" s="68"/>
      <c r="E135" s="373"/>
      <c r="F135" s="69"/>
      <c r="G135" s="69"/>
      <c r="H135" s="586"/>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5">
      <c r="A136" s="360">
        <v>130</v>
      </c>
      <c r="B136" s="67"/>
      <c r="C136" s="67"/>
      <c r="D136" s="68"/>
      <c r="E136" s="373"/>
      <c r="F136" s="69"/>
      <c r="G136" s="69"/>
      <c r="H136" s="586"/>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5">
      <c r="A137" s="360">
        <v>131</v>
      </c>
      <c r="B137" s="67"/>
      <c r="C137" s="67"/>
      <c r="D137" s="68"/>
      <c r="E137" s="373"/>
      <c r="F137" s="69"/>
      <c r="G137" s="69"/>
      <c r="H137" s="586"/>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5">
      <c r="A138" s="360">
        <v>132</v>
      </c>
      <c r="B138" s="67"/>
      <c r="C138" s="67"/>
      <c r="D138" s="68"/>
      <c r="E138" s="373"/>
      <c r="F138" s="69"/>
      <c r="G138" s="69"/>
      <c r="H138" s="586"/>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5">
      <c r="A139" s="360">
        <v>133</v>
      </c>
      <c r="B139" s="67"/>
      <c r="C139" s="67"/>
      <c r="D139" s="68"/>
      <c r="E139" s="373"/>
      <c r="F139" s="69"/>
      <c r="G139" s="69"/>
      <c r="H139" s="586"/>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5">
      <c r="A140" s="360">
        <v>134</v>
      </c>
      <c r="B140" s="67"/>
      <c r="C140" s="67"/>
      <c r="D140" s="68"/>
      <c r="E140" s="373"/>
      <c r="F140" s="69"/>
      <c r="G140" s="69"/>
      <c r="H140" s="586"/>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5">
      <c r="A141" s="360">
        <v>135</v>
      </c>
      <c r="B141" s="67"/>
      <c r="C141" s="67"/>
      <c r="D141" s="68"/>
      <c r="E141" s="373"/>
      <c r="F141" s="69"/>
      <c r="G141" s="69"/>
      <c r="H141" s="586"/>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5">
      <c r="A142" s="360">
        <v>136</v>
      </c>
      <c r="B142" s="67"/>
      <c r="C142" s="67"/>
      <c r="D142" s="68"/>
      <c r="E142" s="373"/>
      <c r="F142" s="69"/>
      <c r="G142" s="69"/>
      <c r="H142" s="586"/>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5">
      <c r="A143" s="360">
        <v>137</v>
      </c>
      <c r="B143" s="67"/>
      <c r="C143" s="67"/>
      <c r="D143" s="68"/>
      <c r="E143" s="373"/>
      <c r="F143" s="69"/>
      <c r="G143" s="69"/>
      <c r="H143" s="586"/>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5">
      <c r="A144" s="360">
        <v>138</v>
      </c>
      <c r="B144" s="67"/>
      <c r="C144" s="67"/>
      <c r="D144" s="68"/>
      <c r="E144" s="373"/>
      <c r="F144" s="69"/>
      <c r="G144" s="69"/>
      <c r="H144" s="586"/>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5">
      <c r="A145" s="360">
        <v>139</v>
      </c>
      <c r="B145" s="67"/>
      <c r="C145" s="67"/>
      <c r="D145" s="68"/>
      <c r="E145" s="373"/>
      <c r="F145" s="69"/>
      <c r="G145" s="69"/>
      <c r="H145" s="586"/>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5">
      <c r="A146" s="360">
        <v>140</v>
      </c>
      <c r="B146" s="67"/>
      <c r="C146" s="67"/>
      <c r="D146" s="68"/>
      <c r="E146" s="373"/>
      <c r="F146" s="69"/>
      <c r="G146" s="69"/>
      <c r="H146" s="586"/>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5">
      <c r="A147" s="360">
        <v>141</v>
      </c>
      <c r="B147" s="67"/>
      <c r="C147" s="67"/>
      <c r="D147" s="68"/>
      <c r="E147" s="373"/>
      <c r="F147" s="69"/>
      <c r="G147" s="69"/>
      <c r="H147" s="586"/>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5">
      <c r="A148" s="360">
        <v>142</v>
      </c>
      <c r="B148" s="67"/>
      <c r="C148" s="67"/>
      <c r="D148" s="68"/>
      <c r="E148" s="373"/>
      <c r="F148" s="69"/>
      <c r="G148" s="69"/>
      <c r="H148" s="586"/>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5">
      <c r="A149" s="360">
        <v>143</v>
      </c>
      <c r="B149" s="67"/>
      <c r="C149" s="67"/>
      <c r="D149" s="68"/>
      <c r="E149" s="373"/>
      <c r="F149" s="69"/>
      <c r="G149" s="69"/>
      <c r="H149" s="586"/>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5">
      <c r="A150" s="360">
        <v>144</v>
      </c>
      <c r="B150" s="67"/>
      <c r="C150" s="67"/>
      <c r="D150" s="68"/>
      <c r="E150" s="373"/>
      <c r="F150" s="69"/>
      <c r="G150" s="69"/>
      <c r="H150" s="586"/>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5">
      <c r="A151" s="360">
        <v>145</v>
      </c>
      <c r="B151" s="67"/>
      <c r="C151" s="67"/>
      <c r="D151" s="68"/>
      <c r="E151" s="373"/>
      <c r="F151" s="69"/>
      <c r="G151" s="69"/>
      <c r="H151" s="586"/>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5">
      <c r="A152" s="360">
        <v>146</v>
      </c>
      <c r="B152" s="67"/>
      <c r="C152" s="67"/>
      <c r="D152" s="68"/>
      <c r="E152" s="373"/>
      <c r="F152" s="69"/>
      <c r="G152" s="69"/>
      <c r="H152" s="586"/>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5">
      <c r="A153" s="360">
        <v>147</v>
      </c>
      <c r="B153" s="67"/>
      <c r="C153" s="67"/>
      <c r="D153" s="68"/>
      <c r="E153" s="373"/>
      <c r="F153" s="69"/>
      <c r="G153" s="69"/>
      <c r="H153" s="586"/>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5">
      <c r="A154" s="360">
        <v>148</v>
      </c>
      <c r="B154" s="67"/>
      <c r="C154" s="67"/>
      <c r="D154" s="68"/>
      <c r="E154" s="373"/>
      <c r="F154" s="69"/>
      <c r="G154" s="69"/>
      <c r="H154" s="586"/>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5">
      <c r="A155" s="360">
        <v>149</v>
      </c>
      <c r="B155" s="67"/>
      <c r="C155" s="67"/>
      <c r="D155" s="68"/>
      <c r="E155" s="373"/>
      <c r="F155" s="69"/>
      <c r="G155" s="69"/>
      <c r="H155" s="586"/>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5">
      <c r="A156" s="360">
        <v>150</v>
      </c>
      <c r="B156" s="67"/>
      <c r="C156" s="67"/>
      <c r="D156" s="68"/>
      <c r="E156" s="373"/>
      <c r="F156" s="69"/>
      <c r="G156" s="69"/>
      <c r="H156" s="586"/>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479" priority="14" stopIfTrue="1">
      <formula>$Q7&gt;=1</formula>
    </cfRule>
  </conditionalFormatting>
  <conditionalFormatting sqref="B7:D37">
    <cfRule type="expression" dxfId="478" priority="1" stopIfTrue="1">
      <formula>$Q7&gt;=1</formula>
    </cfRule>
  </conditionalFormatting>
  <conditionalFormatting sqref="E7:E14">
    <cfRule type="expression" dxfId="477" priority="6" stopIfTrue="1">
      <formula>AND(ROUNDDOWN(($A$4-E7)/365.25,0)&lt;=13,G7&lt;&gt;"OK")</formula>
    </cfRule>
    <cfRule type="expression" dxfId="476" priority="7" stopIfTrue="1">
      <formula>AND(ROUNDDOWN(($A$4-E7)/365.25,0)&lt;=14,G7&lt;&gt;"OK")</formula>
    </cfRule>
    <cfRule type="expression" dxfId="475" priority="8" stopIfTrue="1">
      <formula>AND(ROUNDDOWN(($A$4-E7)/365.25,0)&lt;=17,G7&lt;&gt;"OK")</formula>
    </cfRule>
    <cfRule type="expression" dxfId="474" priority="11" stopIfTrue="1">
      <formula>AND(ROUNDDOWN(($A$4-E7)/365.25,0)&lt;=13,G7&lt;&gt;"OK")</formula>
    </cfRule>
    <cfRule type="expression" dxfId="473" priority="12" stopIfTrue="1">
      <formula>AND(ROUNDDOWN(($A$4-E7)/365.25,0)&lt;=14,G7&lt;&gt;"OK")</formula>
    </cfRule>
    <cfRule type="expression" dxfId="472" priority="13" stopIfTrue="1">
      <formula>AND(ROUNDDOWN(($A$4-E7)/365.25,0)&lt;=17,G7&lt;&gt;"OK")</formula>
    </cfRule>
  </conditionalFormatting>
  <conditionalFormatting sqref="E7:E27 E29:E37">
    <cfRule type="expression" dxfId="471" priority="2" stopIfTrue="1">
      <formula>AND(ROUNDDOWN(($A$4-E7)/365.25,0)&lt;=13,G7&lt;&gt;"OK")</formula>
    </cfRule>
    <cfRule type="expression" dxfId="470" priority="3" stopIfTrue="1">
      <formula>AND(ROUNDDOWN(($A$4-E7)/365.25,0)&lt;=14,G7&lt;&gt;"OK")</formula>
    </cfRule>
    <cfRule type="expression" dxfId="469" priority="4" stopIfTrue="1">
      <formula>AND(ROUNDDOWN(($A$4-E7)/365.25,0)&lt;=17,G7&lt;&gt;"OK")</formula>
    </cfRule>
  </conditionalFormatting>
  <conditionalFormatting sqref="E7:E156">
    <cfRule type="expression" dxfId="468" priority="16" stopIfTrue="1">
      <formula>AND(ROUNDDOWN(($A$4-E7)/365.25,0)&lt;=13,G7&lt;&gt;"OK")</formula>
    </cfRule>
    <cfRule type="expression" dxfId="467" priority="17" stopIfTrue="1">
      <formula>AND(ROUNDDOWN(($A$4-E7)/365.25,0)&lt;=14,G7&lt;&gt;"OK")</formula>
    </cfRule>
    <cfRule type="expression" dxfId="466" priority="18" stopIfTrue="1">
      <formula>AND(ROUNDDOWN(($A$4-E7)/365.25,0)&lt;=17,G7&lt;&gt;"OK")</formula>
    </cfRule>
  </conditionalFormatting>
  <conditionalFormatting sqref="J7:J156">
    <cfRule type="cellIs" dxfId="465"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88129" r:id="rId4" name="Button 1">
              <controlPr defaultSize="0" print="0" autoFill="0" autoPict="0" macro="[0]!egyeni_fotabla_sorsolasi_ranglista">
                <anchor moveWithCells="1" sizeWithCells="1">
                  <from>
                    <xdr:col>7</xdr:col>
                    <xdr:colOff>220980</xdr:colOff>
                    <xdr:row>0</xdr:row>
                    <xdr:rowOff>68580</xdr:rowOff>
                  </from>
                  <to>
                    <xdr:col>14</xdr:col>
                    <xdr:colOff>144780</xdr:colOff>
                    <xdr:row>1</xdr:row>
                    <xdr:rowOff>144780</xdr:rowOff>
                  </to>
                </anchor>
              </controlPr>
            </control>
          </mc:Choice>
        </mc:AlternateContent>
      </controls>
    </mc:Choice>
  </mc:AlternateContent>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Munka23">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IF($B7="","",VLOOKUP($B7,'1MD ELO (3)'!$A$7:$O$22,5))</f>
        <v/>
      </c>
      <c r="D7" s="507" t="str">
        <f>IF($B7="","",VLOOKUP($B7,'1MD ELO (3)'!$A$7:$O$22,15))</f>
        <v/>
      </c>
      <c r="E7" s="502" t="str">
        <f>UPPER(IF($B7="","",VLOOKUP($B7,'1MD ELO (3)'!$A$7:$O$22,2)))</f>
        <v/>
      </c>
      <c r="F7" s="508"/>
      <c r="G7" s="502" t="str">
        <f>IF($B7="","",VLOOKUP($B7,'1MD ELO (3)'!$A$7:$O$22,3))</f>
        <v/>
      </c>
      <c r="H7" s="508"/>
      <c r="I7" s="502" t="str">
        <f>IF($B7="","",VLOOKUP($B7,'1MD ELO (3)'!$A$7:$O$22,4))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464" priority="2" stopIfTrue="1" operator="equal">
      <formula>"Bye"</formula>
    </cfRule>
  </conditionalFormatting>
  <conditionalFormatting sqref="R41">
    <cfRule type="expression" dxfId="463"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Munka24">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(3)'!$A$7:$O$22,5))</f>
        <v/>
      </c>
      <c r="D7" s="541" t="str">
        <f>IF($B7="","",VLOOKUP($B7,'1MD ELO (3)'!$A$7:$O$22,15))</f>
        <v/>
      </c>
      <c r="E7" s="748" t="str">
        <f>UPPER(IF($B7="","",VLOOKUP($B7,'1MD ELO (3)'!$A$7:$O$22,2)))</f>
        <v/>
      </c>
      <c r="F7" s="748"/>
      <c r="G7" s="748" t="str">
        <f>IF($B7="","",VLOOKUP($B7,'1MD ELO (3)'!$A$7:$O$22,3))</f>
        <v/>
      </c>
      <c r="H7" s="748"/>
      <c r="I7" s="542" t="str">
        <f>IF($B7="","",VLOOKUP($B7,'1MD ELO (3)'!$A$7:$O$22,4))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(3)'!$A$7:$O$22,5))</f>
        <v/>
      </c>
      <c r="D9" s="541" t="str">
        <f>IF($B9="","",VLOOKUP($B9,'1MD ELO (3)'!$A$7:$O$22,15))</f>
        <v/>
      </c>
      <c r="E9" s="748" t="str">
        <f>UPPER(IF($B9="","",VLOOKUP($B9,'1MD ELO (3)'!$A$7:$O$22,2)))</f>
        <v/>
      </c>
      <c r="F9" s="748"/>
      <c r="G9" s="748" t="str">
        <f>IF($B9="","",VLOOKUP($B9,'1MD ELO (3)'!$A$7:$O$22,3))</f>
        <v/>
      </c>
      <c r="H9" s="748"/>
      <c r="I9" s="542" t="str">
        <f>IF($B9="","",VLOOKUP($B9,'1MD ELO (3)'!$A$7:$O$22,4))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(3)'!$A$7:$O$22,5))</f>
        <v/>
      </c>
      <c r="D11" s="541" t="str">
        <f>IF($B11="","",VLOOKUP($B11,'1MD ELO (3)'!$A$7:$O$22,15))</f>
        <v/>
      </c>
      <c r="E11" s="748" t="str">
        <f>UPPER(IF($B11="","",VLOOKUP($B11,'1MD ELO (3)'!$A$7:$O$22,2)))</f>
        <v/>
      </c>
      <c r="F11" s="748"/>
      <c r="G11" s="748" t="str">
        <f>IF($B11="","",VLOOKUP($B11,'1MD ELO (3)'!$A$7:$O$22,3))</f>
        <v/>
      </c>
      <c r="H11" s="748"/>
      <c r="I11" s="54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(3)'!$A$7:$O$22,5))</f>
        <v/>
      </c>
      <c r="D13" s="541" t="str">
        <f>IF($B13="","",VLOOKUP($B13,'1MD ELO (3)'!$A$7:$O$22,15))</f>
        <v/>
      </c>
      <c r="E13" s="748" t="str">
        <f>UPPER(IF($B13="","",VLOOKUP($B13,'1MD ELO (3)'!$A$7:$O$22,2)))</f>
        <v/>
      </c>
      <c r="F13" s="748"/>
      <c r="G13" s="748" t="str">
        <f>IF($B13="","",VLOOKUP($B13,'1MD ELO (3)'!$A$7:$O$22,3))</f>
        <v/>
      </c>
      <c r="H13" s="748"/>
      <c r="I13" s="542" t="str">
        <f>IF($B13="","",VLOOKUP($B13,'1MD ELO (3)'!$A$7:$O$22,4))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462" priority="2" stopIfTrue="1" operator="equal">
      <formula>"Bye"</formula>
    </cfRule>
  </conditionalFormatting>
  <conditionalFormatting sqref="R41">
    <cfRule type="expression" dxfId="461"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Munka25">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(3)'!$A$7:$O$22,5))</f>
        <v/>
      </c>
      <c r="D7" s="541" t="str">
        <f>IF($B7="","",VLOOKUP($B7,'1MD ELO (3)'!$A$7:$O$22,15))</f>
        <v/>
      </c>
      <c r="E7" s="748" t="str">
        <f>UPPER(IF($B7="","",VLOOKUP($B7,'1MD ELO (3)'!$A$7:$O$22,2)))</f>
        <v/>
      </c>
      <c r="F7" s="748"/>
      <c r="G7" s="748" t="str">
        <f>IF($B7="","",VLOOKUP($B7,'1MD ELO (3)'!$A$7:$O$22,3))</f>
        <v/>
      </c>
      <c r="H7" s="748"/>
      <c r="I7" s="542" t="str">
        <f>IF($B7="","",VLOOKUP($B7,'1MD ELO (3)'!$A$7:$O$22,4))</f>
        <v/>
      </c>
      <c r="J7" s="483"/>
      <c r="K7" s="567"/>
      <c r="L7" s="563" t="str">
        <f>IF(K7="","",CONCATENATE(VLOOKUP($Y$3,$AB$1:$AK$1,K7)," pont"))</f>
        <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(3)'!$A$7:$O$22,5))</f>
        <v/>
      </c>
      <c r="D9" s="541" t="str">
        <f>IF($B9="","",VLOOKUP($B9,'1MD ELO (3)'!$A$7:$O$22,15))</f>
        <v/>
      </c>
      <c r="E9" s="748" t="str">
        <f>UPPER(IF($B9="","",VLOOKUP($B9,'1MD ELO (3)'!$A$7:$O$22,2)))</f>
        <v/>
      </c>
      <c r="F9" s="748"/>
      <c r="G9" s="748" t="str">
        <f>IF($B9="","",VLOOKUP($B9,'1MD ELO (3)'!$A$7:$O$22,3))</f>
        <v/>
      </c>
      <c r="H9" s="748"/>
      <c r="I9" s="542" t="str">
        <f>IF($B9="","",VLOOKUP($B9,'1MD ELO (3)'!$A$7:$O$22,4))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(3)'!$A$7:$O$22,5))</f>
        <v/>
      </c>
      <c r="D11" s="541" t="str">
        <f>IF($B11="","",VLOOKUP($B11,'1MD ELO (3)'!$A$7:$O$22,15))</f>
        <v/>
      </c>
      <c r="E11" s="748" t="str">
        <f>UPPER(IF($B11="","",VLOOKUP($B11,'1MD ELO (3)'!$A$7:$O$22,2)))</f>
        <v/>
      </c>
      <c r="F11" s="748"/>
      <c r="G11" s="748" t="str">
        <f>IF($B11="","",VLOOKUP($B11,'1MD ELO (3)'!$A$7:$O$22,3))</f>
        <v/>
      </c>
      <c r="H11" s="748"/>
      <c r="I11" s="54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(3)'!$A$7:$O$22,5))</f>
        <v/>
      </c>
      <c r="D13" s="541" t="str">
        <f>IF($B13="","",VLOOKUP($B13,'1MD ELO (3)'!$A$7:$O$22,15))</f>
        <v/>
      </c>
      <c r="E13" s="748" t="str">
        <f>UPPER(IF($B13="","",VLOOKUP($B13,'1MD ELO (3)'!$A$7:$O$22,2)))</f>
        <v/>
      </c>
      <c r="F13" s="748"/>
      <c r="G13" s="748" t="str">
        <f>IF($B13="","",VLOOKUP($B13,'1MD ELO (3)'!$A$7:$O$22,3))</f>
        <v/>
      </c>
      <c r="H13" s="748"/>
      <c r="I13" s="542" t="str">
        <f>IF($B13="","",VLOOKUP($B13,'1MD ELO (3)'!$A$7:$O$22,4))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IF($B15="","",VLOOKUP($B15,'1MD ELO (3)'!$A$7:$O$22,5))</f>
        <v/>
      </c>
      <c r="D15" s="541" t="str">
        <f>IF($B15="","",VLOOKUP($B15,'1MD ELO (3)'!$A$7:$O$22,15))</f>
        <v/>
      </c>
      <c r="E15" s="748" t="str">
        <f>UPPER(IF($B15="","",VLOOKUP($B15,'1MD ELO (3)'!$A$7:$O$22,2)))</f>
        <v/>
      </c>
      <c r="F15" s="748"/>
      <c r="G15" s="748" t="str">
        <f>IF($B15="","",VLOOKUP($B15,'1MD ELO (3)'!$A$7:$O$22,3))</f>
        <v/>
      </c>
      <c r="H15" s="748"/>
      <c r="I15" s="542" t="str">
        <f>IF($B15="","",VLOOKUP($B15,'1MD ELO (3)'!$A$7:$O$22,4))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743" t="str">
        <f>E15</f>
        <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743"/>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743"/>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741"/>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741"/>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
      </c>
      <c r="C23" s="739"/>
      <c r="D23" s="741"/>
      <c r="E23" s="741"/>
      <c r="F23" s="741"/>
      <c r="G23" s="741"/>
      <c r="H23" s="743"/>
      <c r="I23" s="743"/>
      <c r="J23" s="743"/>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460" priority="2" stopIfTrue="1" operator="equal">
      <formula>"Bye"</formula>
    </cfRule>
  </conditionalFormatting>
  <conditionalFormatting sqref="R41">
    <cfRule type="expression" dxfId="459"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Munka26">
    <tabColor indexed="11"/>
  </sheetPr>
  <dimension ref="A1:AK47"/>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7"/>
      <c r="L7" s="563" t="str">
        <f>IF(K7="","",CONCATENATE(VLOOKUP($Y$3,$AB$1:$AK$1,K7)," pont"))</f>
        <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(3)'!$A$7:$O$22,5))</f>
        <v/>
      </c>
      <c r="D13" s="507" t="str">
        <f>IF($B13="","",VLOOKUP($B13,'1MD ELO (3)'!$A$7:$O$22,15))</f>
        <v/>
      </c>
      <c r="E13" s="503" t="str">
        <f>UPPER(IF($B13="","",VLOOKUP($B13,'1MD ELO (3)'!$A$7:$O$22,2)))</f>
        <v/>
      </c>
      <c r="F13" s="506"/>
      <c r="G13" s="503" t="str">
        <f>IF($B13="","",VLOOKUP($B13,'1MD ELO (3)'!$A$7:$O$22,3))</f>
        <v/>
      </c>
      <c r="H13" s="506"/>
      <c r="I13" s="503" t="str">
        <f>IF($B13="","",VLOOKUP($B13,'1MD ELO (3)'!$A$7:$O$22,4))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(3)'!$A$7:$O$22,5))</f>
        <v/>
      </c>
      <c r="D15" s="507" t="str">
        <f>IF($B15="","",VLOOKUP($B15,'1MD ELO (3)'!$A$7:$O$22,15))</f>
        <v/>
      </c>
      <c r="E15" s="502" t="str">
        <f>UPPER(IF($B15="","",VLOOKUP($B15,'1MD ELO (3)'!$A$7:$O$22,2)))</f>
        <v/>
      </c>
      <c r="F15" s="508"/>
      <c r="G15" s="502" t="str">
        <f>IF($B15="","",VLOOKUP($B15,'1MD ELO (3)'!$A$7:$O$22,3))</f>
        <v/>
      </c>
      <c r="H15" s="508"/>
      <c r="I15" s="502" t="str">
        <f>IF($B15="","",VLOOKUP($B15,'1MD ELO (3)'!$A$7:$O$22,4))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483"/>
      <c r="K28" s="483"/>
      <c r="L28" s="483"/>
      <c r="M28" s="547"/>
    </row>
    <row r="29" spans="1:37" ht="18.75" customHeight="1" x14ac:dyDescent="0.25">
      <c r="A29" s="544" t="s">
        <v>167</v>
      </c>
      <c r="B29" s="739" t="str">
        <f>E15</f>
        <v/>
      </c>
      <c r="C29" s="739"/>
      <c r="D29" s="741"/>
      <c r="E29" s="741"/>
      <c r="F29" s="744"/>
      <c r="G29" s="744"/>
      <c r="H29" s="741"/>
      <c r="I29" s="741"/>
      <c r="J29" s="483"/>
      <c r="K29" s="483"/>
      <c r="L29" s="483"/>
      <c r="M29" s="547"/>
    </row>
    <row r="30" spans="1:37" ht="18.75" customHeight="1" x14ac:dyDescent="0.25">
      <c r="A30" s="544" t="s">
        <v>168</v>
      </c>
      <c r="B30" s="739" t="str">
        <f>E17</f>
        <v/>
      </c>
      <c r="C30" s="739"/>
      <c r="D30" s="741"/>
      <c r="E30" s="741"/>
      <c r="F30" s="741"/>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IF(D40&gt;$R$47,,UPPER(VLOOKUP(D40,'1MD ELO (3)'!$A$7:$Q$134,2)))</f>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IF(D41&gt;$R$47,,UPPER(VLOOKUP(D41,'1MD ELO (3)'!$A$7:$Q$134,2)))</f>
        <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MIN(4,'1MD ELO (3)'!Q5)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458" priority="1" stopIfTrue="1" operator="equal">
      <formula>"Bye"</formula>
    </cfRule>
  </conditionalFormatting>
  <conditionalFormatting sqref="R47">
    <cfRule type="expression" dxfId="457"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Munka27">
    <tabColor indexed="11"/>
  </sheetPr>
  <dimension ref="A1:AK49"/>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7"/>
      <c r="L7" s="563" t="str">
        <f>IF(K7="","",CONCATENATE(VLOOKUP($Y$3,$AB$1:$AK$1,K7)," pont"))</f>
        <v/>
      </c>
      <c r="M7" s="568"/>
      <c r="Q7" s="551" t="s">
        <v>173</v>
      </c>
      <c r="R7" s="646" t="s">
        <v>213</v>
      </c>
      <c r="S7" s="646" t="s">
        <v>215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214</v>
      </c>
      <c r="S8" s="647" t="s">
        <v>216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7"/>
      <c r="L9" s="563" t="str">
        <f>IF(K9="","",CONCATENATE(VLOOKUP($Y$3,$AB$1:$AK$1,K9)," pont"))</f>
        <v/>
      </c>
      <c r="M9" s="568"/>
      <c r="Q9" s="555" t="s">
        <v>181</v>
      </c>
      <c r="R9" s="648" t="s">
        <v>185</v>
      </c>
      <c r="S9" s="648" t="s">
        <v>217</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(3)'!$A$7:$O$22,5))</f>
        <v/>
      </c>
      <c r="D13" s="507" t="str">
        <f>IF($B13="","",VLOOKUP($B13,'1MD ELO (3)'!$A$7:$O$22,15))</f>
        <v/>
      </c>
      <c r="E13" s="503" t="str">
        <f>UPPER(IF($B13="","",VLOOKUP($B13,'1MD ELO (3)'!$A$7:$O$22,2)))</f>
        <v/>
      </c>
      <c r="F13" s="506"/>
      <c r="G13" s="503" t="str">
        <f>IF($B13="","",VLOOKUP($B13,'1MD ELO (3)'!$A$7:$O$22,3))</f>
        <v/>
      </c>
      <c r="H13" s="506"/>
      <c r="I13" s="503" t="str">
        <f>IF($B13="","",VLOOKUP($B13,'1MD ELO (3)'!$A$7:$O$22,4))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(3)'!$A$7:$O$22,5))</f>
        <v/>
      </c>
      <c r="D15" s="507" t="str">
        <f>IF($B15="","",VLOOKUP($B15,'1MD ELO (3)'!$A$7:$O$22,15))</f>
        <v/>
      </c>
      <c r="E15" s="502" t="str">
        <f>UPPER(IF($B15="","",VLOOKUP($B15,'1MD ELO (3)'!$A$7:$O$22,2)))</f>
        <v/>
      </c>
      <c r="F15" s="508"/>
      <c r="G15" s="502" t="str">
        <f>IF($B15="","",VLOOKUP($B15,'1MD ELO (3)'!$A$7:$O$22,3))</f>
        <v/>
      </c>
      <c r="H15" s="508"/>
      <c r="I15" s="502" t="str">
        <f>IF($B15="","",VLOOKUP($B15,'1MD ELO (3)'!$A$7:$O$22,4))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514" t="s">
        <v>168</v>
      </c>
      <c r="B19" s="559"/>
      <c r="C19" s="507" t="str">
        <f>IF($B19="","",VLOOKUP($B19,'1MD ELO (3)'!$A$7:$O$22,5))</f>
        <v/>
      </c>
      <c r="D19" s="507" t="str">
        <f>IF($B19="","",VLOOKUP($B19,'1MD ELO (3)'!$A$7:$O$22,15))</f>
        <v/>
      </c>
      <c r="E19" s="502" t="str">
        <f>UPPER(IF($B19="","",VLOOKUP($B19,'1MD ELO (3)'!$A$7:$O$22,2)))</f>
        <v/>
      </c>
      <c r="F19" s="508"/>
      <c r="G19" s="502" t="str">
        <f>IF($B19="","",VLOOKUP($B19,'1MD ELO (3)'!$A$7:$O$22,3))</f>
        <v/>
      </c>
      <c r="H19" s="508"/>
      <c r="I19" s="502" t="str">
        <f>IF($B19="","",VLOOKUP($B19,'1MD ELO (3)'!$A$7:$O$22,4))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743" t="str">
        <f>E19</f>
        <v/>
      </c>
      <c r="K27" s="74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743"/>
      <c r="K28" s="743"/>
      <c r="L28" s="483"/>
      <c r="M28" s="547"/>
    </row>
    <row r="29" spans="1:37" ht="18.75" customHeight="1" x14ac:dyDescent="0.25">
      <c r="A29" s="544" t="s">
        <v>167</v>
      </c>
      <c r="B29" s="739" t="str">
        <f>E15</f>
        <v/>
      </c>
      <c r="C29" s="739"/>
      <c r="D29" s="741"/>
      <c r="E29" s="741"/>
      <c r="F29" s="744"/>
      <c r="G29" s="744"/>
      <c r="H29" s="741"/>
      <c r="I29" s="741"/>
      <c r="J29" s="741"/>
      <c r="K29" s="741"/>
      <c r="L29" s="483"/>
      <c r="M29" s="547"/>
    </row>
    <row r="30" spans="1:37" ht="18.75" customHeight="1" x14ac:dyDescent="0.25">
      <c r="A30" s="544" t="s">
        <v>168</v>
      </c>
      <c r="B30" s="739" t="str">
        <f>E17</f>
        <v/>
      </c>
      <c r="C30" s="739"/>
      <c r="D30" s="741"/>
      <c r="E30" s="741"/>
      <c r="F30" s="741"/>
      <c r="G30" s="741"/>
      <c r="H30" s="744"/>
      <c r="I30" s="744"/>
      <c r="J30" s="741"/>
      <c r="K30" s="741"/>
      <c r="L30" s="483"/>
      <c r="M30" s="547"/>
    </row>
    <row r="31" spans="1:37" ht="18.75" customHeight="1" x14ac:dyDescent="0.25">
      <c r="A31" s="544" t="s">
        <v>172</v>
      </c>
      <c r="B31" s="739" t="str">
        <f>E19</f>
        <v/>
      </c>
      <c r="C31" s="739"/>
      <c r="D31" s="741"/>
      <c r="E31" s="741"/>
      <c r="F31" s="741"/>
      <c r="G31" s="741"/>
      <c r="H31" s="743"/>
      <c r="I31" s="743"/>
      <c r="J31" s="744"/>
      <c r="K31" s="744"/>
      <c r="L31" s="483"/>
      <c r="M31" s="547"/>
    </row>
    <row r="32" spans="1:37" ht="18.75" customHeight="1" x14ac:dyDescent="0.25">
      <c r="A32" s="251"/>
      <c r="B32" s="549"/>
      <c r="C32" s="549"/>
      <c r="D32" s="251"/>
      <c r="E32" s="251"/>
      <c r="F32" s="251"/>
      <c r="G32" s="251"/>
      <c r="H32" s="251"/>
      <c r="I32" s="251"/>
      <c r="J32" s="483"/>
      <c r="K32" s="483"/>
      <c r="L32" s="483"/>
      <c r="M32" s="550"/>
    </row>
    <row r="33" spans="1:18" x14ac:dyDescent="0.25">
      <c r="A33" s="483"/>
      <c r="B33" s="483"/>
      <c r="C33" s="483"/>
      <c r="D33" s="483"/>
      <c r="E33" s="483"/>
      <c r="F33" s="483"/>
      <c r="G33" s="483"/>
      <c r="H33" s="483"/>
      <c r="I33" s="483"/>
      <c r="J33" s="483"/>
      <c r="K33" s="483"/>
      <c r="L33" s="483"/>
      <c r="M33" s="483"/>
    </row>
    <row r="34" spans="1:18" x14ac:dyDescent="0.25">
      <c r="A34" s="483" t="s">
        <v>126</v>
      </c>
      <c r="B34" s="483"/>
      <c r="C34" s="752" t="str">
        <f>IF(M23=1,B23,IF(M24=1,B24,IF(M25=1,B25,"")))</f>
        <v/>
      </c>
      <c r="D34" s="752"/>
      <c r="E34" s="514" t="s">
        <v>170</v>
      </c>
      <c r="F34" s="752" t="str">
        <f>IF(M28=1,B28,IF(M29=1,B29,IF(M30=1,B30,IF(M31=1,B31,""))))</f>
        <v/>
      </c>
      <c r="G34" s="752"/>
      <c r="H34" s="483"/>
      <c r="I34" s="461"/>
      <c r="J34" s="483"/>
      <c r="K34" s="483"/>
      <c r="L34" s="483"/>
      <c r="M34" s="483"/>
    </row>
    <row r="35" spans="1:18" x14ac:dyDescent="0.25">
      <c r="A35" s="483"/>
      <c r="B35" s="483"/>
      <c r="C35" s="483"/>
      <c r="D35" s="483"/>
      <c r="E35" s="483"/>
      <c r="F35" s="514"/>
      <c r="G35" s="514"/>
      <c r="H35" s="483"/>
      <c r="I35" s="483"/>
      <c r="J35" s="483"/>
      <c r="K35" s="483"/>
      <c r="L35" s="483"/>
      <c r="M35" s="483"/>
    </row>
    <row r="36" spans="1:18" x14ac:dyDescent="0.25">
      <c r="A36" s="483" t="s">
        <v>169</v>
      </c>
      <c r="B36" s="483"/>
      <c r="C36" s="752" t="str">
        <f>IF(M23=2,B23,IF(M24=2,B24,IF(M25=2,B25,"")))</f>
        <v/>
      </c>
      <c r="D36" s="752"/>
      <c r="E36" s="514" t="s">
        <v>170</v>
      </c>
      <c r="F36" s="752" t="str">
        <f>IF(M28=2,B28,IF(M29=2,B29,IF(M30=2,B30,IF(M31=2,B31,""))))</f>
        <v/>
      </c>
      <c r="G36" s="752"/>
      <c r="H36" s="483"/>
      <c r="I36" s="461"/>
      <c r="J36" s="483"/>
      <c r="K36" s="483"/>
      <c r="L36" s="483"/>
      <c r="M36" s="483"/>
    </row>
    <row r="37" spans="1:18" x14ac:dyDescent="0.25">
      <c r="A37" s="483"/>
      <c r="B37" s="483"/>
      <c r="C37" s="514"/>
      <c r="D37" s="514"/>
      <c r="E37" s="514"/>
      <c r="F37" s="514"/>
      <c r="G37" s="514"/>
      <c r="H37" s="483"/>
      <c r="I37" s="483"/>
      <c r="J37" s="483"/>
      <c r="K37" s="483"/>
      <c r="L37" s="483"/>
      <c r="M37" s="483"/>
    </row>
    <row r="38" spans="1:18" x14ac:dyDescent="0.25">
      <c r="A38" s="483" t="s">
        <v>171</v>
      </c>
      <c r="B38" s="483"/>
      <c r="C38" s="752" t="str">
        <f>IF(M23=3,B23,IF(M24=3,B24,IF(M25=3,B25,"")))</f>
        <v/>
      </c>
      <c r="D38" s="752"/>
      <c r="E38" s="514" t="s">
        <v>170</v>
      </c>
      <c r="F38" s="752" t="str">
        <f>IF(M28=3,B28,IF(M29=3,B29,IF(M30=3,B30,IF(M31=3,B31,""))))</f>
        <v/>
      </c>
      <c r="G38" s="752"/>
      <c r="H38" s="483"/>
      <c r="I38" s="461"/>
      <c r="J38" s="483"/>
      <c r="K38" s="483"/>
      <c r="L38" s="483"/>
      <c r="M38" s="483"/>
    </row>
    <row r="39" spans="1:18" x14ac:dyDescent="0.25">
      <c r="A39" s="483"/>
      <c r="B39" s="483"/>
      <c r="C39" s="483"/>
      <c r="D39" s="483"/>
      <c r="E39" s="483"/>
      <c r="F39" s="483"/>
      <c r="G39" s="483"/>
      <c r="H39" s="483"/>
      <c r="I39" s="483"/>
      <c r="J39" s="483"/>
      <c r="K39" s="483"/>
      <c r="L39" s="483"/>
      <c r="M39" s="483"/>
    </row>
    <row r="40" spans="1:18" x14ac:dyDescent="0.25">
      <c r="A40" s="483"/>
      <c r="B40" s="483"/>
      <c r="C40" s="483"/>
      <c r="D40" s="483"/>
      <c r="E40" s="483"/>
      <c r="F40" s="483"/>
      <c r="G40" s="483"/>
      <c r="H40" s="483"/>
      <c r="I40" s="483"/>
      <c r="J40" s="483"/>
      <c r="K40" s="483"/>
      <c r="L40" s="461"/>
      <c r="M40" s="483"/>
    </row>
    <row r="41" spans="1:18" x14ac:dyDescent="0.25">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5">
      <c r="A42" s="494" t="s">
        <v>103</v>
      </c>
      <c r="B42" s="495"/>
      <c r="C42" s="497"/>
      <c r="D42" s="522">
        <v>1</v>
      </c>
      <c r="E42" s="737" t="str">
        <f>IF(D42&gt;$R$44,,UPPER(VLOOKUP(D42,'1MD ELO (3)'!$A$7:$Q$134,2)))</f>
        <v/>
      </c>
      <c r="F42" s="737"/>
      <c r="G42" s="529" t="s">
        <v>7</v>
      </c>
      <c r="H42" s="495"/>
      <c r="I42" s="523"/>
      <c r="J42" s="530"/>
      <c r="K42" s="489" t="s">
        <v>108</v>
      </c>
      <c r="L42" s="536"/>
      <c r="M42" s="524"/>
      <c r="P42" s="518"/>
      <c r="Q42" s="518"/>
      <c r="R42" s="187"/>
    </row>
    <row r="43" spans="1:18" x14ac:dyDescent="0.25">
      <c r="A43" s="498" t="s">
        <v>121</v>
      </c>
      <c r="B43" s="294"/>
      <c r="C43" s="500"/>
      <c r="D43" s="525">
        <v>2</v>
      </c>
      <c r="E43" s="738" t="str">
        <f>IF(D43&gt;$R$44,,UPPER(VLOOKUP(D43,'1MD ELO (3)'!$A$7:$Q$134,2)))</f>
        <v/>
      </c>
      <c r="F43" s="738"/>
      <c r="G43" s="531" t="s">
        <v>8</v>
      </c>
      <c r="H43" s="53"/>
      <c r="I43" s="487"/>
      <c r="J43" s="54"/>
      <c r="K43" s="533"/>
      <c r="L43" s="461"/>
      <c r="M43" s="528"/>
      <c r="P43" s="187"/>
      <c r="Q43" s="181"/>
      <c r="R43" s="187"/>
    </row>
    <row r="44" spans="1:18" x14ac:dyDescent="0.25">
      <c r="A44" s="336"/>
      <c r="B44" s="337"/>
      <c r="C44" s="338"/>
      <c r="D44" s="525"/>
      <c r="E44" s="55"/>
      <c r="F44" s="483"/>
      <c r="G44" s="531" t="s">
        <v>9</v>
      </c>
      <c r="H44" s="53"/>
      <c r="I44" s="487"/>
      <c r="J44" s="54"/>
      <c r="K44" s="489" t="s">
        <v>109</v>
      </c>
      <c r="L44" s="536"/>
      <c r="M44" s="524"/>
      <c r="P44" s="518"/>
      <c r="Q44" s="518"/>
      <c r="R44" s="519">
        <f>MIN(4,'1MD ELO (3)'!Q2)</f>
        <v>4</v>
      </c>
    </row>
    <row r="45" spans="1:18" x14ac:dyDescent="0.25">
      <c r="A45" s="198"/>
      <c r="B45" s="110"/>
      <c r="C45" s="199"/>
      <c r="D45" s="525"/>
      <c r="E45" s="55"/>
      <c r="F45" s="483"/>
      <c r="G45" s="531" t="s">
        <v>10</v>
      </c>
      <c r="H45" s="53"/>
      <c r="I45" s="487"/>
      <c r="J45" s="54"/>
      <c r="K45" s="534"/>
      <c r="L45" s="483"/>
      <c r="M45" s="526"/>
      <c r="P45" s="187"/>
      <c r="Q45" s="181"/>
      <c r="R45" s="187"/>
    </row>
    <row r="46" spans="1:18" x14ac:dyDescent="0.25">
      <c r="A46" s="325"/>
      <c r="B46" s="339"/>
      <c r="C46" s="380"/>
      <c r="D46" s="525"/>
      <c r="E46" s="55"/>
      <c r="F46" s="483"/>
      <c r="G46" s="531" t="s">
        <v>11</v>
      </c>
      <c r="H46" s="53"/>
      <c r="I46" s="487"/>
      <c r="J46" s="54"/>
      <c r="K46" s="498"/>
      <c r="L46" s="461"/>
      <c r="M46" s="528"/>
      <c r="P46" s="187"/>
      <c r="Q46" s="181"/>
      <c r="R46" s="187"/>
    </row>
    <row r="47" spans="1:18" x14ac:dyDescent="0.25">
      <c r="A47" s="326"/>
      <c r="B47" s="24"/>
      <c r="C47" s="199"/>
      <c r="D47" s="525"/>
      <c r="E47" s="55"/>
      <c r="F47" s="483"/>
      <c r="G47" s="531" t="s">
        <v>12</v>
      </c>
      <c r="H47" s="53"/>
      <c r="I47" s="487"/>
      <c r="J47" s="54"/>
      <c r="K47" s="489" t="s">
        <v>89</v>
      </c>
      <c r="L47" s="536"/>
      <c r="M47" s="524"/>
      <c r="P47" s="518"/>
      <c r="Q47" s="518"/>
      <c r="R47" s="187"/>
    </row>
    <row r="48" spans="1:18" x14ac:dyDescent="0.25">
      <c r="A48" s="326"/>
      <c r="B48" s="24"/>
      <c r="C48" s="334"/>
      <c r="D48" s="525"/>
      <c r="E48" s="55"/>
      <c r="F48" s="483"/>
      <c r="G48" s="531" t="s">
        <v>13</v>
      </c>
      <c r="H48" s="53"/>
      <c r="I48" s="487"/>
      <c r="J48" s="54"/>
      <c r="K48" s="534"/>
      <c r="L48" s="483"/>
      <c r="M48" s="526"/>
      <c r="P48" s="187"/>
      <c r="Q48" s="181"/>
      <c r="R48" s="187"/>
    </row>
    <row r="49" spans="1:18" x14ac:dyDescent="0.25">
      <c r="A49" s="327"/>
      <c r="B49" s="324"/>
      <c r="C49" s="335"/>
      <c r="D49" s="527"/>
      <c r="E49" s="201"/>
      <c r="F49" s="461"/>
      <c r="G49" s="532" t="s">
        <v>14</v>
      </c>
      <c r="H49" s="294"/>
      <c r="I49" s="491"/>
      <c r="J49" s="203"/>
      <c r="K49" s="498" t="str">
        <f>L4</f>
        <v>Csávás István</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456" priority="1" stopIfTrue="1" operator="equal">
      <formula>"Bye"</formula>
    </cfRule>
  </conditionalFormatting>
  <conditionalFormatting sqref="R44 R49">
    <cfRule type="expression" dxfId="455"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Munka58">
    <tabColor indexed="11"/>
  </sheetPr>
  <dimension ref="A1:AK53"/>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IF(Y5=1,CONCATENATE(VLOOKUP(Y3,AA16:AH30,2)),CONCATENATE(VLOOKUP(Y3,AA2:AK13,2)))</f>
        <v>#N/A</v>
      </c>
      <c r="AC1" s="566" t="e">
        <f>IF(Y5=1,CONCATENATE(VLOOKUP(Y3,AA16:AK30,3)),CONCATENATE(VLOOKUP(Y3,AA2:AK13,3)))</f>
        <v>#N/A</v>
      </c>
      <c r="AD1" s="566" t="e">
        <f>IF(Y5=1,CONCATENATE(VLOOKUP(Y3,AA16:AK30,4)),CONCATENATE(VLOOKUP(Y3,AA2:AK13,4)))</f>
        <v>#N/A</v>
      </c>
      <c r="AE1" s="566" t="e">
        <f>IF(Y5=1,CONCATENATE(VLOOKUP(Y3,AA16:AK30,5)),CONCATENATE(VLOOKUP(Y3,AA2:AK13,5)))</f>
        <v>#N/A</v>
      </c>
      <c r="AF1" s="566" t="e">
        <f>IF(Y5=1,CONCATENATE(VLOOKUP(Y3,AA16:AK30,6)),CONCATENATE(VLOOKUP(Y3,AA2:AK13,6)))</f>
        <v>#N/A</v>
      </c>
      <c r="AG1" s="566" t="e">
        <f>IF(Y5=1,CONCATENATE(VLOOKUP(Y3,AA16:AK30,7)),CONCATENATE(VLOOKUP(Y3,AA2:AK13,7)))</f>
        <v>#N/A</v>
      </c>
      <c r="AH1" s="566" t="e">
        <f>IF(Y5=1,CONCATENATE(VLOOKUP(Y3,AA16:AK30,8)),CONCATENATE(VLOOKUP(Y3,AA2:AK13,8)))</f>
        <v>#N/A</v>
      </c>
      <c r="AI1" s="566" t="e">
        <f>IF(Y5=1,CONCATENATE(VLOOKUP(Y3,AA16:AK30,9)),CONCATENATE(VLOOKUP(Y3,AA2:AK13,9)))</f>
        <v>#N/A</v>
      </c>
      <c r="AJ1" s="566" t="e">
        <f>IF(Y5=1,CONCATENATE(VLOOKUP(Y3,AA16:AK30,10)),CONCATENATE(VLOOKUP(Y3,AA2:AK13,10)))</f>
        <v>#N/A</v>
      </c>
      <c r="AK1" s="566" t="e">
        <f>IF(Y5=1,CONCATENATE(VLOOKUP(Y3,AA16:AK30,11)),CONCATENATE(VLOOKUP(Y3,AA2:AK13,11)))</f>
        <v>#N/A</v>
      </c>
    </row>
    <row r="2" spans="1:37" x14ac:dyDescent="0.25">
      <c r="A2" s="438" t="s">
        <v>119</v>
      </c>
      <c r="B2" s="439"/>
      <c r="C2" s="439"/>
      <c r="D2" s="439"/>
      <c r="E2" s="662">
        <f>Altalanos!$C$8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(3)'!$A$7:$O$22,5))</f>
        <v/>
      </c>
      <c r="D7" s="507" t="str">
        <f>IF($B7="","",VLOOKUP($B7,'1MD ELO (3)'!$A$7:$O$22,15))</f>
        <v/>
      </c>
      <c r="E7" s="503" t="str">
        <f>UPPER(IF($B7="","",VLOOKUP($B7,'1MD ELO (3)'!$A$7:$O$22,2)))</f>
        <v/>
      </c>
      <c r="F7" s="506"/>
      <c r="G7" s="503" t="str">
        <f>IF($B7="","",VLOOKUP($B7,'1MD ELO (3)'!$A$7:$O$22,3))</f>
        <v/>
      </c>
      <c r="H7" s="506"/>
      <c r="I7" s="503" t="str">
        <f>IF($B7="","",VLOOKUP($B7,'1MD ELO (3)'!$A$7:$O$22,4))</f>
        <v/>
      </c>
      <c r="J7" s="483"/>
      <c r="K7" s="567"/>
      <c r="L7" s="563" t="str">
        <f>IF(K7="","",CONCATENATE(VLOOKUP($Y$3,$AB$1:$AK$1,K7)," pont"))</f>
        <v/>
      </c>
      <c r="M7" s="568"/>
      <c r="Q7" s="551" t="s">
        <v>173</v>
      </c>
      <c r="R7" s="646" t="s">
        <v>218</v>
      </c>
      <c r="S7" s="646" t="s">
        <v>219</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216</v>
      </c>
      <c r="S8" s="647" t="s">
        <v>220</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(3)'!$A$7:$O$22,5))</f>
        <v/>
      </c>
      <c r="D9" s="507" t="str">
        <f>IF($B9="","",VLOOKUP($B9,'1MD ELO (3)'!$A$7:$O$22,15))</f>
        <v/>
      </c>
      <c r="E9" s="502" t="str">
        <f>UPPER(IF($B9="","",VLOOKUP($B9,'1MD ELO (3)'!$A$7:$O$22,2)))</f>
        <v/>
      </c>
      <c r="F9" s="508"/>
      <c r="G9" s="502" t="str">
        <f>IF($B9="","",VLOOKUP($B9,'1MD ELO (3)'!$A$7:$O$22,3))</f>
        <v/>
      </c>
      <c r="H9" s="508"/>
      <c r="I9" s="502" t="str">
        <f>IF($B9="","",VLOOKUP($B9,'1MD ELO (3)'!$A$7:$O$22,4))</f>
        <v/>
      </c>
      <c r="J9" s="483"/>
      <c r="K9" s="567"/>
      <c r="L9" s="563" t="str">
        <f>IF(K9="","",CONCATENATE(VLOOKUP($Y$3,$AB$1:$AK$1,K9)," pont"))</f>
        <v/>
      </c>
      <c r="M9" s="568"/>
      <c r="Q9" s="555" t="s">
        <v>181</v>
      </c>
      <c r="R9" s="648" t="s">
        <v>213</v>
      </c>
      <c r="S9" s="648" t="s">
        <v>221</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(3)'!$A$7:$O$22,5))</f>
        <v/>
      </c>
      <c r="D11" s="507" t="str">
        <f>IF($B11="","",VLOOKUP($B11,'1MD ELO (3)'!$A$7:$O$22,15))</f>
        <v/>
      </c>
      <c r="E11" s="502" t="str">
        <f>UPPER(IF($B11="","",VLOOKUP($B11,'1MD ELO (3)'!$A$7:$O$22,2)))</f>
        <v/>
      </c>
      <c r="F11" s="508"/>
      <c r="G11" s="502" t="str">
        <f>IF($B11="","",VLOOKUP($B11,'1MD ELO (3)'!$A$7:$O$22,3))</f>
        <v/>
      </c>
      <c r="H11" s="508"/>
      <c r="I11" s="502" t="str">
        <f>IF($B11="","",VLOOKUP($B11,'1MD ELO (3)'!$A$7:$O$22,4))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634" t="s">
        <v>166</v>
      </c>
      <c r="B13" s="637"/>
      <c r="C13" s="507" t="str">
        <f>IF($B13="","",VLOOKUP($B13,'1MD ELO (3)'!$A$7:$O$22,5))</f>
        <v/>
      </c>
      <c r="D13" s="507" t="str">
        <f>IF($B13="","",VLOOKUP($B13,'1MD ELO (3)'!$A$7:$O$22,15))</f>
        <v/>
      </c>
      <c r="E13" s="502" t="str">
        <f>UPPER(IF($B13="","",VLOOKUP($B13,'1MD ELO (3)'!$A$7:$O$22,2)))</f>
        <v/>
      </c>
      <c r="F13" s="508"/>
      <c r="G13" s="502" t="str">
        <f>IF($B13="","",VLOOKUP($B13,'1MD ELO (3)'!$A$7:$O$22,3))</f>
        <v/>
      </c>
      <c r="H13" s="508"/>
      <c r="I13" s="502" t="str">
        <f>IF($B13="","",VLOOKUP($B13,'1MD ELO (3)'!$A$7:$O$22,4))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45" t="s">
        <v>167</v>
      </c>
      <c r="B15" s="636"/>
      <c r="C15" s="507" t="str">
        <f>IF($B15="","",VLOOKUP($B15,'1MD ELO (3)'!$A$7:$O$22,5))</f>
        <v/>
      </c>
      <c r="D15" s="635" t="str">
        <f>IF($B15="","",VLOOKUP($B15,'1MD ELO (3)'!$A$7:$O$22,15))</f>
        <v/>
      </c>
      <c r="E15" s="503" t="str">
        <f>UPPER(IF($B15="","",VLOOKUP($B15,'1MD ELO (3)'!$A$7:$O$22,2)))</f>
        <v/>
      </c>
      <c r="F15" s="506"/>
      <c r="G15" s="503" t="str">
        <f>IF($B15="","",VLOOKUP($B15,'1MD ELO (3)'!$A$7:$O$22,3))</f>
        <v/>
      </c>
      <c r="H15" s="506"/>
      <c r="I15" s="503" t="str">
        <f>IF($B15="","",VLOOKUP($B15,'1MD ELO (3)'!$A$7:$O$22,4))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(3)'!$A$7:$O$22,5))</f>
        <v/>
      </c>
      <c r="D17" s="507" t="str">
        <f>IF($B17="","",VLOOKUP($B17,'1MD ELO (3)'!$A$7:$O$22,15))</f>
        <v/>
      </c>
      <c r="E17" s="502" t="str">
        <f>UPPER(IF($B17="","",VLOOKUP($B17,'1MD ELO (3)'!$A$7:$O$22,2)))</f>
        <v/>
      </c>
      <c r="F17" s="508"/>
      <c r="G17" s="502" t="str">
        <f>IF($B17="","",VLOOKUP($B17,'1MD ELO (3)'!$A$7:$O$22,3))</f>
        <v/>
      </c>
      <c r="H17" s="508"/>
      <c r="I17" s="502" t="str">
        <f>IF($B17="","",VLOOKUP($B17,'1MD ELO (3)'!$A$7:$O$22,4))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634" t="s">
        <v>172</v>
      </c>
      <c r="B19" s="559"/>
      <c r="C19" s="507" t="str">
        <f>IF($B19="","",VLOOKUP($B19,'1MD ELO (3)'!$A$7:$O$22,5))</f>
        <v/>
      </c>
      <c r="D19" s="507" t="str">
        <f>IF($B19="","",VLOOKUP($B19,'1MD ELO (3)'!$A$7:$O$22,15))</f>
        <v/>
      </c>
      <c r="E19" s="502" t="str">
        <f>UPPER(IF($B19="","",VLOOKUP($B19,'1MD ELO (3)'!$A$7:$O$22,2)))</f>
        <v/>
      </c>
      <c r="F19" s="508"/>
      <c r="G19" s="502" t="str">
        <f>IF($B19="","",VLOOKUP($B19,'1MD ELO (3)'!$A$7:$O$22,3))</f>
        <v/>
      </c>
      <c r="H19" s="508"/>
      <c r="I19" s="502" t="str">
        <f>IF($B19="","",VLOOKUP($B19,'1MD ELO (3)'!$A$7:$O$22,4))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514"/>
      <c r="B20" s="558"/>
      <c r="C20" s="515"/>
      <c r="D20" s="515"/>
      <c r="E20" s="515"/>
      <c r="F20" s="515"/>
      <c r="G20" s="515"/>
      <c r="H20" s="515"/>
      <c r="I20" s="515"/>
      <c r="J20" s="483"/>
      <c r="K20" s="514"/>
      <c r="L20" s="514"/>
      <c r="M20" s="569"/>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5">
      <c r="A21" s="634" t="s">
        <v>211</v>
      </c>
      <c r="B21" s="559"/>
      <c r="C21" s="507" t="str">
        <f>IF($B21="","",VLOOKUP($B21,'1MD ELO (3)'!$A$7:$O$22,5))</f>
        <v/>
      </c>
      <c r="D21" s="507" t="str">
        <f>IF($B21="","",VLOOKUP($B21,'1MD ELO (3)'!$A$7:$O$22,15))</f>
        <v/>
      </c>
      <c r="E21" s="502" t="str">
        <f>UPPER(IF($B21="","",VLOOKUP($B21,'1MD ELO (3)'!$A$7:$O$22,2)))</f>
        <v/>
      </c>
      <c r="F21" s="508"/>
      <c r="G21" s="502" t="str">
        <f>IF($B21="","",VLOOKUP($B21,'1MD ELO (3)'!$A$7:$O$22,3))</f>
        <v/>
      </c>
      <c r="H21" s="508"/>
      <c r="I21" s="502" t="str">
        <f>IF($B21="","",VLOOKUP($B21,'1MD ELO (3)'!$A$7:$O$22,4))</f>
        <v/>
      </c>
      <c r="J21" s="483"/>
      <c r="K21" s="567"/>
      <c r="L21" s="563" t="str">
        <f>IF(K21="","",CONCATENATE(VLOOKUP($Y$3,$AB$1:$AK$1,K21)," pont"))</f>
        <v/>
      </c>
      <c r="M21" s="568"/>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5">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5">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5">
      <c r="A24" s="483"/>
      <c r="B24" s="746"/>
      <c r="C24" s="746"/>
      <c r="D24" s="743" t="str">
        <f>E7</f>
        <v/>
      </c>
      <c r="E24" s="743"/>
      <c r="F24" s="743" t="str">
        <f>E9</f>
        <v/>
      </c>
      <c r="G24" s="743"/>
      <c r="H24" s="743" t="str">
        <f>E11</f>
        <v/>
      </c>
      <c r="I24" s="743"/>
      <c r="J24" s="743" t="str">
        <f>E13</f>
        <v/>
      </c>
      <c r="K24" s="743"/>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5">
      <c r="A25" s="544" t="s">
        <v>159</v>
      </c>
      <c r="B25" s="739" t="str">
        <f>E7</f>
        <v/>
      </c>
      <c r="C25" s="739"/>
      <c r="D25" s="744"/>
      <c r="E25" s="744"/>
      <c r="F25" s="741"/>
      <c r="G25" s="741"/>
      <c r="H25" s="741"/>
      <c r="I25" s="741"/>
      <c r="J25" s="743"/>
      <c r="K25" s="743"/>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5">
      <c r="A26" s="544" t="s">
        <v>160</v>
      </c>
      <c r="B26" s="739" t="str">
        <f>E9</f>
        <v/>
      </c>
      <c r="C26" s="739"/>
      <c r="D26" s="741"/>
      <c r="E26" s="741"/>
      <c r="F26" s="744"/>
      <c r="G26" s="744"/>
      <c r="H26" s="741"/>
      <c r="I26" s="741"/>
      <c r="J26" s="741"/>
      <c r="K26" s="741"/>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5">
      <c r="A27" s="544" t="s">
        <v>161</v>
      </c>
      <c r="B27" s="739" t="str">
        <f>E11</f>
        <v/>
      </c>
      <c r="C27" s="739"/>
      <c r="D27" s="741"/>
      <c r="E27" s="741"/>
      <c r="F27" s="741"/>
      <c r="G27" s="741"/>
      <c r="H27" s="744"/>
      <c r="I27" s="744"/>
      <c r="J27" s="741"/>
      <c r="K27" s="741"/>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5">
      <c r="A28" s="633" t="s">
        <v>166</v>
      </c>
      <c r="B28" s="739" t="str">
        <f>E13</f>
        <v/>
      </c>
      <c r="C28" s="739"/>
      <c r="D28" s="741"/>
      <c r="E28" s="741"/>
      <c r="F28" s="741"/>
      <c r="G28" s="741"/>
      <c r="H28" s="743"/>
      <c r="I28" s="743"/>
      <c r="J28" s="744"/>
      <c r="K28" s="744"/>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5">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5">
      <c r="A30" s="483"/>
      <c r="B30" s="746"/>
      <c r="C30" s="746"/>
      <c r="D30" s="743" t="str">
        <f>E15</f>
        <v/>
      </c>
      <c r="E30" s="743"/>
      <c r="F30" s="743" t="str">
        <f>E17</f>
        <v/>
      </c>
      <c r="G30" s="743"/>
      <c r="H30" s="761" t="str">
        <f>E19</f>
        <v/>
      </c>
      <c r="I30" s="762"/>
      <c r="J30" s="743" t="str">
        <f>E21</f>
        <v/>
      </c>
      <c r="K30" s="743"/>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5">
      <c r="A31" s="633" t="s">
        <v>167</v>
      </c>
      <c r="B31" s="763" t="str">
        <f>E15</f>
        <v/>
      </c>
      <c r="C31" s="764"/>
      <c r="D31" s="744"/>
      <c r="E31" s="744"/>
      <c r="F31" s="741"/>
      <c r="G31" s="741"/>
      <c r="H31" s="741"/>
      <c r="I31" s="741"/>
      <c r="J31" s="743"/>
      <c r="K31" s="743"/>
      <c r="L31" s="483"/>
      <c r="M31" s="547"/>
    </row>
    <row r="32" spans="1:37" ht="18.75" customHeight="1" x14ac:dyDescent="0.25">
      <c r="A32" s="633" t="s">
        <v>168</v>
      </c>
      <c r="B32" s="739" t="str">
        <f>E17</f>
        <v/>
      </c>
      <c r="C32" s="739"/>
      <c r="D32" s="741"/>
      <c r="E32" s="741"/>
      <c r="F32" s="744"/>
      <c r="G32" s="744"/>
      <c r="H32" s="741"/>
      <c r="I32" s="741"/>
      <c r="J32" s="741"/>
      <c r="K32" s="741"/>
      <c r="L32" s="483"/>
      <c r="M32" s="547"/>
    </row>
    <row r="33" spans="1:18" ht="18.75" customHeight="1" x14ac:dyDescent="0.25">
      <c r="A33" s="633" t="s">
        <v>172</v>
      </c>
      <c r="B33" s="739" t="str">
        <f>E19</f>
        <v/>
      </c>
      <c r="C33" s="739"/>
      <c r="D33" s="741"/>
      <c r="E33" s="741"/>
      <c r="F33" s="741"/>
      <c r="G33" s="741"/>
      <c r="H33" s="744"/>
      <c r="I33" s="744"/>
      <c r="J33" s="741"/>
      <c r="K33" s="741"/>
      <c r="L33" s="483"/>
      <c r="M33" s="547"/>
    </row>
    <row r="34" spans="1:18" ht="18.75" customHeight="1" x14ac:dyDescent="0.25">
      <c r="A34" s="633" t="s">
        <v>211</v>
      </c>
      <c r="B34" s="739" t="str">
        <f>E21</f>
        <v/>
      </c>
      <c r="C34" s="739"/>
      <c r="D34" s="741"/>
      <c r="E34" s="741"/>
      <c r="F34" s="741"/>
      <c r="G34" s="741"/>
      <c r="H34" s="743"/>
      <c r="I34" s="743"/>
      <c r="J34" s="744"/>
      <c r="K34" s="744"/>
      <c r="L34" s="483"/>
      <c r="M34" s="547"/>
    </row>
    <row r="35" spans="1:18" ht="18.75" customHeight="1" x14ac:dyDescent="0.25">
      <c r="A35" s="251"/>
      <c r="B35" s="549"/>
      <c r="C35" s="549"/>
      <c r="D35" s="251"/>
      <c r="E35" s="251"/>
      <c r="F35" s="251"/>
      <c r="G35" s="251"/>
      <c r="H35" s="251"/>
      <c r="I35" s="251"/>
      <c r="J35" s="483"/>
      <c r="K35" s="483"/>
      <c r="L35" s="483"/>
      <c r="M35" s="550"/>
    </row>
    <row r="36" spans="1:18" x14ac:dyDescent="0.25">
      <c r="A36" s="483"/>
      <c r="B36" s="483"/>
      <c r="C36" s="483"/>
      <c r="D36" s="483"/>
      <c r="E36" s="483"/>
      <c r="F36" s="483"/>
      <c r="G36" s="483"/>
      <c r="H36" s="483"/>
      <c r="I36" s="483"/>
      <c r="J36" s="483"/>
      <c r="K36" s="483"/>
      <c r="L36" s="483"/>
      <c r="M36" s="483"/>
    </row>
    <row r="37" spans="1:18" x14ac:dyDescent="0.25">
      <c r="A37" s="483" t="s">
        <v>126</v>
      </c>
      <c r="B37" s="483"/>
      <c r="C37" s="752" t="str">
        <f>IF(M25=1,B25,IF(M26=1,B26,IF(M27=1,B27,IF(M28=1,B28,""))))</f>
        <v/>
      </c>
      <c r="D37" s="752"/>
      <c r="E37" s="514" t="s">
        <v>170</v>
      </c>
      <c r="F37" s="752" t="str">
        <f>IF(M31=1,B31,IF(M32=1,B32,IF(M33=1,B33,IF(M34=1,B34,""))))</f>
        <v/>
      </c>
      <c r="G37" s="752"/>
      <c r="H37" s="483"/>
      <c r="I37" s="461"/>
      <c r="J37" s="483"/>
      <c r="K37" s="483"/>
      <c r="L37" s="483"/>
      <c r="M37" s="483"/>
    </row>
    <row r="38" spans="1:18" x14ac:dyDescent="0.25">
      <c r="A38" s="483"/>
      <c r="B38" s="483"/>
      <c r="C38" s="483"/>
      <c r="D38" s="483"/>
      <c r="E38" s="483"/>
      <c r="F38" s="514"/>
      <c r="G38" s="514"/>
      <c r="H38" s="483"/>
      <c r="I38" s="483"/>
      <c r="J38" s="483"/>
      <c r="K38" s="483"/>
      <c r="L38" s="483"/>
      <c r="M38" s="483"/>
    </row>
    <row r="39" spans="1:18" x14ac:dyDescent="0.25">
      <c r="A39" s="483" t="s">
        <v>169</v>
      </c>
      <c r="B39" s="483"/>
      <c r="C39" s="752" t="str">
        <f>IF(M25=2,B25,IF(M26=2,B26,IF(M27=2,B27,IF(M28=2,B28,""))))</f>
        <v/>
      </c>
      <c r="D39" s="752"/>
      <c r="E39" s="514" t="s">
        <v>170</v>
      </c>
      <c r="F39" s="752" t="str">
        <f>IF(M31=2,B31,IF(M32=2,B32,IF(M33=2,B33,IF(M34=2,B34,""))))</f>
        <v/>
      </c>
      <c r="G39" s="752"/>
      <c r="H39" s="483"/>
      <c r="I39" s="461"/>
      <c r="J39" s="483"/>
      <c r="K39" s="483"/>
      <c r="L39" s="483"/>
      <c r="M39" s="483"/>
    </row>
    <row r="40" spans="1:18" x14ac:dyDescent="0.25">
      <c r="A40" s="483"/>
      <c r="B40" s="483"/>
      <c r="C40" s="514"/>
      <c r="D40" s="514"/>
      <c r="E40" s="514"/>
      <c r="F40" s="514"/>
      <c r="G40" s="514"/>
      <c r="H40" s="483"/>
      <c r="I40" s="483"/>
      <c r="J40" s="483"/>
      <c r="K40" s="483"/>
      <c r="L40" s="483"/>
      <c r="M40" s="483"/>
    </row>
    <row r="41" spans="1:18" x14ac:dyDescent="0.25">
      <c r="A41" s="483" t="s">
        <v>171</v>
      </c>
      <c r="B41" s="483"/>
      <c r="C41" s="752" t="str">
        <f>IF(M25=3,B25,IF(M26=3,B26,IF(M27=3,B27,IF(M28=3,B28,""))))</f>
        <v/>
      </c>
      <c r="D41" s="752"/>
      <c r="E41" s="514" t="s">
        <v>170</v>
      </c>
      <c r="F41" s="752" t="str">
        <f>IF(M31=3,B31,IF(M32=3,B32,IF(M33=3,B33,IF(M34=3,B34,""))))</f>
        <v/>
      </c>
      <c r="G41" s="752"/>
      <c r="H41" s="483"/>
      <c r="I41" s="461"/>
      <c r="J41" s="483"/>
      <c r="K41" s="483"/>
      <c r="L41" s="483"/>
      <c r="M41" s="483"/>
    </row>
    <row r="42" spans="1:18" x14ac:dyDescent="0.25">
      <c r="A42" s="483"/>
      <c r="B42" s="483"/>
      <c r="C42" s="483"/>
      <c r="D42" s="483"/>
      <c r="E42" s="483"/>
      <c r="F42" s="483"/>
      <c r="G42" s="483"/>
      <c r="H42" s="483"/>
      <c r="I42" s="483"/>
      <c r="J42" s="483"/>
      <c r="K42" s="483"/>
      <c r="L42" s="483"/>
      <c r="M42" s="483"/>
    </row>
    <row r="43" spans="1:18" x14ac:dyDescent="0.25">
      <c r="A43" s="515" t="s">
        <v>212</v>
      </c>
      <c r="B43" s="483"/>
      <c r="C43" s="752">
        <f>IF(M25=4,B25,IF(M26=4,B26,IF(M27=4,B27,IF(M28=4,B28,))))</f>
        <v>0</v>
      </c>
      <c r="D43" s="752"/>
      <c r="E43" s="514" t="s">
        <v>170</v>
      </c>
      <c r="F43" s="752" t="str">
        <f>IF(M31=3,B31,IF(M32=3,B32,IF(M33=4,B33,IF(M34=4,B34,""))))</f>
        <v/>
      </c>
      <c r="G43" s="752"/>
      <c r="H43" s="483"/>
      <c r="I43" s="461"/>
      <c r="J43" s="483"/>
      <c r="K43" s="483"/>
      <c r="L43" s="483"/>
      <c r="M43" s="483"/>
    </row>
    <row r="44" spans="1:18" x14ac:dyDescent="0.25">
      <c r="A44" s="483"/>
      <c r="B44" s="483"/>
      <c r="C44" s="483"/>
      <c r="D44" s="483"/>
      <c r="E44" s="483"/>
      <c r="F44" s="483"/>
      <c r="G44" s="483"/>
      <c r="H44" s="483"/>
      <c r="I44" s="483"/>
      <c r="J44" s="483"/>
      <c r="K44" s="483"/>
      <c r="L44" s="461"/>
      <c r="M44" s="483"/>
      <c r="P44" s="516"/>
      <c r="Q44" s="516"/>
      <c r="R44" s="517"/>
    </row>
    <row r="45" spans="1:18" x14ac:dyDescent="0.25">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5">
      <c r="A46" s="494" t="s">
        <v>103</v>
      </c>
      <c r="B46" s="495"/>
      <c r="C46" s="497"/>
      <c r="D46" s="522">
        <v>1</v>
      </c>
      <c r="E46" s="737" t="str">
        <f>IF(D46&gt;$R$47,,UPPER(VLOOKUP(D46,'1MD ELO (3)'!$A$7:$Q$134,2)))</f>
        <v/>
      </c>
      <c r="F46" s="737"/>
      <c r="G46" s="529" t="s">
        <v>7</v>
      </c>
      <c r="H46" s="495"/>
      <c r="I46" s="523"/>
      <c r="J46" s="530"/>
      <c r="K46" s="489" t="s">
        <v>108</v>
      </c>
      <c r="L46" s="536"/>
      <c r="M46" s="524"/>
      <c r="P46" s="187"/>
      <c r="Q46" s="181"/>
      <c r="R46" s="187"/>
    </row>
    <row r="47" spans="1:18" x14ac:dyDescent="0.25">
      <c r="A47" s="498" t="s">
        <v>121</v>
      </c>
      <c r="B47" s="294"/>
      <c r="C47" s="500"/>
      <c r="D47" s="525">
        <v>2</v>
      </c>
      <c r="E47" s="738" t="str">
        <f>IF(D47&gt;$R$47,,UPPER(VLOOKUP(D47,'1MD ELO (3)'!$A$7:$Q$134,2)))</f>
        <v/>
      </c>
      <c r="F47" s="738"/>
      <c r="G47" s="531" t="s">
        <v>8</v>
      </c>
      <c r="H47" s="53"/>
      <c r="I47" s="487"/>
      <c r="J47" s="54"/>
      <c r="K47" s="533"/>
      <c r="L47" s="461"/>
      <c r="M47" s="528"/>
      <c r="P47" s="518"/>
      <c r="Q47" s="518"/>
      <c r="R47" s="519">
        <f>MIN(4,'1MD ELO (3)'!Q2)</f>
        <v>4</v>
      </c>
    </row>
    <row r="48" spans="1:18" x14ac:dyDescent="0.25">
      <c r="A48" s="336"/>
      <c r="B48" s="337"/>
      <c r="C48" s="338"/>
      <c r="D48" s="525"/>
      <c r="E48" s="55"/>
      <c r="F48" s="483"/>
      <c r="G48" s="531" t="s">
        <v>9</v>
      </c>
      <c r="H48" s="53"/>
      <c r="I48" s="487"/>
      <c r="J48" s="54"/>
      <c r="K48" s="489" t="s">
        <v>109</v>
      </c>
      <c r="L48" s="536"/>
      <c r="M48" s="524"/>
      <c r="P48" s="187"/>
      <c r="Q48" s="181"/>
      <c r="R48" s="187"/>
    </row>
    <row r="49" spans="1:18" x14ac:dyDescent="0.25">
      <c r="A49" s="198"/>
      <c r="B49" s="110"/>
      <c r="C49" s="199"/>
      <c r="D49" s="525"/>
      <c r="E49" s="55"/>
      <c r="F49" s="483"/>
      <c r="G49" s="531" t="s">
        <v>10</v>
      </c>
      <c r="H49" s="53"/>
      <c r="I49" s="487"/>
      <c r="J49" s="54"/>
      <c r="K49" s="534"/>
      <c r="L49" s="483"/>
      <c r="M49" s="526"/>
      <c r="P49" s="187"/>
      <c r="Q49" s="181"/>
      <c r="R49" s="187"/>
    </row>
    <row r="50" spans="1:18" x14ac:dyDescent="0.25">
      <c r="A50" s="325"/>
      <c r="B50" s="339"/>
      <c r="C50" s="380"/>
      <c r="D50" s="525"/>
      <c r="E50" s="55"/>
      <c r="F50" s="483"/>
      <c r="G50" s="531" t="s">
        <v>11</v>
      </c>
      <c r="H50" s="53"/>
      <c r="I50" s="487"/>
      <c r="J50" s="54"/>
      <c r="K50" s="498"/>
      <c r="L50" s="461"/>
      <c r="M50" s="528"/>
      <c r="P50" s="518"/>
      <c r="Q50" s="518"/>
      <c r="R50" s="187"/>
    </row>
    <row r="51" spans="1:18" x14ac:dyDescent="0.25">
      <c r="A51" s="326"/>
      <c r="B51" s="24"/>
      <c r="C51" s="199"/>
      <c r="D51" s="525"/>
      <c r="E51" s="55"/>
      <c r="F51" s="483"/>
      <c r="G51" s="531" t="s">
        <v>12</v>
      </c>
      <c r="H51" s="53"/>
      <c r="I51" s="487"/>
      <c r="J51" s="54"/>
      <c r="K51" s="489" t="s">
        <v>89</v>
      </c>
      <c r="L51" s="536"/>
      <c r="M51" s="524"/>
      <c r="P51" s="187"/>
      <c r="Q51" s="181"/>
      <c r="R51" s="187"/>
    </row>
    <row r="52" spans="1:18" x14ac:dyDescent="0.25">
      <c r="A52" s="326"/>
      <c r="B52" s="24"/>
      <c r="C52" s="334"/>
      <c r="D52" s="525"/>
      <c r="E52" s="55"/>
      <c r="F52" s="483"/>
      <c r="G52" s="531" t="s">
        <v>13</v>
      </c>
      <c r="H52" s="53"/>
      <c r="I52" s="487"/>
      <c r="J52" s="54"/>
      <c r="K52" s="534"/>
      <c r="L52" s="483"/>
      <c r="M52" s="526"/>
      <c r="P52" s="187"/>
      <c r="Q52" s="181"/>
      <c r="R52" s="519"/>
    </row>
    <row r="53" spans="1:18" x14ac:dyDescent="0.25">
      <c r="A53" s="327"/>
      <c r="B53" s="324"/>
      <c r="C53" s="335"/>
      <c r="D53" s="527"/>
      <c r="E53" s="201"/>
      <c r="F53" s="461"/>
      <c r="G53" s="532" t="s">
        <v>14</v>
      </c>
      <c r="H53" s="294"/>
      <c r="I53" s="491"/>
      <c r="J53" s="203"/>
      <c r="K53" s="498" t="str">
        <f>L4</f>
        <v>Csávás István</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454" priority="1" stopIfTrue="1" operator="equal">
      <formula>"Bye"</formula>
    </cfRule>
  </conditionalFormatting>
  <conditionalFormatting sqref="R47 R52">
    <cfRule type="expression" dxfId="453"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Munka28">
    <tabColor indexed="11"/>
  </sheetPr>
  <dimension ref="A1:AS140"/>
  <sheetViews>
    <sheetView workbookViewId="0">
      <selection activeCell="D27" sqref="D27"/>
    </sheetView>
  </sheetViews>
  <sheetFormatPr defaultColWidth="8.88671875" defaultRowHeight="13.2" x14ac:dyDescent="0.25"/>
  <cols>
    <col min="1" max="2" width="3.33203125" customWidth="1"/>
    <col min="3" max="3" width="4.66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75" customWidth="1"/>
  </cols>
  <sheetData>
    <row r="1" spans="1:45" s="96" customFormat="1" ht="21.75" customHeight="1" x14ac:dyDescent="0.25">
      <c r="A1" s="431" t="str">
        <f>Altalanos!$A$6</f>
        <v>Bács-Kiskun megyei Tenisz Diákolimpia</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c r="AI1" s="572"/>
      <c r="AJ1" s="572"/>
      <c r="AK1" s="572"/>
    </row>
    <row r="2" spans="1:45" s="70" customFormat="1" x14ac:dyDescent="0.25">
      <c r="A2" s="438" t="s">
        <v>119</v>
      </c>
      <c r="B2" s="439"/>
      <c r="C2" s="439"/>
      <c r="D2" s="439"/>
      <c r="E2" s="662">
        <f>Altalanos!$C$8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5">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3">
      <c r="A4" s="750" t="str">
        <f>Altalanos!$A$10</f>
        <v>2025.05.08-09</v>
      </c>
      <c r="B4" s="750"/>
      <c r="C4" s="750"/>
      <c r="D4" s="443"/>
      <c r="E4" s="444"/>
      <c r="F4" s="444"/>
      <c r="G4" s="444" t="str">
        <f>Altalanos!$C$10</f>
        <v>Kecskemét</v>
      </c>
      <c r="H4" s="445"/>
      <c r="I4" s="444"/>
      <c r="J4" s="446"/>
      <c r="K4" s="447"/>
      <c r="L4" s="446"/>
      <c r="M4" s="448"/>
      <c r="N4" s="446"/>
      <c r="O4" s="444"/>
      <c r="P4" s="446"/>
      <c r="Q4" s="444"/>
      <c r="R4" s="449" t="str">
        <f>Altalanos!$E$10</f>
        <v>Csávás István</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5">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3" customFormat="1" ht="11.1" customHeight="1" thickBot="1" x14ac:dyDescent="0.3">
      <c r="A6" s="674"/>
      <c r="B6" s="675"/>
      <c r="C6" s="675"/>
      <c r="D6" s="675"/>
      <c r="E6" s="675"/>
      <c r="F6" s="674" t="str">
        <f>IF(Y3="","",CONCATENATE(VLOOKUP(Y3,AB1:AH1,4)," pont"))</f>
        <v/>
      </c>
      <c r="G6" s="676"/>
      <c r="H6" s="677"/>
      <c r="I6" s="676"/>
      <c r="J6" s="678"/>
      <c r="K6" s="675" t="str">
        <f>IF(Y3="","",CONCATENATE(VLOOKUP(Y3,AB1:AH1,3)," pont"))</f>
        <v/>
      </c>
      <c r="L6" s="678"/>
      <c r="M6" s="675" t="str">
        <f>IF(Y3="","",CONCATENATE(VLOOKUP(Y3,AB1:AH1,2)," pont"))</f>
        <v/>
      </c>
      <c r="N6" s="678"/>
      <c r="O6" s="675" t="str">
        <f>IF(Y3="","",CONCATENATE(VLOOKUP(Y3,AB1:AH1,1)," pont"))</f>
        <v/>
      </c>
      <c r="P6" s="678"/>
      <c r="Q6" s="675"/>
      <c r="R6" s="679"/>
      <c r="T6" s="680"/>
      <c r="U6" s="680"/>
      <c r="V6" s="680"/>
      <c r="W6" s="680"/>
      <c r="X6" s="680"/>
      <c r="Y6" s="681"/>
      <c r="Z6" s="681"/>
      <c r="AA6" s="681" t="s">
        <v>191</v>
      </c>
      <c r="AB6" s="682">
        <v>150</v>
      </c>
      <c r="AC6" s="682">
        <v>120</v>
      </c>
      <c r="AD6" s="682">
        <v>90</v>
      </c>
      <c r="AE6" s="682">
        <v>60</v>
      </c>
      <c r="AF6" s="682">
        <v>40</v>
      </c>
      <c r="AG6" s="682">
        <v>25</v>
      </c>
      <c r="AH6" s="682">
        <v>10</v>
      </c>
      <c r="AI6" s="683"/>
      <c r="AJ6" s="683"/>
      <c r="AK6" s="683"/>
      <c r="AL6" s="680"/>
      <c r="AM6" s="680"/>
      <c r="AN6" s="680"/>
      <c r="AO6" s="680"/>
      <c r="AP6" s="680"/>
      <c r="AQ6" s="680"/>
      <c r="AR6" s="680"/>
      <c r="AS6" s="680"/>
    </row>
    <row r="7" spans="1:45" s="37" customFormat="1" ht="12.9" customHeight="1" x14ac:dyDescent="0.25">
      <c r="A7" s="117">
        <v>1</v>
      </c>
      <c r="B7" s="450" t="str">
        <f>IF($E7="","",VLOOKUP($E7,'1MD ELO (3)'!$A$7:$O$22,14))</f>
        <v/>
      </c>
      <c r="C7" s="451" t="str">
        <f>IF($E7="","",VLOOKUP($E7,'1MD ELO (3)'!$A$7:$O$22,15))</f>
        <v/>
      </c>
      <c r="D7" s="451" t="str">
        <f>IF($E7="","",VLOOKUP($E7,'1MD ELO (3)'!$A$7:$O$22,5))</f>
        <v/>
      </c>
      <c r="E7" s="452"/>
      <c r="F7" s="453" t="str">
        <f>UPPER(IF($E7="","",VLOOKUP($E7,'1MD ELO (3)'!$A$7:$O$22,2)))</f>
        <v/>
      </c>
      <c r="G7" s="453" t="str">
        <f>IF($E7="","",VLOOKUP($E7,'1MD ELO (3)'!$A$7:$O$22,3))</f>
        <v/>
      </c>
      <c r="H7" s="453"/>
      <c r="I7" s="453" t="str">
        <f>IF($E7="","",VLOOKUP($E7,'1MD ELO (3)'!$A$7:$O$22,4))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 customHeight="1" x14ac:dyDescent="0.25">
      <c r="A8" s="131"/>
      <c r="B8" s="456"/>
      <c r="C8" s="457"/>
      <c r="D8" s="457"/>
      <c r="E8" s="288"/>
      <c r="F8" s="458"/>
      <c r="G8" s="458"/>
      <c r="H8" s="459"/>
      <c r="I8" s="629"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 customHeight="1" x14ac:dyDescent="0.25">
      <c r="A9" s="131">
        <v>2</v>
      </c>
      <c r="B9" s="450" t="str">
        <f>IF($E9="","",VLOOKUP($E9,'1MD ELO (3)'!$A$7:$O$22,14))</f>
        <v/>
      </c>
      <c r="C9" s="451" t="str">
        <f>IF($E9="","",VLOOKUP($E9,'1MD ELO (3)'!$A$7:$O$22,15))</f>
        <v/>
      </c>
      <c r="D9" s="451" t="str">
        <f>IF($E9="","",VLOOKUP($E9,'1MD ELO (3)'!$A$7:$O$22,5))</f>
        <v/>
      </c>
      <c r="E9" s="611"/>
      <c r="F9" s="502" t="str">
        <f>UPPER(IF($E9="","",VLOOKUP($E9,'1MD ELO (3)'!$A$7:$O$22,2)))</f>
        <v/>
      </c>
      <c r="G9" s="502" t="str">
        <f>IF($E9="","",VLOOKUP($E9,'1MD ELO (3)'!$A$7:$O$22,3))</f>
        <v/>
      </c>
      <c r="H9" s="502"/>
      <c r="I9" s="502" t="str">
        <f>IF($E9="","",VLOOKUP($E9,'1MD ELO (3)'!$A$7:$O$22,4))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 customHeight="1" x14ac:dyDescent="0.25">
      <c r="A10" s="131"/>
      <c r="B10" s="456"/>
      <c r="C10" s="457"/>
      <c r="D10" s="457"/>
      <c r="E10" s="612"/>
      <c r="F10" s="613"/>
      <c r="G10" s="613"/>
      <c r="H10" s="614"/>
      <c r="I10" s="613"/>
      <c r="J10" s="464"/>
      <c r="K10" s="629"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 customHeight="1" x14ac:dyDescent="0.25">
      <c r="A11" s="131">
        <v>3</v>
      </c>
      <c r="B11" s="450" t="str">
        <f>IF($E11="","",VLOOKUP($E11,'1MD ELO (3)'!$A$7:$O$22,14))</f>
        <v/>
      </c>
      <c r="C11" s="451" t="str">
        <f>IF($E11="","",VLOOKUP($E11,'1MD ELO (3)'!$A$7:$O$22,15))</f>
        <v/>
      </c>
      <c r="D11" s="451" t="str">
        <f>IF($E11="","",VLOOKUP($E11,'1MD ELO (3)'!$A$7:$O$22,5))</f>
        <v/>
      </c>
      <c r="E11" s="611"/>
      <c r="F11" s="502" t="str">
        <f>UPPER(IF($E11="","",VLOOKUP($E11,'1MD ELO (3)'!$A$7:$O$22,2)))</f>
        <v/>
      </c>
      <c r="G11" s="502" t="str">
        <f>IF($E11="","",VLOOKUP($E11,'1MD ELO (3)'!$A$7:$O$22,3))</f>
        <v/>
      </c>
      <c r="H11" s="502"/>
      <c r="I11" s="502" t="str">
        <f>IF($E11="","",VLOOKUP($E11,'1MD ELO (3)'!$A$7:$O$22,4))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 customHeight="1" x14ac:dyDescent="0.25">
      <c r="A12" s="131"/>
      <c r="B12" s="456"/>
      <c r="C12" s="457"/>
      <c r="D12" s="457"/>
      <c r="E12" s="612"/>
      <c r="F12" s="613"/>
      <c r="G12" s="613"/>
      <c r="H12" s="614"/>
      <c r="I12" s="629"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 customHeight="1" x14ac:dyDescent="0.25">
      <c r="A13" s="131">
        <v>4</v>
      </c>
      <c r="B13" s="450" t="str">
        <f>IF($E13="","",VLOOKUP($E13,'1MD ELO (3)'!$A$7:$O$22,14))</f>
        <v/>
      </c>
      <c r="C13" s="451" t="str">
        <f>IF($E13="","",VLOOKUP($E13,'1MD ELO (3)'!$A$7:$O$22,15))</f>
        <v/>
      </c>
      <c r="D13" s="451" t="str">
        <f>IF($E13="","",VLOOKUP($E13,'1MD ELO (3)'!$A$7:$O$22,5))</f>
        <v/>
      </c>
      <c r="E13" s="611"/>
      <c r="F13" s="502" t="str">
        <f>UPPER(IF($E13="","",VLOOKUP($E13,'1MD ELO (3)'!$A$7:$O$22,2)))</f>
        <v/>
      </c>
      <c r="G13" s="502" t="str">
        <f>IF($E13="","",VLOOKUP($E13,'1MD ELO (3)'!$A$7:$O$22,3))</f>
        <v/>
      </c>
      <c r="H13" s="502"/>
      <c r="I13" s="502" t="str">
        <f>IF($E13="","",VLOOKUP($E13,'1MD ELO (3)'!$A$7:$O$22,4))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 customHeight="1" x14ac:dyDescent="0.25">
      <c r="A14" s="131"/>
      <c r="B14" s="456"/>
      <c r="C14" s="457"/>
      <c r="D14" s="457"/>
      <c r="E14" s="612"/>
      <c r="F14" s="613"/>
      <c r="G14" s="613"/>
      <c r="H14" s="614"/>
      <c r="I14" s="613"/>
      <c r="J14" s="464"/>
      <c r="K14" s="455"/>
      <c r="L14" s="455"/>
      <c r="M14" s="629"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 customHeight="1" x14ac:dyDescent="0.25">
      <c r="A15" s="501">
        <v>5</v>
      </c>
      <c r="B15" s="450" t="str">
        <f>IF($E15="","",VLOOKUP($E15,'1MD ELO (3)'!$A$7:$O$22,14))</f>
        <v/>
      </c>
      <c r="C15" s="451" t="str">
        <f>IF($E15="","",VLOOKUP($E15,'1MD ELO (3)'!$A$7:$O$22,15))</f>
        <v/>
      </c>
      <c r="D15" s="451" t="str">
        <f>IF($E15="","",VLOOKUP($E15,'1MD ELO (3)'!$A$7:$O$22,5))</f>
        <v/>
      </c>
      <c r="E15" s="611"/>
      <c r="F15" s="502" t="str">
        <f>UPPER(IF($E15="","",VLOOKUP($E15,'1MD ELO (3)'!$A$7:$O$22,2)))</f>
        <v/>
      </c>
      <c r="G15" s="502" t="str">
        <f>IF($E15="","",VLOOKUP($E15,'1MD ELO (3)'!$A$7:$O$22,3))</f>
        <v/>
      </c>
      <c r="H15" s="502"/>
      <c r="I15" s="502" t="str">
        <f>IF($E15="","",VLOOKUP($E15,'1MD ELO (3)'!$A$7:$O$22,4))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 customHeight="1" thickBot="1" x14ac:dyDescent="0.3">
      <c r="A16" s="131"/>
      <c r="B16" s="456"/>
      <c r="C16" s="457"/>
      <c r="D16" s="457"/>
      <c r="E16" s="612"/>
      <c r="F16" s="613"/>
      <c r="G16" s="613"/>
      <c r="H16" s="614"/>
      <c r="I16" s="629" t="s">
        <v>0</v>
      </c>
      <c r="J16" s="136"/>
      <c r="K16" s="460" t="str">
        <f>UPPER(IF(OR(J16="a",J16="as"),F15,IF(OR(J16="b",J16="bs"),F17,)))</f>
        <v/>
      </c>
      <c r="L16" s="460"/>
      <c r="M16" s="455"/>
      <c r="N16" s="468"/>
      <c r="O16" s="629"/>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 customHeight="1" x14ac:dyDescent="0.25">
      <c r="A17" s="131">
        <v>6</v>
      </c>
      <c r="B17" s="450" t="str">
        <f>IF($E17="","",VLOOKUP($E17,'1MD ELO (3)'!$A$7:$O$22,14))</f>
        <v/>
      </c>
      <c r="C17" s="451" t="str">
        <f>IF($E17="","",VLOOKUP($E17,'1MD ELO (3)'!$A$7:$O$22,15))</f>
        <v/>
      </c>
      <c r="D17" s="451" t="str">
        <f>IF($E17="","",VLOOKUP($E17,'1MD ELO (3)'!$A$7:$O$22,5))</f>
        <v/>
      </c>
      <c r="E17" s="611"/>
      <c r="F17" s="502" t="str">
        <f>UPPER(IF($E17="","",VLOOKUP($E17,'1MD ELO (3)'!$A$7:$O$22,2)))</f>
        <v/>
      </c>
      <c r="G17" s="502" t="str">
        <f>IF($E17="","",VLOOKUP($E17,'1MD ELO (3)'!$A$7:$O$22,3))</f>
        <v/>
      </c>
      <c r="H17" s="502"/>
      <c r="I17" s="502" t="str">
        <f>IF($E17="","",VLOOKUP($E17,'1MD ELO (3)'!$A$7:$O$22,4))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 customHeight="1" x14ac:dyDescent="0.25">
      <c r="A18" s="131"/>
      <c r="B18" s="456"/>
      <c r="C18" s="457"/>
      <c r="D18" s="457"/>
      <c r="E18" s="612"/>
      <c r="F18" s="613"/>
      <c r="G18" s="613"/>
      <c r="H18" s="614"/>
      <c r="I18" s="613"/>
      <c r="J18" s="464"/>
      <c r="K18" s="629"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 customHeight="1" x14ac:dyDescent="0.25">
      <c r="A19" s="131">
        <v>7</v>
      </c>
      <c r="B19" s="450" t="str">
        <f>IF($E19="","",VLOOKUP($E19,'1MD ELO (3)'!$A$7:$O$22,14))</f>
        <v/>
      </c>
      <c r="C19" s="451" t="str">
        <f>IF($E19="","",VLOOKUP($E19,'1MD ELO (3)'!$A$7:$O$22,15))</f>
        <v/>
      </c>
      <c r="D19" s="451" t="str">
        <f>IF($E19="","",VLOOKUP($E19,'1MD ELO (3)'!$A$7:$O$22,5))</f>
        <v/>
      </c>
      <c r="E19" s="611"/>
      <c r="F19" s="502" t="str">
        <f>UPPER(IF($E19="","",VLOOKUP($E19,'1MD ELO (3)'!$A$7:$O$22,2)))</f>
        <v/>
      </c>
      <c r="G19" s="502" t="str">
        <f>IF($E19="","",VLOOKUP($E19,'1MD ELO (3)'!$A$7:$O$22,3))</f>
        <v/>
      </c>
      <c r="H19" s="502"/>
      <c r="I19" s="502" t="str">
        <f>IF($E19="","",VLOOKUP($E19,'1MD ELO (3)'!$A$7:$O$22,4))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 customHeight="1" x14ac:dyDescent="0.25">
      <c r="A20" s="131"/>
      <c r="B20" s="456"/>
      <c r="C20" s="457"/>
      <c r="D20" s="457"/>
      <c r="E20" s="288"/>
      <c r="F20" s="458"/>
      <c r="G20" s="458"/>
      <c r="H20" s="459"/>
      <c r="I20" s="629"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 customHeight="1" x14ac:dyDescent="0.25">
      <c r="A21" s="504">
        <v>8</v>
      </c>
      <c r="B21" s="450" t="str">
        <f>IF($E21="","",VLOOKUP($E21,'1MD ELO (3)'!$A$7:$O$22,14))</f>
        <v/>
      </c>
      <c r="C21" s="451" t="str">
        <f>IF($E21="","",VLOOKUP($E21,'1MD ELO (3)'!$A$7:$O$22,15))</f>
        <v/>
      </c>
      <c r="D21" s="451" t="str">
        <f>IF($E21="","",VLOOKUP($E21,'1MD ELO (3)'!$A$7:$O$22,5))</f>
        <v/>
      </c>
      <c r="E21" s="452"/>
      <c r="F21" s="503" t="str">
        <f>UPPER(IF($E21="","",VLOOKUP($E21,'1MD ELO (3)'!$A$7:$O$22,2)))</f>
        <v/>
      </c>
      <c r="G21" s="503" t="str">
        <f>IF($E21="","",VLOOKUP($E21,'1MD ELO (3)'!$A$7:$O$22,3))</f>
        <v/>
      </c>
      <c r="H21" s="503"/>
      <c r="I21" s="503" t="str">
        <f>IF($E21="","",VLOOKUP($E21,'1MD ELO (3)'!$A$7:$O$22,4))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5">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5">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5">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5">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5">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5">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5">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3"/>
      <c r="AJ28" s="573"/>
      <c r="AK28" s="573"/>
      <c r="AL28" s="129"/>
      <c r="AM28" s="129"/>
      <c r="AN28" s="129"/>
      <c r="AO28" s="129"/>
      <c r="AP28" s="129"/>
      <c r="AQ28" s="129"/>
      <c r="AR28" s="129"/>
      <c r="AS28" s="129"/>
    </row>
    <row r="29" spans="1:45" s="37" customFormat="1" ht="9.6" customHeight="1" x14ac:dyDescent="0.25">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3"/>
      <c r="AJ29" s="573"/>
      <c r="AK29" s="573"/>
      <c r="AL29" s="129"/>
      <c r="AM29" s="129"/>
      <c r="AN29" s="129"/>
      <c r="AO29" s="129"/>
      <c r="AP29" s="129"/>
      <c r="AQ29" s="129"/>
      <c r="AR29" s="129"/>
      <c r="AS29" s="129"/>
    </row>
    <row r="30" spans="1:45" s="37" customFormat="1" ht="9.6" customHeight="1" x14ac:dyDescent="0.25">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3"/>
      <c r="AJ30" s="573"/>
      <c r="AK30" s="573"/>
      <c r="AL30" s="129"/>
      <c r="AM30" s="129"/>
      <c r="AN30" s="129"/>
      <c r="AO30" s="129"/>
      <c r="AP30" s="129"/>
      <c r="AQ30" s="129"/>
      <c r="AR30" s="129"/>
      <c r="AS30" s="129"/>
    </row>
    <row r="31" spans="1:45" s="37" customFormat="1" ht="9.6" customHeight="1" x14ac:dyDescent="0.25">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3"/>
      <c r="AJ31" s="573"/>
      <c r="AK31" s="573"/>
      <c r="AL31" s="129"/>
      <c r="AM31" s="129"/>
      <c r="AN31" s="129"/>
      <c r="AO31" s="129"/>
      <c r="AP31" s="129"/>
      <c r="AQ31" s="129"/>
      <c r="AR31" s="129"/>
      <c r="AS31" s="129"/>
    </row>
    <row r="32" spans="1:45" s="37" customFormat="1" ht="9.6" customHeight="1" x14ac:dyDescent="0.25">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3"/>
      <c r="AJ32" s="573"/>
      <c r="AK32" s="573"/>
      <c r="AL32" s="129"/>
      <c r="AM32" s="129"/>
      <c r="AN32" s="129"/>
      <c r="AO32" s="129"/>
      <c r="AP32" s="129"/>
      <c r="AQ32" s="129"/>
      <c r="AR32" s="129"/>
      <c r="AS32" s="129"/>
    </row>
    <row r="33" spans="1:45" s="37" customFormat="1" ht="9.6" customHeight="1" x14ac:dyDescent="0.25">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3"/>
      <c r="AJ33" s="573"/>
      <c r="AK33" s="573"/>
      <c r="AL33" s="129"/>
      <c r="AM33" s="129"/>
      <c r="AN33" s="129"/>
      <c r="AO33" s="129"/>
      <c r="AP33" s="129"/>
      <c r="AQ33" s="129"/>
      <c r="AR33" s="129"/>
      <c r="AS33" s="129"/>
    </row>
    <row r="34" spans="1:45" s="37" customFormat="1" ht="9.6" customHeight="1" x14ac:dyDescent="0.25">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3"/>
      <c r="AJ34" s="573"/>
      <c r="AK34" s="573"/>
      <c r="AL34" s="129"/>
      <c r="AM34" s="129"/>
      <c r="AN34" s="129"/>
      <c r="AO34" s="129"/>
      <c r="AP34" s="129"/>
      <c r="AQ34" s="129"/>
      <c r="AR34" s="129"/>
      <c r="AS34" s="129"/>
    </row>
    <row r="35" spans="1:45" s="37" customFormat="1" ht="9.6" customHeight="1" x14ac:dyDescent="0.25">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3"/>
      <c r="AJ35" s="573"/>
      <c r="AK35" s="573"/>
      <c r="AL35" s="129"/>
      <c r="AM35" s="129"/>
      <c r="AN35" s="129"/>
      <c r="AO35" s="129"/>
      <c r="AP35" s="129"/>
      <c r="AQ35" s="129"/>
      <c r="AR35" s="129"/>
      <c r="AS35" s="129"/>
    </row>
    <row r="36" spans="1:45" s="37" customFormat="1" ht="9.6" customHeight="1" x14ac:dyDescent="0.25">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3"/>
      <c r="AJ36" s="573"/>
      <c r="AK36" s="573"/>
      <c r="AL36" s="129"/>
      <c r="AM36" s="129"/>
      <c r="AN36" s="129"/>
      <c r="AO36" s="129"/>
      <c r="AP36" s="129"/>
      <c r="AQ36" s="129"/>
      <c r="AR36" s="129"/>
      <c r="AS36" s="129"/>
    </row>
    <row r="37" spans="1:45" s="37" customFormat="1" ht="9.6" customHeight="1" x14ac:dyDescent="0.25">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3"/>
      <c r="AJ37" s="573"/>
      <c r="AK37" s="573"/>
      <c r="AL37" s="129"/>
      <c r="AM37" s="129"/>
      <c r="AN37" s="129"/>
      <c r="AO37" s="129"/>
      <c r="AP37" s="129"/>
      <c r="AQ37" s="129"/>
      <c r="AR37" s="129"/>
      <c r="AS37" s="129"/>
    </row>
    <row r="38" spans="1:45" s="37" customFormat="1" ht="9.6" customHeight="1" x14ac:dyDescent="0.25">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3"/>
      <c r="AJ38" s="573"/>
      <c r="AK38" s="573"/>
      <c r="AL38" s="129"/>
      <c r="AM38" s="129"/>
      <c r="AN38" s="129"/>
      <c r="AO38" s="129"/>
      <c r="AP38" s="129"/>
      <c r="AQ38" s="129"/>
      <c r="AR38" s="129"/>
      <c r="AS38" s="129"/>
    </row>
    <row r="39" spans="1:45" s="37" customFormat="1" ht="9.6" customHeight="1" x14ac:dyDescent="0.25">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3"/>
      <c r="AJ39" s="573"/>
      <c r="AK39" s="573"/>
      <c r="AL39" s="129"/>
      <c r="AM39" s="129"/>
      <c r="AN39" s="129"/>
      <c r="AO39" s="129"/>
      <c r="AP39" s="129"/>
      <c r="AQ39" s="129"/>
      <c r="AR39" s="129"/>
      <c r="AS39" s="129"/>
    </row>
    <row r="40" spans="1:45" s="37" customFormat="1" ht="9.6" customHeight="1" x14ac:dyDescent="0.25">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3"/>
      <c r="AJ40" s="573"/>
      <c r="AK40" s="573"/>
      <c r="AL40" s="129"/>
      <c r="AM40" s="129"/>
      <c r="AN40" s="129"/>
      <c r="AO40" s="129"/>
      <c r="AP40" s="129"/>
      <c r="AQ40" s="129"/>
      <c r="AR40" s="129"/>
      <c r="AS40" s="129"/>
    </row>
    <row r="41" spans="1:45" s="37" customFormat="1" ht="9.6" customHeight="1" x14ac:dyDescent="0.25">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3"/>
      <c r="AJ41" s="573"/>
      <c r="AK41" s="573"/>
      <c r="AL41" s="129"/>
      <c r="AM41" s="129"/>
      <c r="AN41" s="129"/>
      <c r="AO41" s="129"/>
      <c r="AP41" s="129"/>
      <c r="AQ41" s="129"/>
      <c r="AR41" s="129"/>
      <c r="AS41" s="129"/>
    </row>
    <row r="42" spans="1:45" s="37" customFormat="1" ht="9.6" customHeight="1" x14ac:dyDescent="0.25">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3"/>
      <c r="AJ42" s="573"/>
      <c r="AK42" s="573"/>
      <c r="AL42" s="129"/>
      <c r="AM42" s="129"/>
      <c r="AN42" s="129"/>
      <c r="AO42" s="129"/>
      <c r="AP42" s="129"/>
      <c r="AQ42" s="129"/>
      <c r="AR42" s="129"/>
      <c r="AS42" s="129"/>
    </row>
    <row r="43" spans="1:45" s="37" customFormat="1" ht="9.6" customHeight="1" x14ac:dyDescent="0.25">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3"/>
      <c r="AJ43" s="573"/>
      <c r="AK43" s="573"/>
      <c r="AL43" s="129"/>
      <c r="AM43" s="129"/>
      <c r="AN43" s="129"/>
      <c r="AO43" s="129"/>
      <c r="AP43" s="129"/>
      <c r="AQ43" s="129"/>
      <c r="AR43" s="129"/>
      <c r="AS43" s="129"/>
    </row>
    <row r="44" spans="1:45" s="37" customFormat="1" ht="9.6" customHeight="1" x14ac:dyDescent="0.25">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3"/>
      <c r="AJ44" s="573"/>
      <c r="AK44" s="573"/>
      <c r="AL44" s="129"/>
      <c r="AM44" s="129"/>
      <c r="AN44" s="129"/>
      <c r="AO44" s="129"/>
      <c r="AP44" s="129"/>
      <c r="AQ44" s="129"/>
      <c r="AR44" s="129"/>
      <c r="AS44" s="129"/>
    </row>
    <row r="45" spans="1:45" s="37" customFormat="1" ht="9.6" customHeight="1" x14ac:dyDescent="0.25">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3"/>
      <c r="AJ45" s="573"/>
      <c r="AK45" s="573"/>
      <c r="AL45" s="129"/>
      <c r="AM45" s="129"/>
      <c r="AN45" s="129"/>
      <c r="AO45" s="129"/>
      <c r="AP45" s="129"/>
      <c r="AQ45" s="129"/>
      <c r="AR45" s="129"/>
      <c r="AS45" s="129"/>
    </row>
    <row r="46" spans="1:45" s="37" customFormat="1" ht="9.6" customHeight="1" x14ac:dyDescent="0.25">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3"/>
      <c r="AJ46" s="573"/>
      <c r="AK46" s="573"/>
      <c r="AL46" s="129"/>
      <c r="AM46" s="129"/>
      <c r="AN46" s="129"/>
      <c r="AO46" s="129"/>
      <c r="AP46" s="129"/>
      <c r="AQ46" s="129"/>
      <c r="AR46" s="129"/>
      <c r="AS46" s="129"/>
    </row>
    <row r="47" spans="1:45" s="37" customFormat="1" ht="9.6" customHeight="1" x14ac:dyDescent="0.25">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3"/>
      <c r="AJ47" s="573"/>
      <c r="AK47" s="573"/>
      <c r="AL47" s="129"/>
      <c r="AM47" s="129"/>
      <c r="AN47" s="129"/>
      <c r="AO47" s="129"/>
      <c r="AP47" s="129"/>
      <c r="AQ47" s="129"/>
      <c r="AR47" s="129"/>
      <c r="AS47" s="129"/>
    </row>
    <row r="48" spans="1:45" s="37" customFormat="1" ht="9.6" customHeight="1" x14ac:dyDescent="0.25">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3"/>
      <c r="AJ48" s="573"/>
      <c r="AK48" s="573"/>
      <c r="AL48" s="129"/>
      <c r="AM48" s="129"/>
      <c r="AN48" s="129"/>
      <c r="AO48" s="129"/>
      <c r="AP48" s="129"/>
      <c r="AQ48" s="129"/>
      <c r="AR48" s="129"/>
      <c r="AS48" s="129"/>
    </row>
    <row r="49" spans="1:45" s="37" customFormat="1" ht="9.6" customHeight="1" x14ac:dyDescent="0.25">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3"/>
      <c r="AJ49" s="573"/>
      <c r="AK49" s="573"/>
      <c r="AL49" s="129"/>
      <c r="AM49" s="129"/>
      <c r="AN49" s="129"/>
      <c r="AO49" s="129"/>
      <c r="AP49" s="129"/>
      <c r="AQ49" s="129"/>
      <c r="AR49" s="129"/>
      <c r="AS49" s="129"/>
    </row>
    <row r="50" spans="1:45" s="37" customFormat="1" ht="9.6" customHeight="1" x14ac:dyDescent="0.25">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3"/>
      <c r="AJ50" s="573"/>
      <c r="AK50" s="573"/>
      <c r="AL50" s="129"/>
      <c r="AM50" s="129"/>
      <c r="AN50" s="129"/>
      <c r="AO50" s="129"/>
      <c r="AP50" s="129"/>
      <c r="AQ50" s="129"/>
      <c r="AR50" s="129"/>
      <c r="AS50" s="129"/>
    </row>
    <row r="51" spans="1:45" s="37" customFormat="1" ht="9.6" customHeight="1" x14ac:dyDescent="0.25">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3"/>
      <c r="AJ51" s="573"/>
      <c r="AK51" s="573"/>
      <c r="AL51" s="129"/>
      <c r="AM51" s="129"/>
      <c r="AN51" s="129"/>
      <c r="AO51" s="129"/>
      <c r="AP51" s="129"/>
      <c r="AQ51" s="129"/>
      <c r="AR51" s="129"/>
      <c r="AS51" s="129"/>
    </row>
    <row r="52" spans="1:45" s="37" customFormat="1" ht="9.6" customHeight="1" x14ac:dyDescent="0.25">
      <c r="A52" s="485"/>
      <c r="B52" s="124"/>
      <c r="C52" s="124"/>
      <c r="D52" s="124"/>
      <c r="E52" s="288"/>
      <c r="F52" s="649"/>
      <c r="G52" s="649"/>
      <c r="H52" s="649"/>
      <c r="I52" s="649"/>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3"/>
      <c r="AJ52" s="573"/>
      <c r="AK52" s="573"/>
      <c r="AL52" s="129"/>
      <c r="AM52" s="129"/>
      <c r="AN52" s="129"/>
      <c r="AO52" s="129"/>
      <c r="AP52" s="129"/>
      <c r="AQ52" s="129"/>
      <c r="AR52" s="129"/>
      <c r="AS52" s="129"/>
    </row>
    <row r="53" spans="1:45" s="2" customFormat="1" ht="6.75" customHeight="1" x14ac:dyDescent="0.25">
      <c r="A53" s="163"/>
      <c r="B53" s="163"/>
      <c r="C53" s="163"/>
      <c r="D53" s="163"/>
      <c r="E53" s="163"/>
      <c r="F53" s="650"/>
      <c r="G53" s="650"/>
      <c r="H53" s="650"/>
      <c r="I53" s="650"/>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3"/>
      <c r="AJ53" s="573"/>
      <c r="AK53" s="573"/>
      <c r="AL53" s="168"/>
      <c r="AM53" s="168"/>
      <c r="AN53" s="168"/>
      <c r="AO53" s="168"/>
      <c r="AP53" s="168"/>
      <c r="AQ53" s="168"/>
      <c r="AR53" s="168"/>
      <c r="AS53" s="168"/>
    </row>
    <row r="54" spans="1:45" s="18" customFormat="1" ht="10.5" customHeight="1" x14ac:dyDescent="0.25">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4"/>
      <c r="AJ54" s="574"/>
      <c r="AK54" s="574"/>
      <c r="AL54" s="55"/>
      <c r="AM54" s="55"/>
      <c r="AN54" s="55"/>
      <c r="AO54" s="55"/>
      <c r="AP54" s="55"/>
      <c r="AQ54" s="55"/>
      <c r="AR54" s="55"/>
      <c r="AS54" s="55"/>
    </row>
    <row r="55" spans="1:45" s="18" customFormat="1" ht="9" customHeight="1" x14ac:dyDescent="0.25">
      <c r="A55" s="494" t="s">
        <v>103</v>
      </c>
      <c r="B55" s="495"/>
      <c r="C55" s="496"/>
      <c r="D55" s="497"/>
      <c r="E55" s="185">
        <v>1</v>
      </c>
      <c r="F55" s="55" t="str">
        <f>IF(E55&gt;$R$62,,UPPER(VLOOKUP(E55,'1MD ELO (3)'!$A$7:$Q$134,2)))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4"/>
      <c r="AJ55" s="574"/>
      <c r="AK55" s="574"/>
      <c r="AL55" s="55"/>
      <c r="AM55" s="55"/>
      <c r="AN55" s="55"/>
      <c r="AO55" s="55"/>
      <c r="AP55" s="55"/>
      <c r="AQ55" s="55"/>
      <c r="AR55" s="55"/>
      <c r="AS55" s="55"/>
    </row>
    <row r="56" spans="1:45" s="18" customFormat="1" ht="9" customHeight="1" x14ac:dyDescent="0.25">
      <c r="A56" s="498" t="s">
        <v>121</v>
      </c>
      <c r="B56" s="294"/>
      <c r="C56" s="499"/>
      <c r="D56" s="500"/>
      <c r="E56" s="185">
        <v>2</v>
      </c>
      <c r="F56" s="55" t="str">
        <f>IF(E56&gt;$R$62,,UPPER(VLOOKUP(E56,'1MD ELO (3)'!$A$7:$Q$134,2)))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4"/>
      <c r="AJ56" s="574"/>
      <c r="AK56" s="574"/>
      <c r="AL56" s="55"/>
      <c r="AM56" s="55"/>
      <c r="AN56" s="55"/>
      <c r="AO56" s="55"/>
      <c r="AP56" s="55"/>
      <c r="AQ56" s="55"/>
      <c r="AR56" s="55"/>
      <c r="AS56" s="55"/>
    </row>
    <row r="57" spans="1:45" s="18" customFormat="1" ht="9" customHeight="1" x14ac:dyDescent="0.25">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4"/>
      <c r="AJ57" s="574"/>
      <c r="AK57" s="574"/>
      <c r="AL57" s="55"/>
      <c r="AM57" s="55"/>
      <c r="AN57" s="55"/>
      <c r="AO57" s="55"/>
      <c r="AP57" s="55"/>
      <c r="AQ57" s="55"/>
      <c r="AR57" s="55"/>
      <c r="AS57" s="55"/>
    </row>
    <row r="58" spans="1:45" s="18" customFormat="1" ht="9" customHeight="1" x14ac:dyDescent="0.25">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4"/>
      <c r="AJ58" s="574"/>
      <c r="AK58" s="574"/>
      <c r="AL58" s="55"/>
      <c r="AM58" s="55"/>
      <c r="AN58" s="55"/>
      <c r="AO58" s="55"/>
      <c r="AP58" s="55"/>
      <c r="AQ58" s="55"/>
      <c r="AR58" s="55"/>
      <c r="AS58" s="55"/>
    </row>
    <row r="59" spans="1:45" s="18" customFormat="1" ht="9" customHeight="1" x14ac:dyDescent="0.25">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4"/>
      <c r="AJ59" s="574"/>
      <c r="AK59" s="574"/>
      <c r="AL59" s="55"/>
      <c r="AM59" s="55"/>
      <c r="AN59" s="55"/>
      <c r="AO59" s="55"/>
      <c r="AP59" s="55"/>
      <c r="AQ59" s="55"/>
      <c r="AR59" s="55"/>
      <c r="AS59" s="55"/>
    </row>
    <row r="60" spans="1:45" s="18" customFormat="1" ht="9" customHeight="1" x14ac:dyDescent="0.25">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4"/>
      <c r="AJ60" s="574"/>
      <c r="AK60" s="574"/>
      <c r="AL60" s="55"/>
      <c r="AM60" s="55"/>
      <c r="AN60" s="55"/>
      <c r="AO60" s="55"/>
      <c r="AP60" s="55"/>
      <c r="AQ60" s="55"/>
      <c r="AR60" s="55"/>
      <c r="AS60" s="55"/>
    </row>
    <row r="61" spans="1:45" s="18" customFormat="1" ht="9" customHeight="1" x14ac:dyDescent="0.25">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4"/>
      <c r="AJ61" s="574"/>
      <c r="AK61" s="574"/>
      <c r="AL61" s="55"/>
      <c r="AM61" s="55"/>
      <c r="AN61" s="55"/>
      <c r="AO61" s="55"/>
      <c r="AP61" s="55"/>
      <c r="AQ61" s="55"/>
      <c r="AR61" s="55"/>
      <c r="AS61" s="55"/>
    </row>
    <row r="62" spans="1:45" s="18" customFormat="1" ht="9" customHeight="1" x14ac:dyDescent="0.25">
      <c r="A62" s="327"/>
      <c r="B62" s="324"/>
      <c r="C62" s="375"/>
      <c r="D62" s="335"/>
      <c r="E62" s="202"/>
      <c r="F62" s="201"/>
      <c r="G62" s="202"/>
      <c r="H62" s="201"/>
      <c r="I62" s="203"/>
      <c r="J62" s="493" t="s">
        <v>14</v>
      </c>
      <c r="K62" s="294"/>
      <c r="L62" s="491"/>
      <c r="M62" s="294"/>
      <c r="N62" s="492"/>
      <c r="O62" s="294" t="str">
        <f>R4</f>
        <v>Csávás István</v>
      </c>
      <c r="P62" s="491"/>
      <c r="Q62" s="294"/>
      <c r="R62" s="205">
        <f>MIN(4,'1MD ELO (3)'!Q5)</f>
        <v>4</v>
      </c>
      <c r="T62" s="55"/>
      <c r="U62" s="55"/>
      <c r="V62" s="55"/>
      <c r="W62" s="55"/>
      <c r="X62" s="55"/>
      <c r="Y62" s="55"/>
      <c r="Z62" s="55"/>
      <c r="AA62" s="55"/>
      <c r="AB62" s="55"/>
      <c r="AC62" s="55"/>
      <c r="AD62" s="55"/>
      <c r="AE62" s="55"/>
      <c r="AF62" s="55"/>
      <c r="AG62" s="55"/>
      <c r="AH62" s="55"/>
      <c r="AI62" s="574"/>
      <c r="AJ62" s="574"/>
      <c r="AK62" s="574"/>
      <c r="AL62" s="55"/>
      <c r="AM62" s="55"/>
      <c r="AN62" s="55"/>
      <c r="AO62" s="55"/>
      <c r="AP62" s="55"/>
      <c r="AQ62" s="55"/>
      <c r="AR62" s="55"/>
      <c r="AS62" s="55"/>
    </row>
    <row r="63" spans="1:45" x14ac:dyDescent="0.25">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5">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5">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5">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5">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5">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5">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5">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5">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5">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5">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5">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5">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5">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5">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5">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5">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5">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5">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5">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5">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5">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5">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5">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5">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5">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5">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5">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5">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5">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5">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5">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5">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5">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5">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5">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5">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5">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5">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5">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5">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5">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5">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5">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5">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5">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5">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5">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5">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5">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5">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5">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5">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5">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5">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5">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5">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5">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5">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5">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5">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5">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5">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5">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5">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5">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5">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5">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5">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5">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5">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5">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5">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5">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5">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5">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5">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5">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452" priority="7" stopIfTrue="1" operator="equal">
      <formula>"QA"</formula>
    </cfRule>
    <cfRule type="cellIs" dxfId="451" priority="8" stopIfTrue="1" operator="equal">
      <formula>"DA"</formula>
    </cfRule>
  </conditionalFormatting>
  <conditionalFormatting sqref="E7 E21">
    <cfRule type="expression" dxfId="450" priority="5" stopIfTrue="1">
      <formula>$E7&lt;5</formula>
    </cfRule>
  </conditionalFormatting>
  <conditionalFormatting sqref="E22 E24 E26 E28 E30 E32 E34 E36 E38 E40 E42 E44 E46 E48 E50 E52">
    <cfRule type="expression" dxfId="449" priority="13" stopIfTrue="1">
      <formula>AND($E22&lt;9,$C22&gt;0)</formula>
    </cfRule>
  </conditionalFormatting>
  <conditionalFormatting sqref="F7 F9 F11 F13 F15 F17 F19 F21:F22">
    <cfRule type="cellIs" dxfId="448" priority="4" stopIfTrue="1" operator="equal">
      <formula>"Bye"</formula>
    </cfRule>
  </conditionalFormatting>
  <conditionalFormatting sqref="F24 F26 F28 F30 F32 F34 F36 F38 F40 F42 F44 F46 F48 F50">
    <cfRule type="cellIs" dxfId="447" priority="11" stopIfTrue="1" operator="equal">
      <formula>"Bye"</formula>
    </cfRule>
  </conditionalFormatting>
  <conditionalFormatting sqref="F24:I24 F26:I26 F28:I28 F30:I30 F32:I32 F34:I34 F36:I36 F38:I38 F40:I40 F42:I42 F44:I44 F46:I46 F48:I48 F50:I50 F22:I22">
    <cfRule type="expression" dxfId="446" priority="12" stopIfTrue="1">
      <formula>AND($E22&lt;9,$C22&gt;0)</formula>
    </cfRule>
  </conditionalFormatting>
  <conditionalFormatting sqref="H7 H9 H11 H13 H15 H17 H19 H21">
    <cfRule type="expression" dxfId="445" priority="17" stopIfTrue="1">
      <formula>AND($E7&lt;9,$C7&gt;0)</formula>
    </cfRule>
  </conditionalFormatting>
  <conditionalFormatting sqref="I8 K10 I12 M14 I16 K18 I20 I23 K25 I27 M29 I31 K33 I35 I39 K41 I43 M45 I47 K49 I51">
    <cfRule type="expression" dxfId="444" priority="14" stopIfTrue="1">
      <formula>AND($O$1="CU",I8="Umpire")</formula>
    </cfRule>
    <cfRule type="expression" dxfId="443" priority="15" stopIfTrue="1">
      <formula>AND($O$1="CU",I8&lt;&gt;"Umpire",J8&lt;&gt;"")</formula>
    </cfRule>
    <cfRule type="expression" dxfId="442" priority="16" stopIfTrue="1">
      <formula>AND($O$1="CU",I8&lt;&gt;"Umpire")</formula>
    </cfRule>
  </conditionalFormatting>
  <conditionalFormatting sqref="J8 L10 J12 N14 J16 L18 J20 R62">
    <cfRule type="expression" dxfId="441" priority="6" stopIfTrue="1">
      <formula>$O$1="CU"</formula>
    </cfRule>
  </conditionalFormatting>
  <conditionalFormatting sqref="K8 M10 K12 O14 K16 M18 K20 K23 M25 K27 O29 K31 M33 K35 K39 M41 K43 O45 K47 M49 K51">
    <cfRule type="expression" dxfId="440" priority="9" stopIfTrue="1">
      <formula>J8="as"</formula>
    </cfRule>
    <cfRule type="expression" dxfId="439" priority="10" stopIfTrue="1">
      <formula>J8="bs"</formula>
    </cfRule>
  </conditionalFormatting>
  <conditionalFormatting sqref="O16">
    <cfRule type="expression" dxfId="438" priority="1" stopIfTrue="1">
      <formula>AND($O$1="CU",O16="Umpire")</formula>
    </cfRule>
    <cfRule type="expression" dxfId="437" priority="2" stopIfTrue="1">
      <formula>AND($O$1="CU",O16&lt;&gt;"Umpire",P16&lt;&gt;"")</formula>
    </cfRule>
    <cfRule type="expression" dxfId="436" priority="3" stopIfTrue="1">
      <formula>AND($O$1="CU",O16&lt;&gt;"Umpire")</formula>
    </cfRule>
  </conditionalFormatting>
  <dataValidations count="1">
    <dataValidation type="list" allowBlank="1" showInputMessage="1" sqref="I23 I39 I27 I35 I43 I31 I51 I47 K49 K41 M45 K33 K25 M29 I16 K18 K10 I20 I12 I8 M14 O16" xr:uid="{00000000-0002-0000-33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9153"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89154"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B055-20B1-4DB0-A7ED-76107606E9E0}">
  <sheetPr>
    <tabColor indexed="42"/>
  </sheetPr>
  <dimension ref="A1:O156"/>
  <sheetViews>
    <sheetView showGridLines="0" showZeros="0" workbookViewId="0">
      <pane ySplit="6" topLeftCell="A7" activePane="bottomLeft" state="frozen"/>
      <selection activeCell="D27" sqref="D27"/>
      <selection pane="bottomLeft" activeCell="E15" sqref="E15"/>
    </sheetView>
  </sheetViews>
  <sheetFormatPr defaultColWidth="8.88671875" defaultRowHeight="13.2" x14ac:dyDescent="0.25"/>
  <cols>
    <col min="1" max="1" width="3.88671875" customWidth="1"/>
    <col min="2" max="2" width="13" customWidth="1"/>
    <col min="3" max="3" width="14.33203125" customWidth="1"/>
    <col min="4" max="4" width="31.33203125" style="41" customWidth="1"/>
    <col min="5" max="5" width="34.44140625" style="64" customWidth="1"/>
    <col min="6" max="6" width="7.6640625" style="41" customWidth="1"/>
    <col min="7" max="11" width="7.4414062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61"/>
      <c r="F1" s="57"/>
      <c r="G1" s="57"/>
      <c r="H1" s="362"/>
      <c r="I1" s="362"/>
      <c r="J1" s="362"/>
      <c r="K1" s="362"/>
      <c r="L1" s="362"/>
      <c r="M1" s="362"/>
      <c r="N1" s="362"/>
      <c r="O1" s="363"/>
    </row>
    <row r="2" spans="1:15" ht="13.8" thickBot="1" x14ac:dyDescent="0.3">
      <c r="B2" s="59" t="s">
        <v>119</v>
      </c>
      <c r="C2" s="59">
        <f>Altalanos!$A$8</f>
        <v>0</v>
      </c>
      <c r="D2" s="82"/>
      <c r="E2" s="65"/>
      <c r="F2" s="594"/>
      <c r="G2" s="594"/>
      <c r="H2" s="57"/>
      <c r="I2" s="57"/>
      <c r="J2" s="57"/>
      <c r="K2" s="57"/>
      <c r="L2" s="73"/>
      <c r="M2" s="49"/>
      <c r="N2" s="49"/>
      <c r="O2" s="73"/>
    </row>
    <row r="3" spans="1:15" s="2" customFormat="1" ht="13.8" thickBot="1" x14ac:dyDescent="0.3">
      <c r="A3" s="581" t="s">
        <v>118</v>
      </c>
      <c r="B3" s="592"/>
      <c r="C3" s="592"/>
      <c r="D3" s="592"/>
      <c r="E3" s="592"/>
      <c r="F3" s="592"/>
      <c r="G3" s="593"/>
      <c r="H3" s="74"/>
      <c r="I3" s="84"/>
      <c r="J3" s="84"/>
      <c r="K3" s="84"/>
      <c r="L3" s="410" t="s">
        <v>89</v>
      </c>
      <c r="M3" s="75"/>
      <c r="N3" s="85"/>
      <c r="O3" s="371"/>
    </row>
    <row r="4" spans="1:15" s="2" customFormat="1" x14ac:dyDescent="0.25">
      <c r="A4" s="44" t="s">
        <v>81</v>
      </c>
      <c r="B4" s="44"/>
      <c r="C4" s="42" t="s">
        <v>79</v>
      </c>
      <c r="D4" s="44" t="s">
        <v>84</v>
      </c>
      <c r="E4" s="86"/>
      <c r="F4" s="627" t="s">
        <v>85</v>
      </c>
      <c r="G4" s="602"/>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61"/>
      <c r="F5" s="397" t="str">
        <f>Altalanos!$E$10</f>
        <v>Csávás István</v>
      </c>
      <c r="G5" s="628"/>
      <c r="H5" s="90"/>
      <c r="I5" s="52"/>
      <c r="J5" s="52"/>
      <c r="K5" s="52"/>
      <c r="L5" s="90"/>
      <c r="M5" s="61"/>
      <c r="N5" s="61"/>
      <c r="O5" s="643"/>
    </row>
    <row r="6" spans="1:15" ht="30" customHeight="1" thickBot="1" x14ac:dyDescent="0.3">
      <c r="A6" s="348" t="s">
        <v>92</v>
      </c>
      <c r="B6" s="695" t="s">
        <v>82</v>
      </c>
      <c r="C6" s="695" t="s">
        <v>83</v>
      </c>
      <c r="D6" s="695" t="s">
        <v>235</v>
      </c>
      <c r="E6" s="698" t="s">
        <v>208</v>
      </c>
      <c r="F6" s="595" t="s">
        <v>94</v>
      </c>
      <c r="G6" s="596"/>
      <c r="H6" s="356" t="s">
        <v>74</v>
      </c>
      <c r="I6" s="79" t="s">
        <v>72</v>
      </c>
      <c r="J6" s="358" t="s">
        <v>1</v>
      </c>
      <c r="K6" s="254" t="s">
        <v>73</v>
      </c>
      <c r="L6" s="387" t="s">
        <v>114</v>
      </c>
      <c r="M6" s="368" t="s">
        <v>96</v>
      </c>
      <c r="N6" s="369" t="s">
        <v>2</v>
      </c>
      <c r="O6" s="78" t="s">
        <v>97</v>
      </c>
    </row>
    <row r="7" spans="1:15" s="11" customFormat="1" ht="18.899999999999999" customHeight="1" x14ac:dyDescent="0.25">
      <c r="A7" s="360">
        <v>1</v>
      </c>
      <c r="B7" s="696" t="s">
        <v>267</v>
      </c>
      <c r="C7" s="697" t="s">
        <v>248</v>
      </c>
      <c r="D7" s="699" t="s">
        <v>245</v>
      </c>
      <c r="E7" s="700" t="s">
        <v>240</v>
      </c>
      <c r="F7" s="68"/>
      <c r="G7" s="68"/>
      <c r="H7" s="357"/>
      <c r="I7" s="355"/>
      <c r="J7" s="359"/>
      <c r="K7" s="355"/>
      <c r="L7" s="344"/>
      <c r="M7" s="68"/>
      <c r="N7" s="93"/>
      <c r="O7" s="69"/>
    </row>
    <row r="8" spans="1:15" s="11" customFormat="1" ht="18.899999999999999" customHeight="1" x14ac:dyDescent="0.25">
      <c r="A8" s="360">
        <v>2</v>
      </c>
      <c r="B8" s="696" t="s">
        <v>244</v>
      </c>
      <c r="C8" s="697" t="s">
        <v>254</v>
      </c>
      <c r="D8" s="699" t="s">
        <v>245</v>
      </c>
      <c r="E8" s="700" t="s">
        <v>240</v>
      </c>
      <c r="F8" s="68"/>
      <c r="G8" s="68"/>
      <c r="H8" s="357"/>
      <c r="I8" s="355"/>
      <c r="J8" s="359"/>
      <c r="K8" s="355"/>
      <c r="L8" s="344"/>
      <c r="M8" s="68"/>
      <c r="N8" s="93"/>
      <c r="O8" s="69"/>
    </row>
    <row r="9" spans="1:15" s="11" customFormat="1" ht="18.899999999999999" customHeight="1" x14ac:dyDescent="0.25">
      <c r="A9" s="360">
        <v>3</v>
      </c>
      <c r="B9" s="696" t="s">
        <v>249</v>
      </c>
      <c r="C9" s="697" t="s">
        <v>250</v>
      </c>
      <c r="D9" s="699" t="s">
        <v>246</v>
      </c>
      <c r="E9" s="700" t="s">
        <v>240</v>
      </c>
      <c r="F9" s="68"/>
      <c r="G9" s="68"/>
      <c r="H9" s="357"/>
      <c r="I9" s="355"/>
      <c r="J9" s="359"/>
      <c r="K9" s="355"/>
      <c r="L9" s="344"/>
      <c r="M9" s="68"/>
      <c r="N9" s="604"/>
      <c r="O9" s="388"/>
    </row>
    <row r="10" spans="1:15" s="11" customFormat="1" ht="18.899999999999999" customHeight="1" x14ac:dyDescent="0.25">
      <c r="A10" s="360">
        <v>4</v>
      </c>
      <c r="B10" s="696" t="s">
        <v>303</v>
      </c>
      <c r="C10" s="697" t="s">
        <v>252</v>
      </c>
      <c r="D10" s="699" t="s">
        <v>238</v>
      </c>
      <c r="E10" s="700" t="s">
        <v>240</v>
      </c>
      <c r="F10" s="68"/>
      <c r="G10" s="68"/>
      <c r="H10" s="357"/>
      <c r="I10" s="355"/>
      <c r="J10" s="359"/>
      <c r="K10" s="355"/>
      <c r="L10" s="344"/>
      <c r="M10" s="68"/>
      <c r="N10" s="603"/>
      <c r="O10" s="597"/>
    </row>
    <row r="11" spans="1:15" s="11" customFormat="1" ht="18.899999999999999" customHeight="1" x14ac:dyDescent="0.25">
      <c r="A11" s="360">
        <v>5</v>
      </c>
      <c r="B11" s="696" t="s">
        <v>261</v>
      </c>
      <c r="C11" s="697" t="s">
        <v>256</v>
      </c>
      <c r="D11" s="699" t="s">
        <v>236</v>
      </c>
      <c r="E11" s="700" t="s">
        <v>240</v>
      </c>
      <c r="F11" s="68"/>
      <c r="G11" s="68"/>
      <c r="H11" s="357"/>
      <c r="I11" s="355"/>
      <c r="J11" s="359"/>
      <c r="K11" s="355"/>
      <c r="L11" s="344"/>
      <c r="M11" s="68"/>
      <c r="N11" s="603"/>
      <c r="O11" s="597"/>
    </row>
    <row r="12" spans="1:15" s="11" customFormat="1" ht="18.899999999999999" customHeight="1" x14ac:dyDescent="0.25">
      <c r="A12" s="360">
        <v>6</v>
      </c>
      <c r="B12" s="696" t="s">
        <v>414</v>
      </c>
      <c r="C12" s="697" t="s">
        <v>258</v>
      </c>
      <c r="D12" s="699" t="s">
        <v>239</v>
      </c>
      <c r="E12" s="700"/>
      <c r="F12" s="68"/>
      <c r="G12" s="68"/>
      <c r="H12" s="357"/>
      <c r="I12" s="355"/>
      <c r="J12" s="359"/>
      <c r="K12" s="355"/>
      <c r="L12" s="344"/>
      <c r="M12" s="68"/>
      <c r="N12" s="603"/>
      <c r="O12" s="597"/>
    </row>
    <row r="13" spans="1:15" s="11" customFormat="1" ht="18.899999999999999" customHeight="1" x14ac:dyDescent="0.25">
      <c r="A13" s="360">
        <v>7</v>
      </c>
      <c r="B13" s="67"/>
      <c r="C13" s="706"/>
      <c r="D13" s="707"/>
      <c r="E13" s="700"/>
      <c r="F13" s="68"/>
      <c r="G13" s="68"/>
      <c r="H13" s="357"/>
      <c r="I13" s="355"/>
      <c r="J13" s="359"/>
      <c r="K13" s="355"/>
      <c r="L13" s="344"/>
      <c r="M13" s="68"/>
      <c r="N13" s="603"/>
      <c r="O13" s="597"/>
    </row>
    <row r="14" spans="1:15" s="11" customFormat="1" ht="18.899999999999999" customHeight="1" x14ac:dyDescent="0.25">
      <c r="A14" s="360">
        <v>8</v>
      </c>
      <c r="B14" s="67"/>
      <c r="C14" s="702"/>
      <c r="D14" s="700"/>
      <c r="E14" s="700"/>
      <c r="F14" s="68"/>
      <c r="G14" s="68"/>
      <c r="H14" s="357"/>
      <c r="I14" s="355"/>
      <c r="J14" s="359"/>
      <c r="K14" s="355"/>
      <c r="L14" s="344"/>
      <c r="M14" s="68"/>
      <c r="N14" s="603"/>
      <c r="O14" s="597"/>
    </row>
    <row r="15" spans="1:15" s="11" customFormat="1" ht="18.899999999999999" customHeight="1" x14ac:dyDescent="0.25">
      <c r="A15" s="360">
        <v>9</v>
      </c>
      <c r="B15" s="67"/>
      <c r="C15" s="702"/>
      <c r="D15" s="700"/>
      <c r="E15" s="700"/>
      <c r="F15" s="68"/>
      <c r="G15" s="68"/>
      <c r="H15" s="357"/>
      <c r="I15" s="355"/>
      <c r="J15" s="359"/>
      <c r="K15" s="394"/>
      <c r="L15" s="344"/>
      <c r="M15" s="68"/>
      <c r="N15" s="69"/>
      <c r="O15" s="69"/>
    </row>
    <row r="16" spans="1:15" s="11" customFormat="1" ht="18.899999999999999" customHeight="1" x14ac:dyDescent="0.25">
      <c r="A16" s="360">
        <v>10</v>
      </c>
      <c r="B16" s="652"/>
      <c r="C16" s="702"/>
      <c r="D16" s="700"/>
      <c r="E16" s="700"/>
      <c r="F16" s="68"/>
      <c r="G16" s="68"/>
      <c r="H16" s="357"/>
      <c r="I16" s="355"/>
      <c r="J16" s="359"/>
      <c r="K16" s="394"/>
      <c r="L16" s="344"/>
      <c r="M16" s="68"/>
      <c r="N16" s="93"/>
      <c r="O16" s="69"/>
    </row>
    <row r="17" spans="1:15" s="11" customFormat="1" ht="18.899999999999999" customHeight="1" x14ac:dyDescent="0.25">
      <c r="A17" s="360">
        <v>11</v>
      </c>
      <c r="B17" s="67"/>
      <c r="C17" s="67"/>
      <c r="D17" s="68"/>
      <c r="E17" s="69"/>
      <c r="F17" s="68"/>
      <c r="G17" s="68"/>
      <c r="H17" s="357"/>
      <c r="I17" s="355"/>
      <c r="J17" s="359"/>
      <c r="K17" s="394"/>
      <c r="L17" s="344"/>
      <c r="M17" s="68"/>
      <c r="N17" s="93"/>
      <c r="O17" s="69"/>
    </row>
    <row r="18" spans="1:15" s="11" customFormat="1" ht="18.899999999999999" customHeight="1" x14ac:dyDescent="0.25">
      <c r="A18" s="360">
        <v>12</v>
      </c>
      <c r="B18" s="67"/>
      <c r="C18" s="67"/>
      <c r="D18" s="68"/>
      <c r="E18" s="69"/>
      <c r="F18" s="68"/>
      <c r="G18" s="68"/>
      <c r="H18" s="357"/>
      <c r="I18" s="355"/>
      <c r="J18" s="359"/>
      <c r="K18" s="394"/>
      <c r="L18" s="344"/>
      <c r="M18" s="68"/>
      <c r="N18" s="93"/>
      <c r="O18" s="69"/>
    </row>
    <row r="19" spans="1:15" s="11" customFormat="1" ht="18.899999999999999" customHeight="1" x14ac:dyDescent="0.25">
      <c r="A19" s="360">
        <v>13</v>
      </c>
      <c r="B19" s="67"/>
      <c r="C19" s="67"/>
      <c r="D19" s="68"/>
      <c r="E19" s="69"/>
      <c r="F19" s="68"/>
      <c r="G19" s="68"/>
      <c r="H19" s="357"/>
      <c r="I19" s="355"/>
      <c r="J19" s="359"/>
      <c r="K19" s="394"/>
      <c r="L19" s="344"/>
      <c r="M19" s="68"/>
      <c r="N19" s="93"/>
      <c r="O19" s="69"/>
    </row>
    <row r="20" spans="1:15" s="11" customFormat="1" ht="18.899999999999999" customHeight="1" x14ac:dyDescent="0.25">
      <c r="A20" s="360">
        <v>14</v>
      </c>
      <c r="B20" s="67"/>
      <c r="C20" s="67"/>
      <c r="D20" s="68"/>
      <c r="E20" s="69"/>
      <c r="F20" s="68"/>
      <c r="G20" s="68"/>
      <c r="H20" s="357"/>
      <c r="I20" s="355"/>
      <c r="J20" s="359"/>
      <c r="K20" s="394"/>
      <c r="L20" s="344"/>
      <c r="M20" s="68"/>
      <c r="N20" s="93"/>
      <c r="O20" s="69"/>
    </row>
    <row r="21" spans="1:15" s="11" customFormat="1" ht="18.899999999999999" customHeight="1" x14ac:dyDescent="0.25">
      <c r="A21" s="360">
        <v>15</v>
      </c>
      <c r="B21" s="67"/>
      <c r="C21" s="67"/>
      <c r="D21" s="68"/>
      <c r="E21" s="69"/>
      <c r="F21" s="68"/>
      <c r="G21" s="68"/>
      <c r="H21" s="357"/>
      <c r="I21" s="355"/>
      <c r="J21" s="359"/>
      <c r="K21" s="394"/>
      <c r="L21" s="344"/>
      <c r="M21" s="68"/>
      <c r="N21" s="93"/>
      <c r="O21" s="69"/>
    </row>
    <row r="22" spans="1:15" s="11" customFormat="1" ht="18.899999999999999" customHeight="1" x14ac:dyDescent="0.25">
      <c r="A22" s="360">
        <v>16</v>
      </c>
      <c r="B22" s="67"/>
      <c r="C22" s="67"/>
      <c r="D22" s="68"/>
      <c r="E22" s="69"/>
      <c r="F22" s="68"/>
      <c r="G22" s="68"/>
      <c r="H22" s="357"/>
      <c r="I22" s="355"/>
      <c r="J22" s="359"/>
      <c r="K22" s="394"/>
      <c r="L22" s="344"/>
      <c r="M22" s="68"/>
      <c r="N22" s="93"/>
      <c r="O22" s="69"/>
    </row>
    <row r="23" spans="1:15" s="11" customFormat="1" ht="18.899999999999999" customHeight="1" x14ac:dyDescent="0.25">
      <c r="A23" s="360">
        <v>17</v>
      </c>
      <c r="B23" s="67"/>
      <c r="C23" s="67"/>
      <c r="D23" s="68"/>
      <c r="E23" s="69"/>
      <c r="F23" s="68"/>
      <c r="G23" s="68"/>
      <c r="H23" s="357"/>
      <c r="I23" s="355"/>
      <c r="J23" s="359"/>
      <c r="K23" s="394"/>
      <c r="L23" s="344"/>
      <c r="M23" s="68"/>
      <c r="N23" s="93"/>
      <c r="O23" s="69"/>
    </row>
    <row r="24" spans="1:15" s="11" customFormat="1" ht="18.899999999999999" customHeight="1" x14ac:dyDescent="0.25">
      <c r="A24" s="360">
        <v>18</v>
      </c>
      <c r="B24" s="67"/>
      <c r="C24" s="67"/>
      <c r="D24" s="68"/>
      <c r="E24" s="69"/>
      <c r="F24" s="68"/>
      <c r="G24" s="68"/>
      <c r="H24" s="357"/>
      <c r="I24" s="355"/>
      <c r="J24" s="359"/>
      <c r="K24" s="394"/>
      <c r="L24" s="344"/>
      <c r="M24" s="68"/>
      <c r="N24" s="93"/>
      <c r="O24" s="69"/>
    </row>
    <row r="25" spans="1:15" s="11" customFormat="1" ht="18.899999999999999" customHeight="1" x14ac:dyDescent="0.25">
      <c r="A25" s="360">
        <v>19</v>
      </c>
      <c r="B25" s="67"/>
      <c r="C25" s="67"/>
      <c r="D25" s="68"/>
      <c r="E25" s="69"/>
      <c r="F25" s="68"/>
      <c r="G25" s="68"/>
      <c r="H25" s="357"/>
      <c r="I25" s="355"/>
      <c r="J25" s="359"/>
      <c r="K25" s="394"/>
      <c r="L25" s="344"/>
      <c r="M25" s="68"/>
      <c r="N25" s="93"/>
      <c r="O25" s="69"/>
    </row>
    <row r="26" spans="1:15" s="11" customFormat="1" ht="18.899999999999999" customHeight="1" x14ac:dyDescent="0.25">
      <c r="A26" s="360">
        <v>20</v>
      </c>
      <c r="B26" s="67"/>
      <c r="C26" s="67"/>
      <c r="D26" s="68"/>
      <c r="E26" s="69"/>
      <c r="F26" s="68"/>
      <c r="G26" s="68"/>
      <c r="H26" s="357"/>
      <c r="I26" s="355"/>
      <c r="J26" s="359"/>
      <c r="K26" s="394"/>
      <c r="L26" s="344"/>
      <c r="M26" s="68"/>
      <c r="N26" s="93"/>
      <c r="O26" s="69"/>
    </row>
    <row r="27" spans="1:15" s="11" customFormat="1" ht="18.899999999999999" customHeight="1" x14ac:dyDescent="0.25">
      <c r="A27" s="360">
        <v>21</v>
      </c>
      <c r="B27" s="67"/>
      <c r="C27" s="67"/>
      <c r="D27" s="68"/>
      <c r="E27" s="69"/>
      <c r="F27" s="68"/>
      <c r="G27" s="68"/>
      <c r="H27" s="357"/>
      <c r="I27" s="355"/>
      <c r="J27" s="359"/>
      <c r="K27" s="394"/>
      <c r="L27" s="344"/>
      <c r="M27" s="68"/>
      <c r="N27" s="93"/>
      <c r="O27" s="69"/>
    </row>
    <row r="28" spans="1:15" s="11" customFormat="1" ht="18.899999999999999" customHeight="1" x14ac:dyDescent="0.25">
      <c r="A28" s="360">
        <v>22</v>
      </c>
      <c r="B28" s="67"/>
      <c r="C28" s="67"/>
      <c r="D28" s="68"/>
      <c r="E28" s="388"/>
      <c r="F28" s="68"/>
      <c r="G28" s="68"/>
      <c r="H28" s="357"/>
      <c r="I28" s="355"/>
      <c r="J28" s="359"/>
      <c r="K28" s="394"/>
      <c r="L28" s="344"/>
      <c r="M28" s="68"/>
      <c r="N28" s="93"/>
      <c r="O28" s="69"/>
    </row>
    <row r="29" spans="1:15" s="11" customFormat="1" ht="18.899999999999999" customHeight="1" x14ac:dyDescent="0.25">
      <c r="A29" s="360">
        <v>23</v>
      </c>
      <c r="B29" s="67"/>
      <c r="C29" s="67"/>
      <c r="D29" s="68"/>
      <c r="E29" s="69"/>
      <c r="F29" s="68"/>
      <c r="G29" s="68"/>
      <c r="H29" s="357"/>
      <c r="I29" s="355"/>
      <c r="J29" s="359"/>
      <c r="K29" s="394"/>
      <c r="L29" s="344"/>
      <c r="M29" s="68"/>
      <c r="N29" s="93"/>
      <c r="O29" s="69"/>
    </row>
    <row r="30" spans="1:15" s="11" customFormat="1" ht="18.899999999999999" customHeight="1" x14ac:dyDescent="0.25">
      <c r="A30" s="360">
        <v>24</v>
      </c>
      <c r="B30" s="67"/>
      <c r="C30" s="67"/>
      <c r="D30" s="68"/>
      <c r="E30" s="69"/>
      <c r="F30" s="68"/>
      <c r="G30" s="68"/>
      <c r="H30" s="357"/>
      <c r="I30" s="355"/>
      <c r="J30" s="359"/>
      <c r="K30" s="394"/>
      <c r="L30" s="344"/>
      <c r="M30" s="68"/>
      <c r="N30" s="93"/>
      <c r="O30" s="69"/>
    </row>
    <row r="31" spans="1:15" s="11" customFormat="1" ht="18.899999999999999" customHeight="1" x14ac:dyDescent="0.25">
      <c r="A31" s="360">
        <v>25</v>
      </c>
      <c r="B31" s="67"/>
      <c r="C31" s="67"/>
      <c r="D31" s="68"/>
      <c r="E31" s="69"/>
      <c r="F31" s="68"/>
      <c r="G31" s="68"/>
      <c r="H31" s="357"/>
      <c r="I31" s="355"/>
      <c r="J31" s="359"/>
      <c r="K31" s="394"/>
      <c r="L31" s="344"/>
      <c r="M31" s="68"/>
      <c r="N31" s="93"/>
      <c r="O31" s="69"/>
    </row>
    <row r="32" spans="1:15" s="11" customFormat="1" ht="18.899999999999999" customHeight="1" x14ac:dyDescent="0.25">
      <c r="A32" s="360">
        <v>26</v>
      </c>
      <c r="B32" s="67"/>
      <c r="C32" s="67"/>
      <c r="D32" s="68"/>
      <c r="E32" s="69"/>
      <c r="F32" s="68"/>
      <c r="G32" s="68"/>
      <c r="H32" s="357"/>
      <c r="I32" s="355"/>
      <c r="J32" s="359"/>
      <c r="K32" s="394"/>
      <c r="L32" s="344"/>
      <c r="M32" s="68"/>
      <c r="N32" s="93"/>
      <c r="O32" s="69"/>
    </row>
    <row r="33" spans="1:15" s="11" customFormat="1" ht="18.899999999999999" customHeight="1" x14ac:dyDescent="0.25">
      <c r="A33" s="360">
        <v>27</v>
      </c>
      <c r="B33" s="67"/>
      <c r="C33" s="67"/>
      <c r="D33" s="68"/>
      <c r="E33" s="69"/>
      <c r="F33" s="68"/>
      <c r="G33" s="68"/>
      <c r="H33" s="357"/>
      <c r="I33" s="355"/>
      <c r="J33" s="359"/>
      <c r="K33" s="394"/>
      <c r="L33" s="344"/>
      <c r="M33" s="68"/>
      <c r="N33" s="93"/>
      <c r="O33" s="69"/>
    </row>
    <row r="34" spans="1:15" s="11" customFormat="1" ht="18.899999999999999" customHeight="1" x14ac:dyDescent="0.25">
      <c r="A34" s="360">
        <v>28</v>
      </c>
      <c r="B34" s="67"/>
      <c r="C34" s="67"/>
      <c r="D34" s="68"/>
      <c r="E34" s="69"/>
      <c r="F34" s="68"/>
      <c r="G34" s="68"/>
      <c r="H34" s="357"/>
      <c r="I34" s="355"/>
      <c r="J34" s="359"/>
      <c r="K34" s="394"/>
      <c r="L34" s="344"/>
      <c r="M34" s="68"/>
      <c r="N34" s="93"/>
      <c r="O34" s="69"/>
    </row>
    <row r="35" spans="1:15" s="11" customFormat="1" ht="18.899999999999999" customHeight="1" x14ac:dyDescent="0.25">
      <c r="A35" s="360">
        <v>29</v>
      </c>
      <c r="B35" s="67"/>
      <c r="C35" s="67"/>
      <c r="D35" s="68"/>
      <c r="E35" s="69"/>
      <c r="F35" s="68"/>
      <c r="G35" s="68"/>
      <c r="H35" s="357"/>
      <c r="I35" s="355"/>
      <c r="J35" s="359"/>
      <c r="K35" s="394"/>
      <c r="L35" s="344"/>
      <c r="M35" s="68"/>
      <c r="N35" s="93"/>
      <c r="O35" s="69"/>
    </row>
    <row r="36" spans="1:15" s="11" customFormat="1" ht="18.899999999999999" customHeight="1" x14ac:dyDescent="0.25">
      <c r="A36" s="360">
        <v>30</v>
      </c>
      <c r="B36" s="67"/>
      <c r="C36" s="67"/>
      <c r="D36" s="68"/>
      <c r="E36" s="69"/>
      <c r="F36" s="68"/>
      <c r="G36" s="68"/>
      <c r="H36" s="357"/>
      <c r="I36" s="355"/>
      <c r="J36" s="359"/>
      <c r="K36" s="394"/>
      <c r="L36" s="344"/>
      <c r="M36" s="68"/>
      <c r="N36" s="93"/>
      <c r="O36" s="69"/>
    </row>
    <row r="37" spans="1:15" s="11" customFormat="1" ht="18.899999999999999" customHeight="1" x14ac:dyDescent="0.25">
      <c r="A37" s="360">
        <v>31</v>
      </c>
      <c r="B37" s="67"/>
      <c r="C37" s="67"/>
      <c r="D37" s="68"/>
      <c r="E37" s="69"/>
      <c r="F37" s="68"/>
      <c r="G37" s="68"/>
      <c r="H37" s="357"/>
      <c r="I37" s="355"/>
      <c r="J37" s="359"/>
      <c r="K37" s="394"/>
      <c r="L37" s="344"/>
      <c r="M37" s="68"/>
      <c r="N37" s="93"/>
      <c r="O37" s="69"/>
    </row>
    <row r="38" spans="1:15" s="11" customFormat="1" ht="18.899999999999999" customHeight="1" x14ac:dyDescent="0.25">
      <c r="A38" s="360">
        <v>32</v>
      </c>
      <c r="B38" s="67"/>
      <c r="C38" s="67"/>
      <c r="D38" s="68"/>
      <c r="E38" s="69"/>
      <c r="F38" s="586"/>
      <c r="G38" s="395"/>
      <c r="H38" s="357"/>
      <c r="I38" s="355"/>
      <c r="J38" s="359"/>
      <c r="K38" s="394"/>
      <c r="L38" s="344"/>
      <c r="M38" s="69"/>
      <c r="N38" s="93"/>
      <c r="O38" s="69"/>
    </row>
    <row r="39" spans="1:15" s="11" customFormat="1" ht="18.899999999999999" customHeight="1" x14ac:dyDescent="0.25">
      <c r="A39" s="360">
        <v>33</v>
      </c>
      <c r="B39" s="67"/>
      <c r="C39" s="67"/>
      <c r="D39" s="68"/>
      <c r="E39" s="69"/>
      <c r="F39" s="586"/>
      <c r="G39" s="395"/>
      <c r="H39" s="357"/>
      <c r="I39" s="355"/>
      <c r="J39" s="359"/>
      <c r="K39" s="394"/>
      <c r="L39" s="388"/>
      <c r="M39" s="69"/>
      <c r="N39" s="93"/>
      <c r="O39" s="69"/>
    </row>
    <row r="40" spans="1:15" s="11" customFormat="1" ht="18.899999999999999" customHeight="1" x14ac:dyDescent="0.25">
      <c r="A40" s="360">
        <v>34</v>
      </c>
      <c r="B40" s="67"/>
      <c r="C40" s="67"/>
      <c r="D40" s="68"/>
      <c r="E40" s="69"/>
      <c r="F40" s="586"/>
      <c r="G40" s="395"/>
      <c r="H40" s="357" t="e">
        <f>IF(AND(O40="",#REF!&gt;0,#REF!&lt;5),I40,)</f>
        <v>#REF!</v>
      </c>
      <c r="I40" s="355" t="str">
        <f>IF(D40="","ZZZ9",IF(AND(#REF!&gt;0,#REF!&lt;5),D40&amp;#REF!,D40&amp;"9"))</f>
        <v>ZZZ9</v>
      </c>
      <c r="J40" s="359">
        <f t="shared" ref="J40:J103" si="0">IF(O40="",999,O40)</f>
        <v>999</v>
      </c>
      <c r="K40" s="394">
        <f t="shared" ref="K40:K103" si="1">IF(N40=999,999,1)</f>
        <v>999</v>
      </c>
      <c r="L40" s="388"/>
      <c r="M40" s="69"/>
      <c r="N40" s="93">
        <f t="shared" ref="N40:N103" si="2">IF(L40="DA",1,IF(L40="WC",2,IF(L40="SE",3,IF(L40="Q",4,IF(L40="LL",5,999)))))</f>
        <v>999</v>
      </c>
      <c r="O40" s="69"/>
    </row>
    <row r="41" spans="1:15" s="11" customFormat="1" ht="18.899999999999999" customHeight="1" x14ac:dyDescent="0.25">
      <c r="A41" s="360">
        <v>35</v>
      </c>
      <c r="B41" s="67"/>
      <c r="C41" s="67"/>
      <c r="D41" s="68"/>
      <c r="E41" s="69"/>
      <c r="F41" s="586"/>
      <c r="G41" s="395"/>
      <c r="H41" s="357" t="e">
        <f>IF(AND(O41="",#REF!&gt;0,#REF!&lt;5),I41,)</f>
        <v>#REF!</v>
      </c>
      <c r="I41" s="355" t="str">
        <f>IF(D41="","ZZZ9",IF(AND(#REF!&gt;0,#REF!&lt;5),D41&amp;#REF!,D41&amp;"9"))</f>
        <v>ZZZ9</v>
      </c>
      <c r="J41" s="359">
        <f t="shared" si="0"/>
        <v>999</v>
      </c>
      <c r="K41" s="394">
        <f t="shared" si="1"/>
        <v>999</v>
      </c>
      <c r="L41" s="388"/>
      <c r="M41" s="69"/>
      <c r="N41" s="93">
        <f t="shared" si="2"/>
        <v>999</v>
      </c>
      <c r="O41" s="69"/>
    </row>
    <row r="42" spans="1:15" s="11" customFormat="1" ht="18.899999999999999" customHeight="1" x14ac:dyDescent="0.25">
      <c r="A42" s="360">
        <v>36</v>
      </c>
      <c r="B42" s="67"/>
      <c r="C42" s="67"/>
      <c r="D42" s="68"/>
      <c r="E42" s="69"/>
      <c r="F42" s="586"/>
      <c r="G42" s="395"/>
      <c r="H42" s="357" t="e">
        <f>IF(AND(O42="",#REF!&gt;0,#REF!&lt;5),I42,)</f>
        <v>#REF!</v>
      </c>
      <c r="I42" s="355" t="str">
        <f>IF(D42="","ZZZ9",IF(AND(#REF!&gt;0,#REF!&lt;5),D42&amp;#REF!,D42&amp;"9"))</f>
        <v>ZZZ9</v>
      </c>
      <c r="J42" s="359">
        <f t="shared" si="0"/>
        <v>999</v>
      </c>
      <c r="K42" s="394">
        <f t="shared" si="1"/>
        <v>999</v>
      </c>
      <c r="L42" s="388"/>
      <c r="M42" s="69"/>
      <c r="N42" s="93">
        <f t="shared" si="2"/>
        <v>999</v>
      </c>
      <c r="O42" s="69"/>
    </row>
    <row r="43" spans="1:15" s="11" customFormat="1" ht="18.899999999999999" customHeight="1" x14ac:dyDescent="0.25">
      <c r="A43" s="360">
        <v>37</v>
      </c>
      <c r="B43" s="67"/>
      <c r="C43" s="67"/>
      <c r="D43" s="68"/>
      <c r="E43" s="69"/>
      <c r="F43" s="586"/>
      <c r="G43" s="395"/>
      <c r="H43" s="357" t="e">
        <f>IF(AND(O43="",#REF!&gt;0,#REF!&lt;5),I43,)</f>
        <v>#REF!</v>
      </c>
      <c r="I43" s="355" t="str">
        <f>IF(D43="","ZZZ9",IF(AND(#REF!&gt;0,#REF!&lt;5),D43&amp;#REF!,D43&amp;"9"))</f>
        <v>ZZZ9</v>
      </c>
      <c r="J43" s="359">
        <f t="shared" si="0"/>
        <v>999</v>
      </c>
      <c r="K43" s="394">
        <f t="shared" si="1"/>
        <v>999</v>
      </c>
      <c r="L43" s="388"/>
      <c r="M43" s="69"/>
      <c r="N43" s="93">
        <f t="shared" si="2"/>
        <v>999</v>
      </c>
      <c r="O43" s="69"/>
    </row>
    <row r="44" spans="1:15" s="11" customFormat="1" ht="18.899999999999999" customHeight="1" x14ac:dyDescent="0.25">
      <c r="A44" s="360">
        <v>38</v>
      </c>
      <c r="B44" s="67"/>
      <c r="C44" s="67"/>
      <c r="D44" s="68"/>
      <c r="E44" s="69"/>
      <c r="F44" s="586"/>
      <c r="G44" s="395"/>
      <c r="H44" s="357" t="e">
        <f>IF(AND(O44="",#REF!&gt;0,#REF!&lt;5),I44,)</f>
        <v>#REF!</v>
      </c>
      <c r="I44" s="355" t="str">
        <f>IF(D44="","ZZZ9",IF(AND(#REF!&gt;0,#REF!&lt;5),D44&amp;#REF!,D44&amp;"9"))</f>
        <v>ZZZ9</v>
      </c>
      <c r="J44" s="359">
        <f t="shared" si="0"/>
        <v>999</v>
      </c>
      <c r="K44" s="394">
        <f t="shared" si="1"/>
        <v>999</v>
      </c>
      <c r="L44" s="388"/>
      <c r="M44" s="69"/>
      <c r="N44" s="93">
        <f t="shared" si="2"/>
        <v>999</v>
      </c>
      <c r="O44" s="69"/>
    </row>
    <row r="45" spans="1:15" s="11" customFormat="1" ht="18.899999999999999" customHeight="1" x14ac:dyDescent="0.25">
      <c r="A45" s="360">
        <v>39</v>
      </c>
      <c r="B45" s="67"/>
      <c r="C45" s="67"/>
      <c r="D45" s="68"/>
      <c r="E45" s="69"/>
      <c r="F45" s="586"/>
      <c r="G45" s="395"/>
      <c r="H45" s="357" t="e">
        <f>IF(AND(O45="",#REF!&gt;0,#REF!&lt;5),I45,)</f>
        <v>#REF!</v>
      </c>
      <c r="I45" s="355" t="str">
        <f>IF(D45="","ZZZ9",IF(AND(#REF!&gt;0,#REF!&lt;5),D45&amp;#REF!,D45&amp;"9"))</f>
        <v>ZZZ9</v>
      </c>
      <c r="J45" s="359">
        <f t="shared" si="0"/>
        <v>999</v>
      </c>
      <c r="K45" s="394">
        <f t="shared" si="1"/>
        <v>999</v>
      </c>
      <c r="L45" s="388"/>
      <c r="M45" s="69"/>
      <c r="N45" s="93">
        <f t="shared" si="2"/>
        <v>999</v>
      </c>
      <c r="O45" s="69"/>
    </row>
    <row r="46" spans="1:15" s="11" customFormat="1" ht="18.899999999999999" customHeight="1" x14ac:dyDescent="0.25">
      <c r="A46" s="360">
        <v>40</v>
      </c>
      <c r="B46" s="67"/>
      <c r="C46" s="67"/>
      <c r="D46" s="68"/>
      <c r="E46" s="69"/>
      <c r="F46" s="586"/>
      <c r="G46" s="395"/>
      <c r="H46" s="357" t="e">
        <f>IF(AND(O46="",#REF!&gt;0,#REF!&lt;5),I46,)</f>
        <v>#REF!</v>
      </c>
      <c r="I46" s="355" t="str">
        <f>IF(D46="","ZZZ9",IF(AND(#REF!&gt;0,#REF!&lt;5),D46&amp;#REF!,D46&amp;"9"))</f>
        <v>ZZZ9</v>
      </c>
      <c r="J46" s="359">
        <f t="shared" si="0"/>
        <v>999</v>
      </c>
      <c r="K46" s="394">
        <f t="shared" si="1"/>
        <v>999</v>
      </c>
      <c r="L46" s="388"/>
      <c r="M46" s="69"/>
      <c r="N46" s="93">
        <f t="shared" si="2"/>
        <v>999</v>
      </c>
      <c r="O46" s="69"/>
    </row>
    <row r="47" spans="1:15" s="11" customFormat="1" ht="18.899999999999999" customHeight="1" x14ac:dyDescent="0.25">
      <c r="A47" s="360">
        <v>41</v>
      </c>
      <c r="B47" s="67"/>
      <c r="C47" s="67"/>
      <c r="D47" s="68"/>
      <c r="E47" s="69"/>
      <c r="F47" s="586"/>
      <c r="G47" s="395"/>
      <c r="H47" s="357" t="e">
        <f>IF(AND(O47="",#REF!&gt;0,#REF!&lt;5),I47,)</f>
        <v>#REF!</v>
      </c>
      <c r="I47" s="355" t="str">
        <f>IF(D47="","ZZZ9",IF(AND(#REF!&gt;0,#REF!&lt;5),D47&amp;#REF!,D47&amp;"9"))</f>
        <v>ZZZ9</v>
      </c>
      <c r="J47" s="359">
        <f t="shared" si="0"/>
        <v>999</v>
      </c>
      <c r="K47" s="394">
        <f t="shared" si="1"/>
        <v>999</v>
      </c>
      <c r="L47" s="388"/>
      <c r="M47" s="69"/>
      <c r="N47" s="93">
        <f t="shared" si="2"/>
        <v>999</v>
      </c>
      <c r="O47" s="69"/>
    </row>
    <row r="48" spans="1:15" s="11" customFormat="1" ht="18.899999999999999" customHeight="1" x14ac:dyDescent="0.25">
      <c r="A48" s="360">
        <v>42</v>
      </c>
      <c r="B48" s="67"/>
      <c r="C48" s="67"/>
      <c r="D48" s="68"/>
      <c r="E48" s="69"/>
      <c r="F48" s="586"/>
      <c r="G48" s="395"/>
      <c r="H48" s="357" t="e">
        <f>IF(AND(O48="",#REF!&gt;0,#REF!&lt;5),I48,)</f>
        <v>#REF!</v>
      </c>
      <c r="I48" s="355" t="str">
        <f>IF(D48="","ZZZ9",IF(AND(#REF!&gt;0,#REF!&lt;5),D48&amp;#REF!,D48&amp;"9"))</f>
        <v>ZZZ9</v>
      </c>
      <c r="J48" s="359">
        <f t="shared" si="0"/>
        <v>999</v>
      </c>
      <c r="K48" s="394">
        <f t="shared" si="1"/>
        <v>999</v>
      </c>
      <c r="L48" s="388"/>
      <c r="M48" s="69"/>
      <c r="N48" s="93">
        <f t="shared" si="2"/>
        <v>999</v>
      </c>
      <c r="O48" s="69"/>
    </row>
    <row r="49" spans="1:15" s="11" customFormat="1" ht="18.899999999999999" customHeight="1" x14ac:dyDescent="0.25">
      <c r="A49" s="360">
        <v>43</v>
      </c>
      <c r="B49" s="67"/>
      <c r="C49" s="67"/>
      <c r="D49" s="68"/>
      <c r="E49" s="69"/>
      <c r="F49" s="586"/>
      <c r="G49" s="395"/>
      <c r="H49" s="357" t="e">
        <f>IF(AND(O49="",#REF!&gt;0,#REF!&lt;5),I49,)</f>
        <v>#REF!</v>
      </c>
      <c r="I49" s="355" t="str">
        <f>IF(D49="","ZZZ9",IF(AND(#REF!&gt;0,#REF!&lt;5),D49&amp;#REF!,D49&amp;"9"))</f>
        <v>ZZZ9</v>
      </c>
      <c r="J49" s="359">
        <f t="shared" si="0"/>
        <v>999</v>
      </c>
      <c r="K49" s="394">
        <f t="shared" si="1"/>
        <v>999</v>
      </c>
      <c r="L49" s="388"/>
      <c r="M49" s="69"/>
      <c r="N49" s="93">
        <f t="shared" si="2"/>
        <v>999</v>
      </c>
      <c r="O49" s="69"/>
    </row>
    <row r="50" spans="1:15" s="11" customFormat="1" ht="18.899999999999999" customHeight="1" x14ac:dyDescent="0.25">
      <c r="A50" s="360">
        <v>44</v>
      </c>
      <c r="B50" s="67"/>
      <c r="C50" s="67"/>
      <c r="D50" s="68"/>
      <c r="E50" s="69"/>
      <c r="F50" s="586"/>
      <c r="G50" s="395"/>
      <c r="H50" s="357" t="e">
        <f>IF(AND(O50="",#REF!&gt;0,#REF!&lt;5),I50,)</f>
        <v>#REF!</v>
      </c>
      <c r="I50" s="355" t="str">
        <f>IF(D50="","ZZZ9",IF(AND(#REF!&gt;0,#REF!&lt;5),D50&amp;#REF!,D50&amp;"9"))</f>
        <v>ZZZ9</v>
      </c>
      <c r="J50" s="359">
        <f t="shared" si="0"/>
        <v>999</v>
      </c>
      <c r="K50" s="394">
        <f t="shared" si="1"/>
        <v>999</v>
      </c>
      <c r="L50" s="388"/>
      <c r="M50" s="69"/>
      <c r="N50" s="93">
        <f t="shared" si="2"/>
        <v>999</v>
      </c>
      <c r="O50" s="69"/>
    </row>
    <row r="51" spans="1:15" s="11" customFormat="1" ht="18.899999999999999" customHeight="1" x14ac:dyDescent="0.25">
      <c r="A51" s="360">
        <v>45</v>
      </c>
      <c r="B51" s="67"/>
      <c r="C51" s="67"/>
      <c r="D51" s="68"/>
      <c r="E51" s="69"/>
      <c r="F51" s="586"/>
      <c r="G51" s="395"/>
      <c r="H51" s="357" t="e">
        <f>IF(AND(O51="",#REF!&gt;0,#REF!&lt;5),I51,)</f>
        <v>#REF!</v>
      </c>
      <c r="I51" s="355" t="str">
        <f>IF(D51="","ZZZ9",IF(AND(#REF!&gt;0,#REF!&lt;5),D51&amp;#REF!,D51&amp;"9"))</f>
        <v>ZZZ9</v>
      </c>
      <c r="J51" s="359">
        <f t="shared" si="0"/>
        <v>999</v>
      </c>
      <c r="K51" s="394">
        <f t="shared" si="1"/>
        <v>999</v>
      </c>
      <c r="L51" s="388"/>
      <c r="M51" s="69"/>
      <c r="N51" s="93">
        <f t="shared" si="2"/>
        <v>999</v>
      </c>
      <c r="O51" s="69"/>
    </row>
    <row r="52" spans="1:15" s="11" customFormat="1" ht="18.899999999999999" customHeight="1" x14ac:dyDescent="0.25">
      <c r="A52" s="360">
        <v>46</v>
      </c>
      <c r="B52" s="67"/>
      <c r="C52" s="67"/>
      <c r="D52" s="68"/>
      <c r="E52" s="69"/>
      <c r="F52" s="586"/>
      <c r="G52" s="395"/>
      <c r="H52" s="357" t="e">
        <f>IF(AND(O52="",#REF!&gt;0,#REF!&lt;5),I52,)</f>
        <v>#REF!</v>
      </c>
      <c r="I52" s="355" t="str">
        <f>IF(D52="","ZZZ9",IF(AND(#REF!&gt;0,#REF!&lt;5),D52&amp;#REF!,D52&amp;"9"))</f>
        <v>ZZZ9</v>
      </c>
      <c r="J52" s="359">
        <f t="shared" si="0"/>
        <v>999</v>
      </c>
      <c r="K52" s="394">
        <f t="shared" si="1"/>
        <v>999</v>
      </c>
      <c r="L52" s="388"/>
      <c r="M52" s="69"/>
      <c r="N52" s="93">
        <f t="shared" si="2"/>
        <v>999</v>
      </c>
      <c r="O52" s="69"/>
    </row>
    <row r="53" spans="1:15" s="11" customFormat="1" ht="18.899999999999999" customHeight="1" x14ac:dyDescent="0.25">
      <c r="A53" s="360">
        <v>47</v>
      </c>
      <c r="B53" s="67"/>
      <c r="C53" s="67"/>
      <c r="D53" s="68"/>
      <c r="E53" s="69"/>
      <c r="F53" s="586"/>
      <c r="G53" s="395"/>
      <c r="H53" s="357" t="e">
        <f>IF(AND(O53="",#REF!&gt;0,#REF!&lt;5),I53,)</f>
        <v>#REF!</v>
      </c>
      <c r="I53" s="355" t="str">
        <f>IF(D53="","ZZZ9",IF(AND(#REF!&gt;0,#REF!&lt;5),D53&amp;#REF!,D53&amp;"9"))</f>
        <v>ZZZ9</v>
      </c>
      <c r="J53" s="359">
        <f t="shared" si="0"/>
        <v>999</v>
      </c>
      <c r="K53" s="394">
        <f t="shared" si="1"/>
        <v>999</v>
      </c>
      <c r="L53" s="388"/>
      <c r="M53" s="69"/>
      <c r="N53" s="93">
        <f t="shared" si="2"/>
        <v>999</v>
      </c>
      <c r="O53" s="69"/>
    </row>
    <row r="54" spans="1:15" s="11" customFormat="1" ht="18.899999999999999" customHeight="1" x14ac:dyDescent="0.25">
      <c r="A54" s="360">
        <v>48</v>
      </c>
      <c r="B54" s="67"/>
      <c r="C54" s="67"/>
      <c r="D54" s="68"/>
      <c r="E54" s="69"/>
      <c r="F54" s="586"/>
      <c r="G54" s="395"/>
      <c r="H54" s="357" t="e">
        <f>IF(AND(O54="",#REF!&gt;0,#REF!&lt;5),I54,)</f>
        <v>#REF!</v>
      </c>
      <c r="I54" s="355" t="str">
        <f>IF(D54="","ZZZ9",IF(AND(#REF!&gt;0,#REF!&lt;5),D54&amp;#REF!,D54&amp;"9"))</f>
        <v>ZZZ9</v>
      </c>
      <c r="J54" s="359">
        <f t="shared" si="0"/>
        <v>999</v>
      </c>
      <c r="K54" s="394">
        <f t="shared" si="1"/>
        <v>999</v>
      </c>
      <c r="L54" s="388"/>
      <c r="M54" s="69"/>
      <c r="N54" s="93">
        <f t="shared" si="2"/>
        <v>999</v>
      </c>
      <c r="O54" s="69"/>
    </row>
    <row r="55" spans="1:15" s="11" customFormat="1" ht="18.899999999999999" customHeight="1" x14ac:dyDescent="0.25">
      <c r="A55" s="360">
        <v>49</v>
      </c>
      <c r="B55" s="67"/>
      <c r="C55" s="67"/>
      <c r="D55" s="68"/>
      <c r="E55" s="69"/>
      <c r="F55" s="586"/>
      <c r="G55" s="395"/>
      <c r="H55" s="357" t="e">
        <f>IF(AND(O55="",#REF!&gt;0,#REF!&lt;5),I55,)</f>
        <v>#REF!</v>
      </c>
      <c r="I55" s="355" t="str">
        <f>IF(D55="","ZZZ9",IF(AND(#REF!&gt;0,#REF!&lt;5),D55&amp;#REF!,D55&amp;"9"))</f>
        <v>ZZZ9</v>
      </c>
      <c r="J55" s="359">
        <f t="shared" si="0"/>
        <v>999</v>
      </c>
      <c r="K55" s="394">
        <f t="shared" si="1"/>
        <v>999</v>
      </c>
      <c r="L55" s="388"/>
      <c r="M55" s="69"/>
      <c r="N55" s="93">
        <f t="shared" si="2"/>
        <v>999</v>
      </c>
      <c r="O55" s="69"/>
    </row>
    <row r="56" spans="1:15" s="11" customFormat="1" ht="18.899999999999999" customHeight="1" x14ac:dyDescent="0.25">
      <c r="A56" s="360">
        <v>50</v>
      </c>
      <c r="B56" s="67"/>
      <c r="C56" s="67"/>
      <c r="D56" s="68"/>
      <c r="E56" s="69"/>
      <c r="F56" s="586"/>
      <c r="G56" s="395"/>
      <c r="H56" s="357" t="e">
        <f>IF(AND(O56="",#REF!&gt;0,#REF!&lt;5),I56,)</f>
        <v>#REF!</v>
      </c>
      <c r="I56" s="355" t="str">
        <f>IF(D56="","ZZZ9",IF(AND(#REF!&gt;0,#REF!&lt;5),D56&amp;#REF!,D56&amp;"9"))</f>
        <v>ZZZ9</v>
      </c>
      <c r="J56" s="359">
        <f t="shared" si="0"/>
        <v>999</v>
      </c>
      <c r="K56" s="394">
        <f t="shared" si="1"/>
        <v>999</v>
      </c>
      <c r="L56" s="388"/>
      <c r="M56" s="69"/>
      <c r="N56" s="93">
        <f t="shared" si="2"/>
        <v>999</v>
      </c>
      <c r="O56" s="69"/>
    </row>
    <row r="57" spans="1:15" s="11" customFormat="1" ht="18.899999999999999" customHeight="1" x14ac:dyDescent="0.25">
      <c r="A57" s="360">
        <v>51</v>
      </c>
      <c r="B57" s="67"/>
      <c r="C57" s="67"/>
      <c r="D57" s="68"/>
      <c r="E57" s="69"/>
      <c r="F57" s="586"/>
      <c r="G57" s="395"/>
      <c r="H57" s="357" t="e">
        <f>IF(AND(O57="",#REF!&gt;0,#REF!&lt;5),I57,)</f>
        <v>#REF!</v>
      </c>
      <c r="I57" s="355" t="str">
        <f>IF(D57="","ZZZ9",IF(AND(#REF!&gt;0,#REF!&lt;5),D57&amp;#REF!,D57&amp;"9"))</f>
        <v>ZZZ9</v>
      </c>
      <c r="J57" s="359">
        <f t="shared" si="0"/>
        <v>999</v>
      </c>
      <c r="K57" s="394">
        <f t="shared" si="1"/>
        <v>999</v>
      </c>
      <c r="L57" s="388"/>
      <c r="M57" s="69"/>
      <c r="N57" s="93">
        <f t="shared" si="2"/>
        <v>999</v>
      </c>
      <c r="O57" s="69"/>
    </row>
    <row r="58" spans="1:15" s="11" customFormat="1" ht="18.899999999999999" customHeight="1" x14ac:dyDescent="0.25">
      <c r="A58" s="360">
        <v>52</v>
      </c>
      <c r="B58" s="67"/>
      <c r="C58" s="67"/>
      <c r="D58" s="68"/>
      <c r="E58" s="69"/>
      <c r="F58" s="586"/>
      <c r="G58" s="395"/>
      <c r="H58" s="357" t="e">
        <f>IF(AND(O58="",#REF!&gt;0,#REF!&lt;5),I58,)</f>
        <v>#REF!</v>
      </c>
      <c r="I58" s="355" t="str">
        <f>IF(D58="","ZZZ9",IF(AND(#REF!&gt;0,#REF!&lt;5),D58&amp;#REF!,D58&amp;"9"))</f>
        <v>ZZZ9</v>
      </c>
      <c r="J58" s="359">
        <f t="shared" si="0"/>
        <v>999</v>
      </c>
      <c r="K58" s="394">
        <f t="shared" si="1"/>
        <v>999</v>
      </c>
      <c r="L58" s="388"/>
      <c r="M58" s="69"/>
      <c r="N58" s="93">
        <f t="shared" si="2"/>
        <v>999</v>
      </c>
      <c r="O58" s="69"/>
    </row>
    <row r="59" spans="1:15" s="11" customFormat="1" ht="18.899999999999999" customHeight="1" x14ac:dyDescent="0.25">
      <c r="A59" s="360">
        <v>53</v>
      </c>
      <c r="B59" s="67"/>
      <c r="C59" s="67"/>
      <c r="D59" s="68"/>
      <c r="E59" s="69"/>
      <c r="F59" s="586"/>
      <c r="G59" s="395"/>
      <c r="H59" s="357" t="e">
        <f>IF(AND(O59="",#REF!&gt;0,#REF!&lt;5),I59,)</f>
        <v>#REF!</v>
      </c>
      <c r="I59" s="355" t="str">
        <f>IF(D59="","ZZZ9",IF(AND(#REF!&gt;0,#REF!&lt;5),D59&amp;#REF!,D59&amp;"9"))</f>
        <v>ZZZ9</v>
      </c>
      <c r="J59" s="359">
        <f t="shared" si="0"/>
        <v>999</v>
      </c>
      <c r="K59" s="394">
        <f t="shared" si="1"/>
        <v>999</v>
      </c>
      <c r="L59" s="388"/>
      <c r="M59" s="69"/>
      <c r="N59" s="93">
        <f t="shared" si="2"/>
        <v>999</v>
      </c>
      <c r="O59" s="69"/>
    </row>
    <row r="60" spans="1:15" s="11" customFormat="1" ht="18.899999999999999" customHeight="1" x14ac:dyDescent="0.25">
      <c r="A60" s="360">
        <v>54</v>
      </c>
      <c r="B60" s="67"/>
      <c r="C60" s="67"/>
      <c r="D60" s="68"/>
      <c r="E60" s="69"/>
      <c r="F60" s="586"/>
      <c r="G60" s="395"/>
      <c r="H60" s="357" t="e">
        <f>IF(AND(O60="",#REF!&gt;0,#REF!&lt;5),I60,)</f>
        <v>#REF!</v>
      </c>
      <c r="I60" s="355" t="str">
        <f>IF(D60="","ZZZ9",IF(AND(#REF!&gt;0,#REF!&lt;5),D60&amp;#REF!,D60&amp;"9"))</f>
        <v>ZZZ9</v>
      </c>
      <c r="J60" s="359">
        <f t="shared" si="0"/>
        <v>999</v>
      </c>
      <c r="K60" s="394">
        <f t="shared" si="1"/>
        <v>999</v>
      </c>
      <c r="L60" s="388"/>
      <c r="M60" s="69"/>
      <c r="N60" s="93">
        <f t="shared" si="2"/>
        <v>999</v>
      </c>
      <c r="O60" s="69"/>
    </row>
    <row r="61" spans="1:15" s="11" customFormat="1" ht="18.899999999999999" customHeight="1" x14ac:dyDescent="0.25">
      <c r="A61" s="360">
        <v>55</v>
      </c>
      <c r="B61" s="67"/>
      <c r="C61" s="67"/>
      <c r="D61" s="68"/>
      <c r="E61" s="69"/>
      <c r="F61" s="586"/>
      <c r="G61" s="395"/>
      <c r="H61" s="357" t="e">
        <f>IF(AND(O61="",#REF!&gt;0,#REF!&lt;5),I61,)</f>
        <v>#REF!</v>
      </c>
      <c r="I61" s="355" t="str">
        <f>IF(D61="","ZZZ9",IF(AND(#REF!&gt;0,#REF!&lt;5),D61&amp;#REF!,D61&amp;"9"))</f>
        <v>ZZZ9</v>
      </c>
      <c r="J61" s="359">
        <f t="shared" si="0"/>
        <v>999</v>
      </c>
      <c r="K61" s="394">
        <f t="shared" si="1"/>
        <v>999</v>
      </c>
      <c r="L61" s="388"/>
      <c r="M61" s="69"/>
      <c r="N61" s="93">
        <f t="shared" si="2"/>
        <v>999</v>
      </c>
      <c r="O61" s="69"/>
    </row>
    <row r="62" spans="1:15" s="11" customFormat="1" ht="18.899999999999999" customHeight="1" x14ac:dyDescent="0.25">
      <c r="A62" s="360">
        <v>56</v>
      </c>
      <c r="B62" s="67"/>
      <c r="C62" s="67"/>
      <c r="D62" s="68"/>
      <c r="E62" s="69"/>
      <c r="F62" s="586"/>
      <c r="G62" s="395"/>
      <c r="H62" s="357" t="e">
        <f>IF(AND(O62="",#REF!&gt;0,#REF!&lt;5),I62,)</f>
        <v>#REF!</v>
      </c>
      <c r="I62" s="355" t="str">
        <f>IF(D62="","ZZZ9",IF(AND(#REF!&gt;0,#REF!&lt;5),D62&amp;#REF!,D62&amp;"9"))</f>
        <v>ZZZ9</v>
      </c>
      <c r="J62" s="359">
        <f t="shared" si="0"/>
        <v>999</v>
      </c>
      <c r="K62" s="394">
        <f t="shared" si="1"/>
        <v>999</v>
      </c>
      <c r="L62" s="388"/>
      <c r="M62" s="69"/>
      <c r="N62" s="93">
        <f t="shared" si="2"/>
        <v>999</v>
      </c>
      <c r="O62" s="69"/>
    </row>
    <row r="63" spans="1:15" s="11" customFormat="1" ht="18.899999999999999" customHeight="1" x14ac:dyDescent="0.25">
      <c r="A63" s="360">
        <v>57</v>
      </c>
      <c r="B63" s="67"/>
      <c r="C63" s="67"/>
      <c r="D63" s="68"/>
      <c r="E63" s="69"/>
      <c r="F63" s="586"/>
      <c r="G63" s="395"/>
      <c r="H63" s="357" t="e">
        <f>IF(AND(O63="",#REF!&gt;0,#REF!&lt;5),I63,)</f>
        <v>#REF!</v>
      </c>
      <c r="I63" s="355" t="str">
        <f>IF(D63="","ZZZ9",IF(AND(#REF!&gt;0,#REF!&lt;5),D63&amp;#REF!,D63&amp;"9"))</f>
        <v>ZZZ9</v>
      </c>
      <c r="J63" s="359">
        <f t="shared" si="0"/>
        <v>999</v>
      </c>
      <c r="K63" s="394">
        <f t="shared" si="1"/>
        <v>999</v>
      </c>
      <c r="L63" s="388"/>
      <c r="M63" s="69"/>
      <c r="N63" s="93">
        <f t="shared" si="2"/>
        <v>999</v>
      </c>
      <c r="O63" s="69"/>
    </row>
    <row r="64" spans="1:15" s="11" customFormat="1" ht="18.899999999999999" customHeight="1" x14ac:dyDescent="0.25">
      <c r="A64" s="360">
        <v>58</v>
      </c>
      <c r="B64" s="67"/>
      <c r="C64" s="67"/>
      <c r="D64" s="68"/>
      <c r="E64" s="69"/>
      <c r="F64" s="586"/>
      <c r="G64" s="395"/>
      <c r="H64" s="357" t="e">
        <f>IF(AND(O64="",#REF!&gt;0,#REF!&lt;5),I64,)</f>
        <v>#REF!</v>
      </c>
      <c r="I64" s="355" t="str">
        <f>IF(D64="","ZZZ9",IF(AND(#REF!&gt;0,#REF!&lt;5),D64&amp;#REF!,D64&amp;"9"))</f>
        <v>ZZZ9</v>
      </c>
      <c r="J64" s="359">
        <f t="shared" si="0"/>
        <v>999</v>
      </c>
      <c r="K64" s="394">
        <f t="shared" si="1"/>
        <v>999</v>
      </c>
      <c r="L64" s="388"/>
      <c r="M64" s="69"/>
      <c r="N64" s="93">
        <f t="shared" si="2"/>
        <v>999</v>
      </c>
      <c r="O64" s="69"/>
    </row>
    <row r="65" spans="1:15" s="11" customFormat="1" ht="18.899999999999999" customHeight="1" x14ac:dyDescent="0.25">
      <c r="A65" s="360">
        <v>59</v>
      </c>
      <c r="B65" s="67"/>
      <c r="C65" s="67"/>
      <c r="D65" s="68"/>
      <c r="E65" s="69"/>
      <c r="F65" s="586"/>
      <c r="G65" s="395"/>
      <c r="H65" s="357" t="e">
        <f>IF(AND(O65="",#REF!&gt;0,#REF!&lt;5),I65,)</f>
        <v>#REF!</v>
      </c>
      <c r="I65" s="355" t="str">
        <f>IF(D65="","ZZZ9",IF(AND(#REF!&gt;0,#REF!&lt;5),D65&amp;#REF!,D65&amp;"9"))</f>
        <v>ZZZ9</v>
      </c>
      <c r="J65" s="359">
        <f t="shared" si="0"/>
        <v>999</v>
      </c>
      <c r="K65" s="394">
        <f t="shared" si="1"/>
        <v>999</v>
      </c>
      <c r="L65" s="388"/>
      <c r="M65" s="69"/>
      <c r="N65" s="93">
        <f t="shared" si="2"/>
        <v>999</v>
      </c>
      <c r="O65" s="69"/>
    </row>
    <row r="66" spans="1:15" s="11" customFormat="1" ht="18.899999999999999" customHeight="1" x14ac:dyDescent="0.25">
      <c r="A66" s="360">
        <v>60</v>
      </c>
      <c r="B66" s="67"/>
      <c r="C66" s="67"/>
      <c r="D66" s="68"/>
      <c r="E66" s="69"/>
      <c r="F66" s="586"/>
      <c r="G66" s="395"/>
      <c r="H66" s="357" t="e">
        <f>IF(AND(O66="",#REF!&gt;0,#REF!&lt;5),I66,)</f>
        <v>#REF!</v>
      </c>
      <c r="I66" s="355" t="str">
        <f>IF(D66="","ZZZ9",IF(AND(#REF!&gt;0,#REF!&lt;5),D66&amp;#REF!,D66&amp;"9"))</f>
        <v>ZZZ9</v>
      </c>
      <c r="J66" s="359">
        <f t="shared" si="0"/>
        <v>999</v>
      </c>
      <c r="K66" s="394">
        <f t="shared" si="1"/>
        <v>999</v>
      </c>
      <c r="L66" s="388"/>
      <c r="M66" s="69"/>
      <c r="N66" s="93">
        <f t="shared" si="2"/>
        <v>999</v>
      </c>
      <c r="O66" s="69"/>
    </row>
    <row r="67" spans="1:15" s="11" customFormat="1" ht="18.899999999999999" customHeight="1" x14ac:dyDescent="0.25">
      <c r="A67" s="360">
        <v>61</v>
      </c>
      <c r="B67" s="67"/>
      <c r="C67" s="67"/>
      <c r="D67" s="68"/>
      <c r="E67" s="69"/>
      <c r="F67" s="586"/>
      <c r="G67" s="395"/>
      <c r="H67" s="357" t="e">
        <f>IF(AND(O67="",#REF!&gt;0,#REF!&lt;5),I67,)</f>
        <v>#REF!</v>
      </c>
      <c r="I67" s="355" t="str">
        <f>IF(D67="","ZZZ9",IF(AND(#REF!&gt;0,#REF!&lt;5),D67&amp;#REF!,D67&amp;"9"))</f>
        <v>ZZZ9</v>
      </c>
      <c r="J67" s="359">
        <f t="shared" si="0"/>
        <v>999</v>
      </c>
      <c r="K67" s="394">
        <f t="shared" si="1"/>
        <v>999</v>
      </c>
      <c r="L67" s="388"/>
      <c r="M67" s="69"/>
      <c r="N67" s="93">
        <f t="shared" si="2"/>
        <v>999</v>
      </c>
      <c r="O67" s="69"/>
    </row>
    <row r="68" spans="1:15" s="11" customFormat="1" ht="18.899999999999999" customHeight="1" x14ac:dyDescent="0.25">
      <c r="A68" s="360">
        <v>62</v>
      </c>
      <c r="B68" s="67"/>
      <c r="C68" s="67"/>
      <c r="D68" s="68"/>
      <c r="E68" s="69"/>
      <c r="F68" s="586"/>
      <c r="G68" s="395"/>
      <c r="H68" s="357" t="e">
        <f>IF(AND(O68="",#REF!&gt;0,#REF!&lt;5),I68,)</f>
        <v>#REF!</v>
      </c>
      <c r="I68" s="355" t="str">
        <f>IF(D68="","ZZZ9",IF(AND(#REF!&gt;0,#REF!&lt;5),D68&amp;#REF!,D68&amp;"9"))</f>
        <v>ZZZ9</v>
      </c>
      <c r="J68" s="359">
        <f t="shared" si="0"/>
        <v>999</v>
      </c>
      <c r="K68" s="394">
        <f t="shared" si="1"/>
        <v>999</v>
      </c>
      <c r="L68" s="388"/>
      <c r="M68" s="69"/>
      <c r="N68" s="93">
        <f t="shared" si="2"/>
        <v>999</v>
      </c>
      <c r="O68" s="69"/>
    </row>
    <row r="69" spans="1:15" s="11" customFormat="1" ht="18.899999999999999" customHeight="1" x14ac:dyDescent="0.25">
      <c r="A69" s="360">
        <v>63</v>
      </c>
      <c r="B69" s="67"/>
      <c r="C69" s="67"/>
      <c r="D69" s="68"/>
      <c r="E69" s="69"/>
      <c r="F69" s="586"/>
      <c r="G69" s="395"/>
      <c r="H69" s="357" t="e">
        <f>IF(AND(O69="",#REF!&gt;0,#REF!&lt;5),I69,)</f>
        <v>#REF!</v>
      </c>
      <c r="I69" s="355" t="str">
        <f>IF(D69="","ZZZ9",IF(AND(#REF!&gt;0,#REF!&lt;5),D69&amp;#REF!,D69&amp;"9"))</f>
        <v>ZZZ9</v>
      </c>
      <c r="J69" s="359">
        <f t="shared" si="0"/>
        <v>999</v>
      </c>
      <c r="K69" s="394">
        <f t="shared" si="1"/>
        <v>999</v>
      </c>
      <c r="L69" s="388"/>
      <c r="M69" s="69"/>
      <c r="N69" s="93">
        <f t="shared" si="2"/>
        <v>999</v>
      </c>
      <c r="O69" s="69"/>
    </row>
    <row r="70" spans="1:15" s="11" customFormat="1" ht="18.899999999999999" customHeight="1" x14ac:dyDescent="0.25">
      <c r="A70" s="360">
        <v>64</v>
      </c>
      <c r="B70" s="67"/>
      <c r="C70" s="67"/>
      <c r="D70" s="68"/>
      <c r="E70" s="69"/>
      <c r="F70" s="586"/>
      <c r="G70" s="395"/>
      <c r="H70" s="357" t="e">
        <f>IF(AND(O70="",#REF!&gt;0,#REF!&lt;5),I70,)</f>
        <v>#REF!</v>
      </c>
      <c r="I70" s="355" t="str">
        <f>IF(D70="","ZZZ9",IF(AND(#REF!&gt;0,#REF!&lt;5),D70&amp;#REF!,D70&amp;"9"))</f>
        <v>ZZZ9</v>
      </c>
      <c r="J70" s="359">
        <f t="shared" si="0"/>
        <v>999</v>
      </c>
      <c r="K70" s="394">
        <f t="shared" si="1"/>
        <v>999</v>
      </c>
      <c r="L70" s="388"/>
      <c r="M70" s="69"/>
      <c r="N70" s="93">
        <f t="shared" si="2"/>
        <v>999</v>
      </c>
      <c r="O70" s="69"/>
    </row>
    <row r="71" spans="1:15" s="11" customFormat="1" ht="18.899999999999999" customHeight="1" x14ac:dyDescent="0.25">
      <c r="A71" s="360">
        <v>65</v>
      </c>
      <c r="B71" s="67"/>
      <c r="C71" s="67"/>
      <c r="D71" s="68"/>
      <c r="E71" s="69"/>
      <c r="F71" s="586"/>
      <c r="G71" s="395"/>
      <c r="H71" s="357" t="e">
        <f>IF(AND(O71="",#REF!&gt;0,#REF!&lt;5),I71,)</f>
        <v>#REF!</v>
      </c>
      <c r="I71" s="355" t="str">
        <f>IF(D71="","ZZZ9",IF(AND(#REF!&gt;0,#REF!&lt;5),D71&amp;#REF!,D71&amp;"9"))</f>
        <v>ZZZ9</v>
      </c>
      <c r="J71" s="359">
        <f t="shared" si="0"/>
        <v>999</v>
      </c>
      <c r="K71" s="394">
        <f t="shared" si="1"/>
        <v>999</v>
      </c>
      <c r="L71" s="388"/>
      <c r="M71" s="69"/>
      <c r="N71" s="93">
        <f t="shared" si="2"/>
        <v>999</v>
      </c>
      <c r="O71" s="69"/>
    </row>
    <row r="72" spans="1:15" s="11" customFormat="1" ht="18.899999999999999" customHeight="1" x14ac:dyDescent="0.25">
      <c r="A72" s="360">
        <v>66</v>
      </c>
      <c r="B72" s="67"/>
      <c r="C72" s="67"/>
      <c r="D72" s="68"/>
      <c r="E72" s="69"/>
      <c r="F72" s="586"/>
      <c r="G72" s="395"/>
      <c r="H72" s="357" t="e">
        <f>IF(AND(O72="",#REF!&gt;0,#REF!&lt;5),I72,)</f>
        <v>#REF!</v>
      </c>
      <c r="I72" s="355" t="str">
        <f>IF(D72="","ZZZ9",IF(AND(#REF!&gt;0,#REF!&lt;5),D72&amp;#REF!,D72&amp;"9"))</f>
        <v>ZZZ9</v>
      </c>
      <c r="J72" s="359">
        <f t="shared" si="0"/>
        <v>999</v>
      </c>
      <c r="K72" s="394">
        <f t="shared" si="1"/>
        <v>999</v>
      </c>
      <c r="L72" s="388"/>
      <c r="M72" s="69"/>
      <c r="N72" s="93">
        <f t="shared" si="2"/>
        <v>999</v>
      </c>
      <c r="O72" s="69"/>
    </row>
    <row r="73" spans="1:15" s="11" customFormat="1" ht="18.899999999999999" customHeight="1" x14ac:dyDescent="0.25">
      <c r="A73" s="360">
        <v>67</v>
      </c>
      <c r="B73" s="67"/>
      <c r="C73" s="67"/>
      <c r="D73" s="68"/>
      <c r="E73" s="69"/>
      <c r="F73" s="586"/>
      <c r="G73" s="395"/>
      <c r="H73" s="357" t="e">
        <f>IF(AND(O73="",#REF!&gt;0,#REF!&lt;5),I73,)</f>
        <v>#REF!</v>
      </c>
      <c r="I73" s="355" t="str">
        <f>IF(D73="","ZZZ9",IF(AND(#REF!&gt;0,#REF!&lt;5),D73&amp;#REF!,D73&amp;"9"))</f>
        <v>ZZZ9</v>
      </c>
      <c r="J73" s="359">
        <f t="shared" si="0"/>
        <v>999</v>
      </c>
      <c r="K73" s="394">
        <f t="shared" si="1"/>
        <v>999</v>
      </c>
      <c r="L73" s="388"/>
      <c r="M73" s="69"/>
      <c r="N73" s="93">
        <f t="shared" si="2"/>
        <v>999</v>
      </c>
      <c r="O73" s="69"/>
    </row>
    <row r="74" spans="1:15" s="11" customFormat="1" ht="18.899999999999999" customHeight="1" x14ac:dyDescent="0.25">
      <c r="A74" s="360">
        <v>68</v>
      </c>
      <c r="B74" s="67"/>
      <c r="C74" s="67"/>
      <c r="D74" s="68"/>
      <c r="E74" s="69"/>
      <c r="F74" s="586"/>
      <c r="G74" s="395"/>
      <c r="H74" s="357" t="e">
        <f>IF(AND(O74="",#REF!&gt;0,#REF!&lt;5),I74,)</f>
        <v>#REF!</v>
      </c>
      <c r="I74" s="355" t="str">
        <f>IF(D74="","ZZZ9",IF(AND(#REF!&gt;0,#REF!&lt;5),D74&amp;#REF!,D74&amp;"9"))</f>
        <v>ZZZ9</v>
      </c>
      <c r="J74" s="359">
        <f t="shared" si="0"/>
        <v>999</v>
      </c>
      <c r="K74" s="394">
        <f t="shared" si="1"/>
        <v>999</v>
      </c>
      <c r="L74" s="388"/>
      <c r="M74" s="69"/>
      <c r="N74" s="93">
        <f t="shared" si="2"/>
        <v>999</v>
      </c>
      <c r="O74" s="69"/>
    </row>
    <row r="75" spans="1:15" s="11" customFormat="1" ht="18.899999999999999" customHeight="1" x14ac:dyDescent="0.25">
      <c r="A75" s="360">
        <v>69</v>
      </c>
      <c r="B75" s="67"/>
      <c r="C75" s="67"/>
      <c r="D75" s="68"/>
      <c r="E75" s="69"/>
      <c r="F75" s="586"/>
      <c r="G75" s="395"/>
      <c r="H75" s="357" t="e">
        <f>IF(AND(O75="",#REF!&gt;0,#REF!&lt;5),I75,)</f>
        <v>#REF!</v>
      </c>
      <c r="I75" s="355" t="str">
        <f>IF(D75="","ZZZ9",IF(AND(#REF!&gt;0,#REF!&lt;5),D75&amp;#REF!,D75&amp;"9"))</f>
        <v>ZZZ9</v>
      </c>
      <c r="J75" s="359">
        <f t="shared" si="0"/>
        <v>999</v>
      </c>
      <c r="K75" s="394">
        <f t="shared" si="1"/>
        <v>999</v>
      </c>
      <c r="L75" s="388"/>
      <c r="M75" s="69"/>
      <c r="N75" s="93">
        <f t="shared" si="2"/>
        <v>999</v>
      </c>
      <c r="O75" s="69"/>
    </row>
    <row r="76" spans="1:15" s="11" customFormat="1" ht="18.899999999999999" customHeight="1" x14ac:dyDescent="0.25">
      <c r="A76" s="360">
        <v>70</v>
      </c>
      <c r="B76" s="67"/>
      <c r="C76" s="67"/>
      <c r="D76" s="68"/>
      <c r="E76" s="69"/>
      <c r="F76" s="586"/>
      <c r="G76" s="395"/>
      <c r="H76" s="357" t="e">
        <f>IF(AND(O76="",#REF!&gt;0,#REF!&lt;5),I76,)</f>
        <v>#REF!</v>
      </c>
      <c r="I76" s="355" t="str">
        <f>IF(D76="","ZZZ9",IF(AND(#REF!&gt;0,#REF!&lt;5),D76&amp;#REF!,D76&amp;"9"))</f>
        <v>ZZZ9</v>
      </c>
      <c r="J76" s="359">
        <f t="shared" si="0"/>
        <v>999</v>
      </c>
      <c r="K76" s="394">
        <f t="shared" si="1"/>
        <v>999</v>
      </c>
      <c r="L76" s="388"/>
      <c r="M76" s="69"/>
      <c r="N76" s="93">
        <f t="shared" si="2"/>
        <v>999</v>
      </c>
      <c r="O76" s="69"/>
    </row>
    <row r="77" spans="1:15" s="11" customFormat="1" ht="18.899999999999999" customHeight="1" x14ac:dyDescent="0.25">
      <c r="A77" s="360">
        <v>71</v>
      </c>
      <c r="B77" s="67"/>
      <c r="C77" s="67"/>
      <c r="D77" s="68"/>
      <c r="E77" s="69"/>
      <c r="F77" s="586"/>
      <c r="G77" s="395"/>
      <c r="H77" s="357" t="e">
        <f>IF(AND(O77="",#REF!&gt;0,#REF!&lt;5),I77,)</f>
        <v>#REF!</v>
      </c>
      <c r="I77" s="355" t="str">
        <f>IF(D77="","ZZZ9",IF(AND(#REF!&gt;0,#REF!&lt;5),D77&amp;#REF!,D77&amp;"9"))</f>
        <v>ZZZ9</v>
      </c>
      <c r="J77" s="359">
        <f t="shared" si="0"/>
        <v>999</v>
      </c>
      <c r="K77" s="394">
        <f t="shared" si="1"/>
        <v>999</v>
      </c>
      <c r="L77" s="388"/>
      <c r="M77" s="69"/>
      <c r="N77" s="93">
        <f t="shared" si="2"/>
        <v>999</v>
      </c>
      <c r="O77" s="69"/>
    </row>
    <row r="78" spans="1:15" s="11" customFormat="1" ht="18.899999999999999" customHeight="1" x14ac:dyDescent="0.25">
      <c r="A78" s="360">
        <v>72</v>
      </c>
      <c r="B78" s="67"/>
      <c r="C78" s="67"/>
      <c r="D78" s="68"/>
      <c r="E78" s="69"/>
      <c r="F78" s="586"/>
      <c r="G78" s="395"/>
      <c r="H78" s="357" t="e">
        <f>IF(AND(O78="",#REF!&gt;0,#REF!&lt;5),I78,)</f>
        <v>#REF!</v>
      </c>
      <c r="I78" s="355" t="str">
        <f>IF(D78="","ZZZ9",IF(AND(#REF!&gt;0,#REF!&lt;5),D78&amp;#REF!,D78&amp;"9"))</f>
        <v>ZZZ9</v>
      </c>
      <c r="J78" s="359">
        <f t="shared" si="0"/>
        <v>999</v>
      </c>
      <c r="K78" s="394">
        <f t="shared" si="1"/>
        <v>999</v>
      </c>
      <c r="L78" s="388"/>
      <c r="M78" s="69"/>
      <c r="N78" s="93">
        <f t="shared" si="2"/>
        <v>999</v>
      </c>
      <c r="O78" s="69"/>
    </row>
    <row r="79" spans="1:15" s="11" customFormat="1" ht="18.899999999999999" customHeight="1" x14ac:dyDescent="0.25">
      <c r="A79" s="360">
        <v>73</v>
      </c>
      <c r="B79" s="67"/>
      <c r="C79" s="67"/>
      <c r="D79" s="68"/>
      <c r="E79" s="69"/>
      <c r="F79" s="586"/>
      <c r="G79" s="395"/>
      <c r="H79" s="357" t="e">
        <f>IF(AND(O79="",#REF!&gt;0,#REF!&lt;5),I79,)</f>
        <v>#REF!</v>
      </c>
      <c r="I79" s="355" t="str">
        <f>IF(D79="","ZZZ9",IF(AND(#REF!&gt;0,#REF!&lt;5),D79&amp;#REF!,D79&amp;"9"))</f>
        <v>ZZZ9</v>
      </c>
      <c r="J79" s="359">
        <f t="shared" si="0"/>
        <v>999</v>
      </c>
      <c r="K79" s="394">
        <f t="shared" si="1"/>
        <v>999</v>
      </c>
      <c r="L79" s="388"/>
      <c r="M79" s="69"/>
      <c r="N79" s="93">
        <f t="shared" si="2"/>
        <v>999</v>
      </c>
      <c r="O79" s="69"/>
    </row>
    <row r="80" spans="1:15" s="11" customFormat="1" ht="18.899999999999999" customHeight="1" x14ac:dyDescent="0.25">
      <c r="A80" s="360">
        <v>74</v>
      </c>
      <c r="B80" s="67"/>
      <c r="C80" s="67"/>
      <c r="D80" s="68"/>
      <c r="E80" s="69"/>
      <c r="F80" s="586"/>
      <c r="G80" s="395"/>
      <c r="H80" s="357" t="e">
        <f>IF(AND(O80="",#REF!&gt;0,#REF!&lt;5),I80,)</f>
        <v>#REF!</v>
      </c>
      <c r="I80" s="355" t="str">
        <f>IF(D80="","ZZZ9",IF(AND(#REF!&gt;0,#REF!&lt;5),D80&amp;#REF!,D80&amp;"9"))</f>
        <v>ZZZ9</v>
      </c>
      <c r="J80" s="359">
        <f t="shared" si="0"/>
        <v>999</v>
      </c>
      <c r="K80" s="394">
        <f t="shared" si="1"/>
        <v>999</v>
      </c>
      <c r="L80" s="388"/>
      <c r="M80" s="69"/>
      <c r="N80" s="93">
        <f t="shared" si="2"/>
        <v>999</v>
      </c>
      <c r="O80" s="69"/>
    </row>
    <row r="81" spans="1:15" s="11" customFormat="1" ht="18.899999999999999" customHeight="1" x14ac:dyDescent="0.25">
      <c r="A81" s="360">
        <v>75</v>
      </c>
      <c r="B81" s="67"/>
      <c r="C81" s="67"/>
      <c r="D81" s="68"/>
      <c r="E81" s="69"/>
      <c r="F81" s="586"/>
      <c r="G81" s="395"/>
      <c r="H81" s="357" t="e">
        <f>IF(AND(O81="",#REF!&gt;0,#REF!&lt;5),I81,)</f>
        <v>#REF!</v>
      </c>
      <c r="I81" s="355" t="str">
        <f>IF(D81="","ZZZ9",IF(AND(#REF!&gt;0,#REF!&lt;5),D81&amp;#REF!,D81&amp;"9"))</f>
        <v>ZZZ9</v>
      </c>
      <c r="J81" s="359">
        <f t="shared" si="0"/>
        <v>999</v>
      </c>
      <c r="K81" s="394">
        <f t="shared" si="1"/>
        <v>999</v>
      </c>
      <c r="L81" s="388"/>
      <c r="M81" s="69"/>
      <c r="N81" s="93">
        <f t="shared" si="2"/>
        <v>999</v>
      </c>
      <c r="O81" s="69"/>
    </row>
    <row r="82" spans="1:15" s="11" customFormat="1" ht="18.899999999999999" customHeight="1" x14ac:dyDescent="0.25">
      <c r="A82" s="360">
        <v>76</v>
      </c>
      <c r="B82" s="67"/>
      <c r="C82" s="67"/>
      <c r="D82" s="68"/>
      <c r="E82" s="69"/>
      <c r="F82" s="586"/>
      <c r="G82" s="395"/>
      <c r="H82" s="357" t="e">
        <f>IF(AND(O82="",#REF!&gt;0,#REF!&lt;5),I82,)</f>
        <v>#REF!</v>
      </c>
      <c r="I82" s="355" t="str">
        <f>IF(D82="","ZZZ9",IF(AND(#REF!&gt;0,#REF!&lt;5),D82&amp;#REF!,D82&amp;"9"))</f>
        <v>ZZZ9</v>
      </c>
      <c r="J82" s="359">
        <f t="shared" si="0"/>
        <v>999</v>
      </c>
      <c r="K82" s="394">
        <f t="shared" si="1"/>
        <v>999</v>
      </c>
      <c r="L82" s="388"/>
      <c r="M82" s="69"/>
      <c r="N82" s="93">
        <f t="shared" si="2"/>
        <v>999</v>
      </c>
      <c r="O82" s="69"/>
    </row>
    <row r="83" spans="1:15" s="11" customFormat="1" ht="18.899999999999999" customHeight="1" x14ac:dyDescent="0.25">
      <c r="A83" s="360">
        <v>77</v>
      </c>
      <c r="B83" s="67"/>
      <c r="C83" s="67"/>
      <c r="D83" s="68"/>
      <c r="E83" s="69"/>
      <c r="F83" s="586"/>
      <c r="G83" s="395"/>
      <c r="H83" s="357" t="e">
        <f>IF(AND(O83="",#REF!&gt;0,#REF!&lt;5),I83,)</f>
        <v>#REF!</v>
      </c>
      <c r="I83" s="355" t="str">
        <f>IF(D83="","ZZZ9",IF(AND(#REF!&gt;0,#REF!&lt;5),D83&amp;#REF!,D83&amp;"9"))</f>
        <v>ZZZ9</v>
      </c>
      <c r="J83" s="359">
        <f t="shared" si="0"/>
        <v>999</v>
      </c>
      <c r="K83" s="394">
        <f t="shared" si="1"/>
        <v>999</v>
      </c>
      <c r="L83" s="388"/>
      <c r="M83" s="69"/>
      <c r="N83" s="93">
        <f t="shared" si="2"/>
        <v>999</v>
      </c>
      <c r="O83" s="69"/>
    </row>
    <row r="84" spans="1:15" s="11" customFormat="1" ht="18.899999999999999" customHeight="1" x14ac:dyDescent="0.25">
      <c r="A84" s="360">
        <v>78</v>
      </c>
      <c r="B84" s="67"/>
      <c r="C84" s="67"/>
      <c r="D84" s="68"/>
      <c r="E84" s="69"/>
      <c r="F84" s="586"/>
      <c r="G84" s="395"/>
      <c r="H84" s="357" t="e">
        <f>IF(AND(O84="",#REF!&gt;0,#REF!&lt;5),I84,)</f>
        <v>#REF!</v>
      </c>
      <c r="I84" s="355" t="str">
        <f>IF(D84="","ZZZ9",IF(AND(#REF!&gt;0,#REF!&lt;5),D84&amp;#REF!,D84&amp;"9"))</f>
        <v>ZZZ9</v>
      </c>
      <c r="J84" s="359">
        <f t="shared" si="0"/>
        <v>999</v>
      </c>
      <c r="K84" s="394">
        <f t="shared" si="1"/>
        <v>999</v>
      </c>
      <c r="L84" s="388"/>
      <c r="M84" s="69"/>
      <c r="N84" s="93">
        <f t="shared" si="2"/>
        <v>999</v>
      </c>
      <c r="O84" s="69"/>
    </row>
    <row r="85" spans="1:15" s="11" customFormat="1" ht="18.899999999999999" customHeight="1" x14ac:dyDescent="0.25">
      <c r="A85" s="360">
        <v>79</v>
      </c>
      <c r="B85" s="67"/>
      <c r="C85" s="67"/>
      <c r="D85" s="68"/>
      <c r="E85" s="69"/>
      <c r="F85" s="586"/>
      <c r="G85" s="395"/>
      <c r="H85" s="357" t="e">
        <f>IF(AND(O85="",#REF!&gt;0,#REF!&lt;5),I85,)</f>
        <v>#REF!</v>
      </c>
      <c r="I85" s="355" t="str">
        <f>IF(D85="","ZZZ9",IF(AND(#REF!&gt;0,#REF!&lt;5),D85&amp;#REF!,D85&amp;"9"))</f>
        <v>ZZZ9</v>
      </c>
      <c r="J85" s="359">
        <f t="shared" si="0"/>
        <v>999</v>
      </c>
      <c r="K85" s="394">
        <f t="shared" si="1"/>
        <v>999</v>
      </c>
      <c r="L85" s="388"/>
      <c r="M85" s="69"/>
      <c r="N85" s="93">
        <f t="shared" si="2"/>
        <v>999</v>
      </c>
      <c r="O85" s="69"/>
    </row>
    <row r="86" spans="1:15" s="11" customFormat="1" ht="18.899999999999999" customHeight="1" x14ac:dyDescent="0.25">
      <c r="A86" s="360">
        <v>80</v>
      </c>
      <c r="B86" s="67"/>
      <c r="C86" s="67"/>
      <c r="D86" s="68"/>
      <c r="E86" s="69"/>
      <c r="F86" s="586"/>
      <c r="G86" s="395"/>
      <c r="H86" s="357" t="e">
        <f>IF(AND(O86="",#REF!&gt;0,#REF!&lt;5),I86,)</f>
        <v>#REF!</v>
      </c>
      <c r="I86" s="355" t="str">
        <f>IF(D86="","ZZZ9",IF(AND(#REF!&gt;0,#REF!&lt;5),D86&amp;#REF!,D86&amp;"9"))</f>
        <v>ZZZ9</v>
      </c>
      <c r="J86" s="359">
        <f t="shared" si="0"/>
        <v>999</v>
      </c>
      <c r="K86" s="394">
        <f t="shared" si="1"/>
        <v>999</v>
      </c>
      <c r="L86" s="388"/>
      <c r="M86" s="69"/>
      <c r="N86" s="93">
        <f t="shared" si="2"/>
        <v>999</v>
      </c>
      <c r="O86" s="69"/>
    </row>
    <row r="87" spans="1:15" s="11" customFormat="1" ht="18.899999999999999" customHeight="1" x14ac:dyDescent="0.25">
      <c r="A87" s="360">
        <v>81</v>
      </c>
      <c r="B87" s="67"/>
      <c r="C87" s="67"/>
      <c r="D87" s="68"/>
      <c r="E87" s="69"/>
      <c r="F87" s="586"/>
      <c r="G87" s="395"/>
      <c r="H87" s="357" t="e">
        <f>IF(AND(O87="",#REF!&gt;0,#REF!&lt;5),I87,)</f>
        <v>#REF!</v>
      </c>
      <c r="I87" s="355" t="str">
        <f>IF(D87="","ZZZ9",IF(AND(#REF!&gt;0,#REF!&lt;5),D87&amp;#REF!,D87&amp;"9"))</f>
        <v>ZZZ9</v>
      </c>
      <c r="J87" s="359">
        <f t="shared" si="0"/>
        <v>999</v>
      </c>
      <c r="K87" s="394">
        <f t="shared" si="1"/>
        <v>999</v>
      </c>
      <c r="L87" s="388"/>
      <c r="M87" s="69"/>
      <c r="N87" s="93">
        <f t="shared" si="2"/>
        <v>999</v>
      </c>
      <c r="O87" s="69"/>
    </row>
    <row r="88" spans="1:15" s="11" customFormat="1" ht="18.899999999999999" customHeight="1" x14ac:dyDescent="0.25">
      <c r="A88" s="360">
        <v>82</v>
      </c>
      <c r="B88" s="67"/>
      <c r="C88" s="67"/>
      <c r="D88" s="68"/>
      <c r="E88" s="69"/>
      <c r="F88" s="586"/>
      <c r="G88" s="395"/>
      <c r="H88" s="357" t="e">
        <f>IF(AND(O88="",#REF!&gt;0,#REF!&lt;5),I88,)</f>
        <v>#REF!</v>
      </c>
      <c r="I88" s="355" t="str">
        <f>IF(D88="","ZZZ9",IF(AND(#REF!&gt;0,#REF!&lt;5),D88&amp;#REF!,D88&amp;"9"))</f>
        <v>ZZZ9</v>
      </c>
      <c r="J88" s="359">
        <f t="shared" si="0"/>
        <v>999</v>
      </c>
      <c r="K88" s="394">
        <f t="shared" si="1"/>
        <v>999</v>
      </c>
      <c r="L88" s="388"/>
      <c r="M88" s="69"/>
      <c r="N88" s="93">
        <f t="shared" si="2"/>
        <v>999</v>
      </c>
      <c r="O88" s="69"/>
    </row>
    <row r="89" spans="1:15" s="11" customFormat="1" ht="18.899999999999999" customHeight="1" x14ac:dyDescent="0.25">
      <c r="A89" s="360">
        <v>83</v>
      </c>
      <c r="B89" s="67"/>
      <c r="C89" s="67"/>
      <c r="D89" s="68"/>
      <c r="E89" s="69"/>
      <c r="F89" s="586"/>
      <c r="G89" s="395"/>
      <c r="H89" s="357" t="e">
        <f>IF(AND(O89="",#REF!&gt;0,#REF!&lt;5),I89,)</f>
        <v>#REF!</v>
      </c>
      <c r="I89" s="355" t="str">
        <f>IF(D89="","ZZZ9",IF(AND(#REF!&gt;0,#REF!&lt;5),D89&amp;#REF!,D89&amp;"9"))</f>
        <v>ZZZ9</v>
      </c>
      <c r="J89" s="359">
        <f t="shared" si="0"/>
        <v>999</v>
      </c>
      <c r="K89" s="394">
        <f t="shared" si="1"/>
        <v>999</v>
      </c>
      <c r="L89" s="388"/>
      <c r="M89" s="69"/>
      <c r="N89" s="93">
        <f t="shared" si="2"/>
        <v>999</v>
      </c>
      <c r="O89" s="69"/>
    </row>
    <row r="90" spans="1:15" s="11" customFormat="1" ht="18.899999999999999" customHeight="1" x14ac:dyDescent="0.25">
      <c r="A90" s="360">
        <v>84</v>
      </c>
      <c r="B90" s="67"/>
      <c r="C90" s="67"/>
      <c r="D90" s="68"/>
      <c r="E90" s="69"/>
      <c r="F90" s="586"/>
      <c r="G90" s="395"/>
      <c r="H90" s="357" t="e">
        <f>IF(AND(O90="",#REF!&gt;0,#REF!&lt;5),I90,)</f>
        <v>#REF!</v>
      </c>
      <c r="I90" s="355" t="str">
        <f>IF(D90="","ZZZ9",IF(AND(#REF!&gt;0,#REF!&lt;5),D90&amp;#REF!,D90&amp;"9"))</f>
        <v>ZZZ9</v>
      </c>
      <c r="J90" s="359">
        <f t="shared" si="0"/>
        <v>999</v>
      </c>
      <c r="K90" s="394">
        <f t="shared" si="1"/>
        <v>999</v>
      </c>
      <c r="L90" s="388"/>
      <c r="M90" s="69"/>
      <c r="N90" s="93">
        <f t="shared" si="2"/>
        <v>999</v>
      </c>
      <c r="O90" s="69"/>
    </row>
    <row r="91" spans="1:15" s="11" customFormat="1" ht="18.899999999999999" customHeight="1" x14ac:dyDescent="0.25">
      <c r="A91" s="360">
        <v>85</v>
      </c>
      <c r="B91" s="67"/>
      <c r="C91" s="67"/>
      <c r="D91" s="68"/>
      <c r="E91" s="69"/>
      <c r="F91" s="586"/>
      <c r="G91" s="395"/>
      <c r="H91" s="357" t="e">
        <f>IF(AND(O91="",#REF!&gt;0,#REF!&lt;5),I91,)</f>
        <v>#REF!</v>
      </c>
      <c r="I91" s="355" t="str">
        <f>IF(D91="","ZZZ9",IF(AND(#REF!&gt;0,#REF!&lt;5),D91&amp;#REF!,D91&amp;"9"))</f>
        <v>ZZZ9</v>
      </c>
      <c r="J91" s="359">
        <f t="shared" si="0"/>
        <v>999</v>
      </c>
      <c r="K91" s="394">
        <f t="shared" si="1"/>
        <v>999</v>
      </c>
      <c r="L91" s="388"/>
      <c r="M91" s="69"/>
      <c r="N91" s="93">
        <f t="shared" si="2"/>
        <v>999</v>
      </c>
      <c r="O91" s="69"/>
    </row>
    <row r="92" spans="1:15" s="11" customFormat="1" ht="18.899999999999999" customHeight="1" x14ac:dyDescent="0.25">
      <c r="A92" s="360">
        <v>86</v>
      </c>
      <c r="B92" s="67"/>
      <c r="C92" s="67"/>
      <c r="D92" s="68"/>
      <c r="E92" s="69"/>
      <c r="F92" s="586"/>
      <c r="G92" s="395"/>
      <c r="H92" s="357" t="e">
        <f>IF(AND(O92="",#REF!&gt;0,#REF!&lt;5),I92,)</f>
        <v>#REF!</v>
      </c>
      <c r="I92" s="355" t="str">
        <f>IF(D92="","ZZZ9",IF(AND(#REF!&gt;0,#REF!&lt;5),D92&amp;#REF!,D92&amp;"9"))</f>
        <v>ZZZ9</v>
      </c>
      <c r="J92" s="359">
        <f t="shared" si="0"/>
        <v>999</v>
      </c>
      <c r="K92" s="394">
        <f t="shared" si="1"/>
        <v>999</v>
      </c>
      <c r="L92" s="388"/>
      <c r="M92" s="69"/>
      <c r="N92" s="93">
        <f t="shared" si="2"/>
        <v>999</v>
      </c>
      <c r="O92" s="69"/>
    </row>
    <row r="93" spans="1:15" s="11" customFormat="1" ht="18.899999999999999" customHeight="1" x14ac:dyDescent="0.25">
      <c r="A93" s="360">
        <v>87</v>
      </c>
      <c r="B93" s="67"/>
      <c r="C93" s="67"/>
      <c r="D93" s="68"/>
      <c r="E93" s="69"/>
      <c r="F93" s="586"/>
      <c r="G93" s="395"/>
      <c r="H93" s="357" t="e">
        <f>IF(AND(O93="",#REF!&gt;0,#REF!&lt;5),I93,)</f>
        <v>#REF!</v>
      </c>
      <c r="I93" s="355" t="str">
        <f>IF(D93="","ZZZ9",IF(AND(#REF!&gt;0,#REF!&lt;5),D93&amp;#REF!,D93&amp;"9"))</f>
        <v>ZZZ9</v>
      </c>
      <c r="J93" s="359">
        <f t="shared" si="0"/>
        <v>999</v>
      </c>
      <c r="K93" s="394">
        <f t="shared" si="1"/>
        <v>999</v>
      </c>
      <c r="L93" s="388"/>
      <c r="M93" s="69"/>
      <c r="N93" s="93">
        <f t="shared" si="2"/>
        <v>999</v>
      </c>
      <c r="O93" s="69"/>
    </row>
    <row r="94" spans="1:15" s="11" customFormat="1" ht="18.899999999999999" customHeight="1" x14ac:dyDescent="0.25">
      <c r="A94" s="360">
        <v>88</v>
      </c>
      <c r="B94" s="67"/>
      <c r="C94" s="67"/>
      <c r="D94" s="68"/>
      <c r="E94" s="69"/>
      <c r="F94" s="586"/>
      <c r="G94" s="395"/>
      <c r="H94" s="357" t="e">
        <f>IF(AND(O94="",#REF!&gt;0,#REF!&lt;5),I94,)</f>
        <v>#REF!</v>
      </c>
      <c r="I94" s="355" t="str">
        <f>IF(D94="","ZZZ9",IF(AND(#REF!&gt;0,#REF!&lt;5),D94&amp;#REF!,D94&amp;"9"))</f>
        <v>ZZZ9</v>
      </c>
      <c r="J94" s="359">
        <f t="shared" si="0"/>
        <v>999</v>
      </c>
      <c r="K94" s="394">
        <f t="shared" si="1"/>
        <v>999</v>
      </c>
      <c r="L94" s="388"/>
      <c r="M94" s="69"/>
      <c r="N94" s="93">
        <f t="shared" si="2"/>
        <v>999</v>
      </c>
      <c r="O94" s="69"/>
    </row>
    <row r="95" spans="1:15" s="11" customFormat="1" ht="18.899999999999999" customHeight="1" x14ac:dyDescent="0.25">
      <c r="A95" s="360">
        <v>89</v>
      </c>
      <c r="B95" s="67"/>
      <c r="C95" s="67"/>
      <c r="D95" s="68"/>
      <c r="E95" s="69"/>
      <c r="F95" s="586"/>
      <c r="G95" s="395"/>
      <c r="H95" s="357" t="e">
        <f>IF(AND(O95="",#REF!&gt;0,#REF!&lt;5),I95,)</f>
        <v>#REF!</v>
      </c>
      <c r="I95" s="355" t="str">
        <f>IF(D95="","ZZZ9",IF(AND(#REF!&gt;0,#REF!&lt;5),D95&amp;#REF!,D95&amp;"9"))</f>
        <v>ZZZ9</v>
      </c>
      <c r="J95" s="359">
        <f t="shared" si="0"/>
        <v>999</v>
      </c>
      <c r="K95" s="394">
        <f t="shared" si="1"/>
        <v>999</v>
      </c>
      <c r="L95" s="388"/>
      <c r="M95" s="69"/>
      <c r="N95" s="93">
        <f t="shared" si="2"/>
        <v>999</v>
      </c>
      <c r="O95" s="69"/>
    </row>
    <row r="96" spans="1:15" s="11" customFormat="1" ht="18.899999999999999" customHeight="1" x14ac:dyDescent="0.25">
      <c r="A96" s="360">
        <v>90</v>
      </c>
      <c r="B96" s="67"/>
      <c r="C96" s="67"/>
      <c r="D96" s="68"/>
      <c r="E96" s="69"/>
      <c r="F96" s="586"/>
      <c r="G96" s="395"/>
      <c r="H96" s="357" t="e">
        <f>IF(AND(O96="",#REF!&gt;0,#REF!&lt;5),I96,)</f>
        <v>#REF!</v>
      </c>
      <c r="I96" s="355" t="str">
        <f>IF(D96="","ZZZ9",IF(AND(#REF!&gt;0,#REF!&lt;5),D96&amp;#REF!,D96&amp;"9"))</f>
        <v>ZZZ9</v>
      </c>
      <c r="J96" s="359">
        <f t="shared" si="0"/>
        <v>999</v>
      </c>
      <c r="K96" s="394">
        <f t="shared" si="1"/>
        <v>999</v>
      </c>
      <c r="L96" s="388"/>
      <c r="M96" s="69"/>
      <c r="N96" s="93">
        <f t="shared" si="2"/>
        <v>999</v>
      </c>
      <c r="O96" s="69"/>
    </row>
    <row r="97" spans="1:15" s="11" customFormat="1" ht="18.899999999999999" customHeight="1" x14ac:dyDescent="0.25">
      <c r="A97" s="360">
        <v>91</v>
      </c>
      <c r="B97" s="67"/>
      <c r="C97" s="67"/>
      <c r="D97" s="68"/>
      <c r="E97" s="69"/>
      <c r="F97" s="586"/>
      <c r="G97" s="395"/>
      <c r="H97" s="357" t="e">
        <f>IF(AND(O97="",#REF!&gt;0,#REF!&lt;5),I97,)</f>
        <v>#REF!</v>
      </c>
      <c r="I97" s="355" t="str">
        <f>IF(D97="","ZZZ9",IF(AND(#REF!&gt;0,#REF!&lt;5),D97&amp;#REF!,D97&amp;"9"))</f>
        <v>ZZZ9</v>
      </c>
      <c r="J97" s="359">
        <f t="shared" si="0"/>
        <v>999</v>
      </c>
      <c r="K97" s="394">
        <f t="shared" si="1"/>
        <v>999</v>
      </c>
      <c r="L97" s="388"/>
      <c r="M97" s="69"/>
      <c r="N97" s="93">
        <f t="shared" si="2"/>
        <v>999</v>
      </c>
      <c r="O97" s="69"/>
    </row>
    <row r="98" spans="1:15" s="11" customFormat="1" ht="18.899999999999999" customHeight="1" x14ac:dyDescent="0.25">
      <c r="A98" s="360">
        <v>92</v>
      </c>
      <c r="B98" s="67"/>
      <c r="C98" s="67"/>
      <c r="D98" s="68"/>
      <c r="E98" s="69"/>
      <c r="F98" s="586"/>
      <c r="G98" s="395"/>
      <c r="H98" s="357" t="e">
        <f>IF(AND(O98="",#REF!&gt;0,#REF!&lt;5),I98,)</f>
        <v>#REF!</v>
      </c>
      <c r="I98" s="355" t="str">
        <f>IF(D98="","ZZZ9",IF(AND(#REF!&gt;0,#REF!&lt;5),D98&amp;#REF!,D98&amp;"9"))</f>
        <v>ZZZ9</v>
      </c>
      <c r="J98" s="359">
        <f t="shared" si="0"/>
        <v>999</v>
      </c>
      <c r="K98" s="394">
        <f t="shared" si="1"/>
        <v>999</v>
      </c>
      <c r="L98" s="388"/>
      <c r="M98" s="69"/>
      <c r="N98" s="93">
        <f t="shared" si="2"/>
        <v>999</v>
      </c>
      <c r="O98" s="69"/>
    </row>
    <row r="99" spans="1:15" s="11" customFormat="1" ht="18.899999999999999" customHeight="1" x14ac:dyDescent="0.25">
      <c r="A99" s="360">
        <v>93</v>
      </c>
      <c r="B99" s="67"/>
      <c r="C99" s="67"/>
      <c r="D99" s="68"/>
      <c r="E99" s="69"/>
      <c r="F99" s="586"/>
      <c r="G99" s="395"/>
      <c r="H99" s="357" t="e">
        <f>IF(AND(O99="",#REF!&gt;0,#REF!&lt;5),I99,)</f>
        <v>#REF!</v>
      </c>
      <c r="I99" s="355" t="str">
        <f>IF(D99="","ZZZ9",IF(AND(#REF!&gt;0,#REF!&lt;5),D99&amp;#REF!,D99&amp;"9"))</f>
        <v>ZZZ9</v>
      </c>
      <c r="J99" s="359">
        <f t="shared" si="0"/>
        <v>999</v>
      </c>
      <c r="K99" s="394">
        <f t="shared" si="1"/>
        <v>999</v>
      </c>
      <c r="L99" s="388"/>
      <c r="M99" s="69"/>
      <c r="N99" s="93">
        <f t="shared" si="2"/>
        <v>999</v>
      </c>
      <c r="O99" s="69"/>
    </row>
    <row r="100" spans="1:15" s="11" customFormat="1" ht="18.899999999999999" customHeight="1" x14ac:dyDescent="0.25">
      <c r="A100" s="360">
        <v>94</v>
      </c>
      <c r="B100" s="67"/>
      <c r="C100" s="67"/>
      <c r="D100" s="68"/>
      <c r="E100" s="69"/>
      <c r="F100" s="586"/>
      <c r="G100" s="395"/>
      <c r="H100" s="357" t="e">
        <f>IF(AND(O100="",#REF!&gt;0,#REF!&lt;5),I100,)</f>
        <v>#REF!</v>
      </c>
      <c r="I100" s="355" t="str">
        <f>IF(D100="","ZZZ9",IF(AND(#REF!&gt;0,#REF!&lt;5),D100&amp;#REF!,D100&amp;"9"))</f>
        <v>ZZZ9</v>
      </c>
      <c r="J100" s="359">
        <f t="shared" si="0"/>
        <v>999</v>
      </c>
      <c r="K100" s="394">
        <f t="shared" si="1"/>
        <v>999</v>
      </c>
      <c r="L100" s="388"/>
      <c r="M100" s="69"/>
      <c r="N100" s="93">
        <f t="shared" si="2"/>
        <v>999</v>
      </c>
      <c r="O100" s="69"/>
    </row>
    <row r="101" spans="1:15" s="11" customFormat="1" ht="18.899999999999999" customHeight="1" x14ac:dyDescent="0.25">
      <c r="A101" s="360">
        <v>95</v>
      </c>
      <c r="B101" s="67"/>
      <c r="C101" s="67"/>
      <c r="D101" s="68"/>
      <c r="E101" s="69"/>
      <c r="F101" s="586"/>
      <c r="G101" s="395"/>
      <c r="H101" s="357" t="e">
        <f>IF(AND(O101="",#REF!&gt;0,#REF!&lt;5),I101,)</f>
        <v>#REF!</v>
      </c>
      <c r="I101" s="355" t="str">
        <f>IF(D101="","ZZZ9",IF(AND(#REF!&gt;0,#REF!&lt;5),D101&amp;#REF!,D101&amp;"9"))</f>
        <v>ZZZ9</v>
      </c>
      <c r="J101" s="359">
        <f t="shared" si="0"/>
        <v>999</v>
      </c>
      <c r="K101" s="394">
        <f t="shared" si="1"/>
        <v>999</v>
      </c>
      <c r="L101" s="388"/>
      <c r="M101" s="69"/>
      <c r="N101" s="93">
        <f t="shared" si="2"/>
        <v>999</v>
      </c>
      <c r="O101" s="69"/>
    </row>
    <row r="102" spans="1:15" s="11" customFormat="1" ht="18.899999999999999" customHeight="1" x14ac:dyDescent="0.25">
      <c r="A102" s="360">
        <v>96</v>
      </c>
      <c r="B102" s="67"/>
      <c r="C102" s="67"/>
      <c r="D102" s="68"/>
      <c r="E102" s="69"/>
      <c r="F102" s="586"/>
      <c r="G102" s="395"/>
      <c r="H102" s="357" t="e">
        <f>IF(AND(O102="",#REF!&gt;0,#REF!&lt;5),I102,)</f>
        <v>#REF!</v>
      </c>
      <c r="I102" s="355" t="str">
        <f>IF(D102="","ZZZ9",IF(AND(#REF!&gt;0,#REF!&lt;5),D102&amp;#REF!,D102&amp;"9"))</f>
        <v>ZZZ9</v>
      </c>
      <c r="J102" s="359">
        <f t="shared" si="0"/>
        <v>999</v>
      </c>
      <c r="K102" s="394">
        <f t="shared" si="1"/>
        <v>999</v>
      </c>
      <c r="L102" s="388"/>
      <c r="M102" s="69"/>
      <c r="N102" s="93">
        <f t="shared" si="2"/>
        <v>999</v>
      </c>
      <c r="O102" s="69"/>
    </row>
    <row r="103" spans="1:15" s="11" customFormat="1" ht="18.899999999999999" customHeight="1" x14ac:dyDescent="0.25">
      <c r="A103" s="360">
        <v>97</v>
      </c>
      <c r="B103" s="67"/>
      <c r="C103" s="67"/>
      <c r="D103" s="68"/>
      <c r="E103" s="69"/>
      <c r="F103" s="586"/>
      <c r="G103" s="395"/>
      <c r="H103" s="357" t="e">
        <f>IF(AND(O103="",#REF!&gt;0,#REF!&lt;5),I103,)</f>
        <v>#REF!</v>
      </c>
      <c r="I103" s="355" t="str">
        <f>IF(D103="","ZZZ9",IF(AND(#REF!&gt;0,#REF!&lt;5),D103&amp;#REF!,D103&amp;"9"))</f>
        <v>ZZZ9</v>
      </c>
      <c r="J103" s="359">
        <f t="shared" si="0"/>
        <v>999</v>
      </c>
      <c r="K103" s="394">
        <f t="shared" si="1"/>
        <v>999</v>
      </c>
      <c r="L103" s="388"/>
      <c r="M103" s="69"/>
      <c r="N103" s="93">
        <f t="shared" si="2"/>
        <v>999</v>
      </c>
      <c r="O103" s="69"/>
    </row>
    <row r="104" spans="1:15" s="11" customFormat="1" ht="18.899999999999999" customHeight="1" x14ac:dyDescent="0.25">
      <c r="A104" s="360">
        <v>98</v>
      </c>
      <c r="B104" s="67"/>
      <c r="C104" s="67"/>
      <c r="D104" s="68"/>
      <c r="E104" s="69"/>
      <c r="F104" s="586"/>
      <c r="G104" s="395"/>
      <c r="H104" s="357" t="e">
        <f>IF(AND(O104="",#REF!&gt;0,#REF!&lt;5),I104,)</f>
        <v>#REF!</v>
      </c>
      <c r="I104" s="355" t="str">
        <f>IF(D104="","ZZZ9",IF(AND(#REF!&gt;0,#REF!&lt;5),D104&amp;#REF!,D104&amp;"9"))</f>
        <v>ZZZ9</v>
      </c>
      <c r="J104" s="359">
        <f t="shared" ref="J104:J156" si="3">IF(O104="",999,O104)</f>
        <v>999</v>
      </c>
      <c r="K104" s="394">
        <f t="shared" ref="K104:K156" si="4">IF(N104=999,999,1)</f>
        <v>999</v>
      </c>
      <c r="L104" s="388"/>
      <c r="M104" s="69"/>
      <c r="N104" s="93">
        <f t="shared" ref="N104:N156" si="5">IF(L104="DA",1,IF(L104="WC",2,IF(L104="SE",3,IF(L104="Q",4,IF(L104="LL",5,999)))))</f>
        <v>999</v>
      </c>
      <c r="O104" s="69"/>
    </row>
    <row r="105" spans="1:15" s="11" customFormat="1" ht="18.899999999999999" customHeight="1" x14ac:dyDescent="0.25">
      <c r="A105" s="360">
        <v>99</v>
      </c>
      <c r="B105" s="67"/>
      <c r="C105" s="67"/>
      <c r="D105" s="68"/>
      <c r="E105" s="69"/>
      <c r="F105" s="586"/>
      <c r="G105" s="395"/>
      <c r="H105" s="357" t="e">
        <f>IF(AND(O105="",#REF!&gt;0,#REF!&lt;5),I105,)</f>
        <v>#REF!</v>
      </c>
      <c r="I105" s="355" t="str">
        <f>IF(D105="","ZZZ9",IF(AND(#REF!&gt;0,#REF!&lt;5),D105&amp;#REF!,D105&amp;"9"))</f>
        <v>ZZZ9</v>
      </c>
      <c r="J105" s="359">
        <f t="shared" si="3"/>
        <v>999</v>
      </c>
      <c r="K105" s="394">
        <f t="shared" si="4"/>
        <v>999</v>
      </c>
      <c r="L105" s="388"/>
      <c r="M105" s="69"/>
      <c r="N105" s="93">
        <f t="shared" si="5"/>
        <v>999</v>
      </c>
      <c r="O105" s="69"/>
    </row>
    <row r="106" spans="1:15" s="11" customFormat="1" ht="18.899999999999999" customHeight="1" x14ac:dyDescent="0.25">
      <c r="A106" s="360">
        <v>100</v>
      </c>
      <c r="B106" s="67"/>
      <c r="C106" s="67"/>
      <c r="D106" s="68"/>
      <c r="E106" s="69"/>
      <c r="F106" s="586"/>
      <c r="G106" s="395"/>
      <c r="H106" s="357" t="e">
        <f>IF(AND(O106="",#REF!&gt;0,#REF!&lt;5),I106,)</f>
        <v>#REF!</v>
      </c>
      <c r="I106" s="355" t="str">
        <f>IF(D106="","ZZZ9",IF(AND(#REF!&gt;0,#REF!&lt;5),D106&amp;#REF!,D106&amp;"9"))</f>
        <v>ZZZ9</v>
      </c>
      <c r="J106" s="359">
        <f t="shared" si="3"/>
        <v>999</v>
      </c>
      <c r="K106" s="394">
        <f t="shared" si="4"/>
        <v>999</v>
      </c>
      <c r="L106" s="388"/>
      <c r="M106" s="69"/>
      <c r="N106" s="93">
        <f t="shared" si="5"/>
        <v>999</v>
      </c>
      <c r="O106" s="69"/>
    </row>
    <row r="107" spans="1:15" s="11" customFormat="1" ht="18.899999999999999" customHeight="1" x14ac:dyDescent="0.25">
      <c r="A107" s="360">
        <v>101</v>
      </c>
      <c r="B107" s="67"/>
      <c r="C107" s="67"/>
      <c r="D107" s="68"/>
      <c r="E107" s="69"/>
      <c r="F107" s="586"/>
      <c r="G107" s="395"/>
      <c r="H107" s="357" t="e">
        <f>IF(AND(O107="",#REF!&gt;0,#REF!&lt;5),I107,)</f>
        <v>#REF!</v>
      </c>
      <c r="I107" s="355" t="str">
        <f>IF(D107="","ZZZ9",IF(AND(#REF!&gt;0,#REF!&lt;5),D107&amp;#REF!,D107&amp;"9"))</f>
        <v>ZZZ9</v>
      </c>
      <c r="J107" s="359">
        <f t="shared" si="3"/>
        <v>999</v>
      </c>
      <c r="K107" s="394">
        <f t="shared" si="4"/>
        <v>999</v>
      </c>
      <c r="L107" s="388"/>
      <c r="M107" s="69"/>
      <c r="N107" s="93">
        <f t="shared" si="5"/>
        <v>999</v>
      </c>
      <c r="O107" s="69"/>
    </row>
    <row r="108" spans="1:15" s="11" customFormat="1" ht="18.899999999999999" customHeight="1" x14ac:dyDescent="0.25">
      <c r="A108" s="360">
        <v>102</v>
      </c>
      <c r="B108" s="67"/>
      <c r="C108" s="67"/>
      <c r="D108" s="68"/>
      <c r="E108" s="69"/>
      <c r="F108" s="586"/>
      <c r="G108" s="395"/>
      <c r="H108" s="357" t="e">
        <f>IF(AND(O108="",#REF!&gt;0,#REF!&lt;5),I108,)</f>
        <v>#REF!</v>
      </c>
      <c r="I108" s="355" t="str">
        <f>IF(D108="","ZZZ9",IF(AND(#REF!&gt;0,#REF!&lt;5),D108&amp;#REF!,D108&amp;"9"))</f>
        <v>ZZZ9</v>
      </c>
      <c r="J108" s="359">
        <f t="shared" si="3"/>
        <v>999</v>
      </c>
      <c r="K108" s="394">
        <f t="shared" si="4"/>
        <v>999</v>
      </c>
      <c r="L108" s="388"/>
      <c r="M108" s="69"/>
      <c r="N108" s="93">
        <f t="shared" si="5"/>
        <v>999</v>
      </c>
      <c r="O108" s="69"/>
    </row>
    <row r="109" spans="1:15" s="11" customFormat="1" ht="18.899999999999999" customHeight="1" x14ac:dyDescent="0.25">
      <c r="A109" s="360">
        <v>103</v>
      </c>
      <c r="B109" s="67"/>
      <c r="C109" s="67"/>
      <c r="D109" s="68"/>
      <c r="E109" s="69"/>
      <c r="F109" s="586"/>
      <c r="G109" s="395"/>
      <c r="H109" s="357" t="e">
        <f>IF(AND(O109="",#REF!&gt;0,#REF!&lt;5),I109,)</f>
        <v>#REF!</v>
      </c>
      <c r="I109" s="355" t="str">
        <f>IF(D109="","ZZZ9",IF(AND(#REF!&gt;0,#REF!&lt;5),D109&amp;#REF!,D109&amp;"9"))</f>
        <v>ZZZ9</v>
      </c>
      <c r="J109" s="359">
        <f t="shared" si="3"/>
        <v>999</v>
      </c>
      <c r="K109" s="394">
        <f t="shared" si="4"/>
        <v>999</v>
      </c>
      <c r="L109" s="388"/>
      <c r="M109" s="69"/>
      <c r="N109" s="93">
        <f t="shared" si="5"/>
        <v>999</v>
      </c>
      <c r="O109" s="69"/>
    </row>
    <row r="110" spans="1:15" s="11" customFormat="1" ht="18.899999999999999" customHeight="1" x14ac:dyDescent="0.25">
      <c r="A110" s="360">
        <v>104</v>
      </c>
      <c r="B110" s="67"/>
      <c r="C110" s="67"/>
      <c r="D110" s="68"/>
      <c r="E110" s="69"/>
      <c r="F110" s="586"/>
      <c r="G110" s="395"/>
      <c r="H110" s="357" t="e">
        <f>IF(AND(O110="",#REF!&gt;0,#REF!&lt;5),I110,)</f>
        <v>#REF!</v>
      </c>
      <c r="I110" s="355" t="str">
        <f>IF(D110="","ZZZ9",IF(AND(#REF!&gt;0,#REF!&lt;5),D110&amp;#REF!,D110&amp;"9"))</f>
        <v>ZZZ9</v>
      </c>
      <c r="J110" s="359">
        <f t="shared" si="3"/>
        <v>999</v>
      </c>
      <c r="K110" s="394">
        <f t="shared" si="4"/>
        <v>999</v>
      </c>
      <c r="L110" s="388"/>
      <c r="M110" s="69"/>
      <c r="N110" s="93">
        <f t="shared" si="5"/>
        <v>999</v>
      </c>
      <c r="O110" s="69"/>
    </row>
    <row r="111" spans="1:15" s="11" customFormat="1" ht="18.899999999999999" customHeight="1" x14ac:dyDescent="0.25">
      <c r="A111" s="360">
        <v>105</v>
      </c>
      <c r="B111" s="67"/>
      <c r="C111" s="67"/>
      <c r="D111" s="68"/>
      <c r="E111" s="69"/>
      <c r="F111" s="586"/>
      <c r="G111" s="395"/>
      <c r="H111" s="357" t="e">
        <f>IF(AND(O111="",#REF!&gt;0,#REF!&lt;5),I111,)</f>
        <v>#REF!</v>
      </c>
      <c r="I111" s="355" t="str">
        <f>IF(D111="","ZZZ9",IF(AND(#REF!&gt;0,#REF!&lt;5),D111&amp;#REF!,D111&amp;"9"))</f>
        <v>ZZZ9</v>
      </c>
      <c r="J111" s="359">
        <f t="shared" si="3"/>
        <v>999</v>
      </c>
      <c r="K111" s="394">
        <f t="shared" si="4"/>
        <v>999</v>
      </c>
      <c r="L111" s="388"/>
      <c r="M111" s="69"/>
      <c r="N111" s="93">
        <f t="shared" si="5"/>
        <v>999</v>
      </c>
      <c r="O111" s="69"/>
    </row>
    <row r="112" spans="1:15" s="11" customFormat="1" ht="18.899999999999999" customHeight="1" x14ac:dyDescent="0.25">
      <c r="A112" s="360">
        <v>106</v>
      </c>
      <c r="B112" s="67"/>
      <c r="C112" s="67"/>
      <c r="D112" s="68"/>
      <c r="E112" s="69"/>
      <c r="F112" s="586"/>
      <c r="G112" s="395"/>
      <c r="H112" s="357" t="e">
        <f>IF(AND(O112="",#REF!&gt;0,#REF!&lt;5),I112,)</f>
        <v>#REF!</v>
      </c>
      <c r="I112" s="355" t="str">
        <f>IF(D112="","ZZZ9",IF(AND(#REF!&gt;0,#REF!&lt;5),D112&amp;#REF!,D112&amp;"9"))</f>
        <v>ZZZ9</v>
      </c>
      <c r="J112" s="359">
        <f t="shared" si="3"/>
        <v>999</v>
      </c>
      <c r="K112" s="394">
        <f t="shared" si="4"/>
        <v>999</v>
      </c>
      <c r="L112" s="388"/>
      <c r="M112" s="69"/>
      <c r="N112" s="93">
        <f t="shared" si="5"/>
        <v>999</v>
      </c>
      <c r="O112" s="69"/>
    </row>
    <row r="113" spans="1:15" s="11" customFormat="1" ht="18.899999999999999" customHeight="1" x14ac:dyDescent="0.25">
      <c r="A113" s="360">
        <v>107</v>
      </c>
      <c r="B113" s="67"/>
      <c r="C113" s="67"/>
      <c r="D113" s="68"/>
      <c r="E113" s="69"/>
      <c r="F113" s="586"/>
      <c r="G113" s="395"/>
      <c r="H113" s="357" t="e">
        <f>IF(AND(O113="",#REF!&gt;0,#REF!&lt;5),I113,)</f>
        <v>#REF!</v>
      </c>
      <c r="I113" s="355" t="str">
        <f>IF(D113="","ZZZ9",IF(AND(#REF!&gt;0,#REF!&lt;5),D113&amp;#REF!,D113&amp;"9"))</f>
        <v>ZZZ9</v>
      </c>
      <c r="J113" s="359">
        <f t="shared" si="3"/>
        <v>999</v>
      </c>
      <c r="K113" s="394">
        <f t="shared" si="4"/>
        <v>999</v>
      </c>
      <c r="L113" s="388"/>
      <c r="M113" s="69"/>
      <c r="N113" s="93">
        <f t="shared" si="5"/>
        <v>999</v>
      </c>
      <c r="O113" s="69"/>
    </row>
    <row r="114" spans="1:15" s="11" customFormat="1" ht="18.899999999999999" customHeight="1" x14ac:dyDescent="0.25">
      <c r="A114" s="360">
        <v>108</v>
      </c>
      <c r="B114" s="67"/>
      <c r="C114" s="67"/>
      <c r="D114" s="68"/>
      <c r="E114" s="69"/>
      <c r="F114" s="586"/>
      <c r="G114" s="395"/>
      <c r="H114" s="357" t="e">
        <f>IF(AND(O114="",#REF!&gt;0,#REF!&lt;5),I114,)</f>
        <v>#REF!</v>
      </c>
      <c r="I114" s="355" t="str">
        <f>IF(D114="","ZZZ9",IF(AND(#REF!&gt;0,#REF!&lt;5),D114&amp;#REF!,D114&amp;"9"))</f>
        <v>ZZZ9</v>
      </c>
      <c r="J114" s="359">
        <f t="shared" si="3"/>
        <v>999</v>
      </c>
      <c r="K114" s="394">
        <f t="shared" si="4"/>
        <v>999</v>
      </c>
      <c r="L114" s="388"/>
      <c r="M114" s="69"/>
      <c r="N114" s="93">
        <f t="shared" si="5"/>
        <v>999</v>
      </c>
      <c r="O114" s="69"/>
    </row>
    <row r="115" spans="1:15" s="11" customFormat="1" ht="18.899999999999999" customHeight="1" x14ac:dyDescent="0.25">
      <c r="A115" s="360">
        <v>109</v>
      </c>
      <c r="B115" s="67"/>
      <c r="C115" s="67"/>
      <c r="D115" s="68"/>
      <c r="E115" s="69"/>
      <c r="F115" s="586"/>
      <c r="G115" s="395"/>
      <c r="H115" s="357" t="e">
        <f>IF(AND(O115="",#REF!&gt;0,#REF!&lt;5),I115,)</f>
        <v>#REF!</v>
      </c>
      <c r="I115" s="355" t="str">
        <f>IF(D115="","ZZZ9",IF(AND(#REF!&gt;0,#REF!&lt;5),D115&amp;#REF!,D115&amp;"9"))</f>
        <v>ZZZ9</v>
      </c>
      <c r="J115" s="359">
        <f t="shared" si="3"/>
        <v>999</v>
      </c>
      <c r="K115" s="394">
        <f t="shared" si="4"/>
        <v>999</v>
      </c>
      <c r="L115" s="388"/>
      <c r="M115" s="69"/>
      <c r="N115" s="93">
        <f t="shared" si="5"/>
        <v>999</v>
      </c>
      <c r="O115" s="69"/>
    </row>
    <row r="116" spans="1:15" s="11" customFormat="1" ht="18.899999999999999" customHeight="1" x14ac:dyDescent="0.25">
      <c r="A116" s="360">
        <v>110</v>
      </c>
      <c r="B116" s="67"/>
      <c r="C116" s="67"/>
      <c r="D116" s="68"/>
      <c r="E116" s="69"/>
      <c r="F116" s="586"/>
      <c r="G116" s="395"/>
      <c r="H116" s="357" t="e">
        <f>IF(AND(O116="",#REF!&gt;0,#REF!&lt;5),I116,)</f>
        <v>#REF!</v>
      </c>
      <c r="I116" s="355" t="str">
        <f>IF(D116="","ZZZ9",IF(AND(#REF!&gt;0,#REF!&lt;5),D116&amp;#REF!,D116&amp;"9"))</f>
        <v>ZZZ9</v>
      </c>
      <c r="J116" s="359">
        <f t="shared" si="3"/>
        <v>999</v>
      </c>
      <c r="K116" s="394">
        <f t="shared" si="4"/>
        <v>999</v>
      </c>
      <c r="L116" s="388"/>
      <c r="M116" s="69"/>
      <c r="N116" s="93">
        <f t="shared" si="5"/>
        <v>999</v>
      </c>
      <c r="O116" s="69"/>
    </row>
    <row r="117" spans="1:15" s="11" customFormat="1" ht="18.899999999999999" customHeight="1" x14ac:dyDescent="0.25">
      <c r="A117" s="360">
        <v>111</v>
      </c>
      <c r="B117" s="67"/>
      <c r="C117" s="67"/>
      <c r="D117" s="68"/>
      <c r="E117" s="69"/>
      <c r="F117" s="586"/>
      <c r="G117" s="395"/>
      <c r="H117" s="357" t="e">
        <f>IF(AND(O117="",#REF!&gt;0,#REF!&lt;5),I117,)</f>
        <v>#REF!</v>
      </c>
      <c r="I117" s="355" t="str">
        <f>IF(D117="","ZZZ9",IF(AND(#REF!&gt;0,#REF!&lt;5),D117&amp;#REF!,D117&amp;"9"))</f>
        <v>ZZZ9</v>
      </c>
      <c r="J117" s="359">
        <f t="shared" si="3"/>
        <v>999</v>
      </c>
      <c r="K117" s="394">
        <f t="shared" si="4"/>
        <v>999</v>
      </c>
      <c r="L117" s="388"/>
      <c r="M117" s="69"/>
      <c r="N117" s="93">
        <f t="shared" si="5"/>
        <v>999</v>
      </c>
      <c r="O117" s="69"/>
    </row>
    <row r="118" spans="1:15" s="11" customFormat="1" ht="18.899999999999999" customHeight="1" x14ac:dyDescent="0.25">
      <c r="A118" s="360">
        <v>112</v>
      </c>
      <c r="B118" s="67"/>
      <c r="C118" s="67"/>
      <c r="D118" s="68"/>
      <c r="E118" s="69"/>
      <c r="F118" s="586"/>
      <c r="G118" s="395"/>
      <c r="H118" s="357" t="e">
        <f>IF(AND(O118="",#REF!&gt;0,#REF!&lt;5),I118,)</f>
        <v>#REF!</v>
      </c>
      <c r="I118" s="355" t="str">
        <f>IF(D118="","ZZZ9",IF(AND(#REF!&gt;0,#REF!&lt;5),D118&amp;#REF!,D118&amp;"9"))</f>
        <v>ZZZ9</v>
      </c>
      <c r="J118" s="359">
        <f t="shared" si="3"/>
        <v>999</v>
      </c>
      <c r="K118" s="394">
        <f t="shared" si="4"/>
        <v>999</v>
      </c>
      <c r="L118" s="388"/>
      <c r="M118" s="69"/>
      <c r="N118" s="93">
        <f t="shared" si="5"/>
        <v>999</v>
      </c>
      <c r="O118" s="69"/>
    </row>
    <row r="119" spans="1:15" s="11" customFormat="1" ht="18.899999999999999" customHeight="1" x14ac:dyDescent="0.25">
      <c r="A119" s="360">
        <v>113</v>
      </c>
      <c r="B119" s="67"/>
      <c r="C119" s="67"/>
      <c r="D119" s="68"/>
      <c r="E119" s="69"/>
      <c r="F119" s="586"/>
      <c r="G119" s="395"/>
      <c r="H119" s="357" t="e">
        <f>IF(AND(O119="",#REF!&gt;0,#REF!&lt;5),I119,)</f>
        <v>#REF!</v>
      </c>
      <c r="I119" s="355" t="str">
        <f>IF(D119="","ZZZ9",IF(AND(#REF!&gt;0,#REF!&lt;5),D119&amp;#REF!,D119&amp;"9"))</f>
        <v>ZZZ9</v>
      </c>
      <c r="J119" s="359">
        <f t="shared" si="3"/>
        <v>999</v>
      </c>
      <c r="K119" s="394">
        <f t="shared" si="4"/>
        <v>999</v>
      </c>
      <c r="L119" s="388"/>
      <c r="M119" s="69"/>
      <c r="N119" s="93">
        <f t="shared" si="5"/>
        <v>999</v>
      </c>
      <c r="O119" s="69"/>
    </row>
    <row r="120" spans="1:15" s="11" customFormat="1" ht="18.899999999999999" customHeight="1" x14ac:dyDescent="0.25">
      <c r="A120" s="360">
        <v>114</v>
      </c>
      <c r="B120" s="67"/>
      <c r="C120" s="67"/>
      <c r="D120" s="68"/>
      <c r="E120" s="69"/>
      <c r="F120" s="586"/>
      <c r="G120" s="395"/>
      <c r="H120" s="357" t="e">
        <f>IF(AND(O120="",#REF!&gt;0,#REF!&lt;5),I120,)</f>
        <v>#REF!</v>
      </c>
      <c r="I120" s="355" t="str">
        <f>IF(D120="","ZZZ9",IF(AND(#REF!&gt;0,#REF!&lt;5),D120&amp;#REF!,D120&amp;"9"))</f>
        <v>ZZZ9</v>
      </c>
      <c r="J120" s="359">
        <f t="shared" si="3"/>
        <v>999</v>
      </c>
      <c r="K120" s="394">
        <f t="shared" si="4"/>
        <v>999</v>
      </c>
      <c r="L120" s="388"/>
      <c r="M120" s="69"/>
      <c r="N120" s="93">
        <f t="shared" si="5"/>
        <v>999</v>
      </c>
      <c r="O120" s="69"/>
    </row>
    <row r="121" spans="1:15" s="11" customFormat="1" ht="18.899999999999999" customHeight="1" x14ac:dyDescent="0.25">
      <c r="A121" s="360">
        <v>115</v>
      </c>
      <c r="B121" s="67"/>
      <c r="C121" s="67"/>
      <c r="D121" s="68"/>
      <c r="E121" s="69"/>
      <c r="F121" s="586"/>
      <c r="G121" s="395"/>
      <c r="H121" s="357" t="e">
        <f>IF(AND(O121="",#REF!&gt;0,#REF!&lt;5),I121,)</f>
        <v>#REF!</v>
      </c>
      <c r="I121" s="355" t="str">
        <f>IF(D121="","ZZZ9",IF(AND(#REF!&gt;0,#REF!&lt;5),D121&amp;#REF!,D121&amp;"9"))</f>
        <v>ZZZ9</v>
      </c>
      <c r="J121" s="359">
        <f t="shared" si="3"/>
        <v>999</v>
      </c>
      <c r="K121" s="394">
        <f t="shared" si="4"/>
        <v>999</v>
      </c>
      <c r="L121" s="388"/>
      <c r="M121" s="69"/>
      <c r="N121" s="93">
        <f t="shared" si="5"/>
        <v>999</v>
      </c>
      <c r="O121" s="69"/>
    </row>
    <row r="122" spans="1:15" s="11" customFormat="1" ht="18.899999999999999" customHeight="1" x14ac:dyDescent="0.25">
      <c r="A122" s="360">
        <v>116</v>
      </c>
      <c r="B122" s="67"/>
      <c r="C122" s="67"/>
      <c r="D122" s="68"/>
      <c r="E122" s="69"/>
      <c r="F122" s="586"/>
      <c r="G122" s="395"/>
      <c r="H122" s="357" t="e">
        <f>IF(AND(O122="",#REF!&gt;0,#REF!&lt;5),I122,)</f>
        <v>#REF!</v>
      </c>
      <c r="I122" s="355" t="str">
        <f>IF(D122="","ZZZ9",IF(AND(#REF!&gt;0,#REF!&lt;5),D122&amp;#REF!,D122&amp;"9"))</f>
        <v>ZZZ9</v>
      </c>
      <c r="J122" s="359">
        <f t="shared" si="3"/>
        <v>999</v>
      </c>
      <c r="K122" s="394">
        <f t="shared" si="4"/>
        <v>999</v>
      </c>
      <c r="L122" s="388"/>
      <c r="M122" s="69"/>
      <c r="N122" s="93">
        <f t="shared" si="5"/>
        <v>999</v>
      </c>
      <c r="O122" s="69"/>
    </row>
    <row r="123" spans="1:15" s="11" customFormat="1" ht="18.899999999999999" customHeight="1" x14ac:dyDescent="0.25">
      <c r="A123" s="360">
        <v>117</v>
      </c>
      <c r="B123" s="67"/>
      <c r="C123" s="67"/>
      <c r="D123" s="68"/>
      <c r="E123" s="69"/>
      <c r="F123" s="586"/>
      <c r="G123" s="395"/>
      <c r="H123" s="357" t="e">
        <f>IF(AND(O123="",#REF!&gt;0,#REF!&lt;5),I123,)</f>
        <v>#REF!</v>
      </c>
      <c r="I123" s="355" t="str">
        <f>IF(D123="","ZZZ9",IF(AND(#REF!&gt;0,#REF!&lt;5),D123&amp;#REF!,D123&amp;"9"))</f>
        <v>ZZZ9</v>
      </c>
      <c r="J123" s="359">
        <f t="shared" si="3"/>
        <v>999</v>
      </c>
      <c r="K123" s="394">
        <f t="shared" si="4"/>
        <v>999</v>
      </c>
      <c r="L123" s="388"/>
      <c r="M123" s="69"/>
      <c r="N123" s="93">
        <f t="shared" si="5"/>
        <v>999</v>
      </c>
      <c r="O123" s="69"/>
    </row>
    <row r="124" spans="1:15" s="11" customFormat="1" ht="18.899999999999999" customHeight="1" x14ac:dyDescent="0.25">
      <c r="A124" s="360">
        <v>118</v>
      </c>
      <c r="B124" s="67"/>
      <c r="C124" s="67"/>
      <c r="D124" s="68"/>
      <c r="E124" s="69"/>
      <c r="F124" s="586"/>
      <c r="G124" s="395"/>
      <c r="H124" s="357" t="e">
        <f>IF(AND(O124="",#REF!&gt;0,#REF!&lt;5),I124,)</f>
        <v>#REF!</v>
      </c>
      <c r="I124" s="355" t="str">
        <f>IF(D124="","ZZZ9",IF(AND(#REF!&gt;0,#REF!&lt;5),D124&amp;#REF!,D124&amp;"9"))</f>
        <v>ZZZ9</v>
      </c>
      <c r="J124" s="359">
        <f t="shared" si="3"/>
        <v>999</v>
      </c>
      <c r="K124" s="394">
        <f t="shared" si="4"/>
        <v>999</v>
      </c>
      <c r="L124" s="388"/>
      <c r="M124" s="69"/>
      <c r="N124" s="93">
        <f t="shared" si="5"/>
        <v>999</v>
      </c>
      <c r="O124" s="69"/>
    </row>
    <row r="125" spans="1:15" s="11" customFormat="1" ht="18.899999999999999" customHeight="1" x14ac:dyDescent="0.25">
      <c r="A125" s="360">
        <v>119</v>
      </c>
      <c r="B125" s="67"/>
      <c r="C125" s="67"/>
      <c r="D125" s="68"/>
      <c r="E125" s="69"/>
      <c r="F125" s="586"/>
      <c r="G125" s="395"/>
      <c r="H125" s="357" t="e">
        <f>IF(AND(O125="",#REF!&gt;0,#REF!&lt;5),I125,)</f>
        <v>#REF!</v>
      </c>
      <c r="I125" s="355" t="str">
        <f>IF(D125="","ZZZ9",IF(AND(#REF!&gt;0,#REF!&lt;5),D125&amp;#REF!,D125&amp;"9"))</f>
        <v>ZZZ9</v>
      </c>
      <c r="J125" s="359">
        <f t="shared" si="3"/>
        <v>999</v>
      </c>
      <c r="K125" s="394">
        <f t="shared" si="4"/>
        <v>999</v>
      </c>
      <c r="L125" s="388"/>
      <c r="M125" s="69"/>
      <c r="N125" s="93">
        <f t="shared" si="5"/>
        <v>999</v>
      </c>
      <c r="O125" s="69"/>
    </row>
    <row r="126" spans="1:15" s="11" customFormat="1" ht="18.899999999999999" customHeight="1" x14ac:dyDescent="0.25">
      <c r="A126" s="360">
        <v>120</v>
      </c>
      <c r="B126" s="67"/>
      <c r="C126" s="67"/>
      <c r="D126" s="68"/>
      <c r="E126" s="69"/>
      <c r="F126" s="586"/>
      <c r="G126" s="395"/>
      <c r="H126" s="357" t="e">
        <f>IF(AND(O126="",#REF!&gt;0,#REF!&lt;5),I126,)</f>
        <v>#REF!</v>
      </c>
      <c r="I126" s="355" t="str">
        <f>IF(D126="","ZZZ9",IF(AND(#REF!&gt;0,#REF!&lt;5),D126&amp;#REF!,D126&amp;"9"))</f>
        <v>ZZZ9</v>
      </c>
      <c r="J126" s="359">
        <f t="shared" si="3"/>
        <v>999</v>
      </c>
      <c r="K126" s="394">
        <f t="shared" si="4"/>
        <v>999</v>
      </c>
      <c r="L126" s="388"/>
      <c r="M126" s="69"/>
      <c r="N126" s="93">
        <f t="shared" si="5"/>
        <v>999</v>
      </c>
      <c r="O126" s="69"/>
    </row>
    <row r="127" spans="1:15" s="11" customFormat="1" ht="18.899999999999999" customHeight="1" x14ac:dyDescent="0.25">
      <c r="A127" s="360">
        <v>121</v>
      </c>
      <c r="B127" s="67"/>
      <c r="C127" s="67"/>
      <c r="D127" s="68"/>
      <c r="E127" s="69"/>
      <c r="F127" s="586"/>
      <c r="G127" s="395"/>
      <c r="H127" s="357" t="e">
        <f>IF(AND(O127="",#REF!&gt;0,#REF!&lt;5),I127,)</f>
        <v>#REF!</v>
      </c>
      <c r="I127" s="355" t="str">
        <f>IF(D127="","ZZZ9",IF(AND(#REF!&gt;0,#REF!&lt;5),D127&amp;#REF!,D127&amp;"9"))</f>
        <v>ZZZ9</v>
      </c>
      <c r="J127" s="359">
        <f t="shared" si="3"/>
        <v>999</v>
      </c>
      <c r="K127" s="394">
        <f t="shared" si="4"/>
        <v>999</v>
      </c>
      <c r="L127" s="388"/>
      <c r="M127" s="69"/>
      <c r="N127" s="93">
        <f t="shared" si="5"/>
        <v>999</v>
      </c>
      <c r="O127" s="69"/>
    </row>
    <row r="128" spans="1:15" s="11" customFormat="1" ht="18.899999999999999" customHeight="1" x14ac:dyDescent="0.25">
      <c r="A128" s="360">
        <v>122</v>
      </c>
      <c r="B128" s="67"/>
      <c r="C128" s="67"/>
      <c r="D128" s="68"/>
      <c r="E128" s="69"/>
      <c r="F128" s="586"/>
      <c r="G128" s="395"/>
      <c r="H128" s="357" t="e">
        <f>IF(AND(O128="",#REF!&gt;0,#REF!&lt;5),I128,)</f>
        <v>#REF!</v>
      </c>
      <c r="I128" s="355" t="str">
        <f>IF(D128="","ZZZ9",IF(AND(#REF!&gt;0,#REF!&lt;5),D128&amp;#REF!,D128&amp;"9"))</f>
        <v>ZZZ9</v>
      </c>
      <c r="J128" s="359">
        <f t="shared" si="3"/>
        <v>999</v>
      </c>
      <c r="K128" s="394">
        <f t="shared" si="4"/>
        <v>999</v>
      </c>
      <c r="L128" s="388"/>
      <c r="M128" s="69"/>
      <c r="N128" s="93">
        <f t="shared" si="5"/>
        <v>999</v>
      </c>
      <c r="O128" s="69"/>
    </row>
    <row r="129" spans="1:15" s="11" customFormat="1" ht="18.899999999999999" customHeight="1" x14ac:dyDescent="0.25">
      <c r="A129" s="360">
        <v>123</v>
      </c>
      <c r="B129" s="67"/>
      <c r="C129" s="67"/>
      <c r="D129" s="68"/>
      <c r="E129" s="69"/>
      <c r="F129" s="586"/>
      <c r="G129" s="395"/>
      <c r="H129" s="357" t="e">
        <f>IF(AND(O129="",#REF!&gt;0,#REF!&lt;5),I129,)</f>
        <v>#REF!</v>
      </c>
      <c r="I129" s="355" t="str">
        <f>IF(D129="","ZZZ9",IF(AND(#REF!&gt;0,#REF!&lt;5),D129&amp;#REF!,D129&amp;"9"))</f>
        <v>ZZZ9</v>
      </c>
      <c r="J129" s="359">
        <f t="shared" si="3"/>
        <v>999</v>
      </c>
      <c r="K129" s="394">
        <f t="shared" si="4"/>
        <v>999</v>
      </c>
      <c r="L129" s="388"/>
      <c r="M129" s="69"/>
      <c r="N129" s="93">
        <f t="shared" si="5"/>
        <v>999</v>
      </c>
      <c r="O129" s="69"/>
    </row>
    <row r="130" spans="1:15" s="11" customFormat="1" ht="18.899999999999999" customHeight="1" x14ac:dyDescent="0.25">
      <c r="A130" s="360">
        <v>124</v>
      </c>
      <c r="B130" s="67"/>
      <c r="C130" s="67"/>
      <c r="D130" s="68"/>
      <c r="E130" s="69"/>
      <c r="F130" s="586"/>
      <c r="G130" s="395"/>
      <c r="H130" s="357" t="e">
        <f>IF(AND(O130="",#REF!&gt;0,#REF!&lt;5),I130,)</f>
        <v>#REF!</v>
      </c>
      <c r="I130" s="355" t="str">
        <f>IF(D130="","ZZZ9",IF(AND(#REF!&gt;0,#REF!&lt;5),D130&amp;#REF!,D130&amp;"9"))</f>
        <v>ZZZ9</v>
      </c>
      <c r="J130" s="359">
        <f t="shared" si="3"/>
        <v>999</v>
      </c>
      <c r="K130" s="394">
        <f t="shared" si="4"/>
        <v>999</v>
      </c>
      <c r="L130" s="388"/>
      <c r="M130" s="69"/>
      <c r="N130" s="93">
        <f t="shared" si="5"/>
        <v>999</v>
      </c>
      <c r="O130" s="69"/>
    </row>
    <row r="131" spans="1:15" s="11" customFormat="1" ht="18.899999999999999" customHeight="1" x14ac:dyDescent="0.25">
      <c r="A131" s="360">
        <v>125</v>
      </c>
      <c r="B131" s="67"/>
      <c r="C131" s="67"/>
      <c r="D131" s="68"/>
      <c r="E131" s="69"/>
      <c r="F131" s="586"/>
      <c r="G131" s="395"/>
      <c r="H131" s="357" t="e">
        <f>IF(AND(O131="",#REF!&gt;0,#REF!&lt;5),I131,)</f>
        <v>#REF!</v>
      </c>
      <c r="I131" s="355" t="str">
        <f>IF(D131="","ZZZ9",IF(AND(#REF!&gt;0,#REF!&lt;5),D131&amp;#REF!,D131&amp;"9"))</f>
        <v>ZZZ9</v>
      </c>
      <c r="J131" s="359">
        <f t="shared" si="3"/>
        <v>999</v>
      </c>
      <c r="K131" s="394">
        <f t="shared" si="4"/>
        <v>999</v>
      </c>
      <c r="L131" s="388"/>
      <c r="M131" s="69"/>
      <c r="N131" s="93">
        <f t="shared" si="5"/>
        <v>999</v>
      </c>
      <c r="O131" s="69"/>
    </row>
    <row r="132" spans="1:15" s="11" customFormat="1" ht="18.899999999999999" customHeight="1" x14ac:dyDescent="0.25">
      <c r="A132" s="360">
        <v>126</v>
      </c>
      <c r="B132" s="67"/>
      <c r="C132" s="67"/>
      <c r="D132" s="68"/>
      <c r="E132" s="69"/>
      <c r="F132" s="586"/>
      <c r="G132" s="395"/>
      <c r="H132" s="357" t="e">
        <f>IF(AND(O132="",#REF!&gt;0,#REF!&lt;5),I132,)</f>
        <v>#REF!</v>
      </c>
      <c r="I132" s="355" t="str">
        <f>IF(D132="","ZZZ9",IF(AND(#REF!&gt;0,#REF!&lt;5),D132&amp;#REF!,D132&amp;"9"))</f>
        <v>ZZZ9</v>
      </c>
      <c r="J132" s="359">
        <f t="shared" si="3"/>
        <v>999</v>
      </c>
      <c r="K132" s="394">
        <f t="shared" si="4"/>
        <v>999</v>
      </c>
      <c r="L132" s="388"/>
      <c r="M132" s="69"/>
      <c r="N132" s="93">
        <f t="shared" si="5"/>
        <v>999</v>
      </c>
      <c r="O132" s="69"/>
    </row>
    <row r="133" spans="1:15" s="11" customFormat="1" ht="18.899999999999999" customHeight="1" x14ac:dyDescent="0.25">
      <c r="A133" s="360">
        <v>127</v>
      </c>
      <c r="B133" s="67"/>
      <c r="C133" s="67"/>
      <c r="D133" s="68"/>
      <c r="E133" s="69"/>
      <c r="F133" s="586"/>
      <c r="G133" s="395"/>
      <c r="H133" s="357" t="e">
        <f>IF(AND(O133="",#REF!&gt;0,#REF!&lt;5),I133,)</f>
        <v>#REF!</v>
      </c>
      <c r="I133" s="355" t="str">
        <f>IF(D133="","ZZZ9",IF(AND(#REF!&gt;0,#REF!&lt;5),D133&amp;#REF!,D133&amp;"9"))</f>
        <v>ZZZ9</v>
      </c>
      <c r="J133" s="359">
        <f t="shared" si="3"/>
        <v>999</v>
      </c>
      <c r="K133" s="394">
        <f t="shared" si="4"/>
        <v>999</v>
      </c>
      <c r="L133" s="388"/>
      <c r="M133" s="69"/>
      <c r="N133" s="93">
        <f t="shared" si="5"/>
        <v>999</v>
      </c>
      <c r="O133" s="69"/>
    </row>
    <row r="134" spans="1:15" s="11" customFormat="1" ht="18.899999999999999" customHeight="1" x14ac:dyDescent="0.25">
      <c r="A134" s="360">
        <v>128</v>
      </c>
      <c r="B134" s="67"/>
      <c r="C134" s="67"/>
      <c r="D134" s="68"/>
      <c r="E134" s="69"/>
      <c r="F134" s="586"/>
      <c r="G134" s="395"/>
      <c r="H134" s="357" t="e">
        <f>IF(AND(O134="",#REF!&gt;0,#REF!&lt;5),I134,)</f>
        <v>#REF!</v>
      </c>
      <c r="I134" s="355" t="str">
        <f>IF(D134="","ZZZ9",IF(AND(#REF!&gt;0,#REF!&lt;5),D134&amp;#REF!,D134&amp;"9"))</f>
        <v>ZZZ9</v>
      </c>
      <c r="J134" s="359">
        <f t="shared" si="3"/>
        <v>999</v>
      </c>
      <c r="K134" s="394">
        <f t="shared" si="4"/>
        <v>999</v>
      </c>
      <c r="L134" s="388"/>
      <c r="M134" s="395"/>
      <c r="N134" s="396">
        <f t="shared" si="5"/>
        <v>999</v>
      </c>
      <c r="O134" s="395"/>
    </row>
    <row r="135" spans="1:15" x14ac:dyDescent="0.25">
      <c r="A135" s="360">
        <v>129</v>
      </c>
      <c r="B135" s="67"/>
      <c r="C135" s="67"/>
      <c r="D135" s="68"/>
      <c r="E135" s="69"/>
      <c r="F135" s="586"/>
      <c r="G135" s="395"/>
      <c r="H135" s="357" t="e">
        <f>IF(AND(O135="",#REF!&gt;0,#REF!&lt;5),I135,)</f>
        <v>#REF!</v>
      </c>
      <c r="I135" s="355" t="str">
        <f>IF(D135="","ZZZ9",IF(AND(#REF!&gt;0,#REF!&lt;5),D135&amp;#REF!,D135&amp;"9"))</f>
        <v>ZZZ9</v>
      </c>
      <c r="J135" s="359">
        <f t="shared" si="3"/>
        <v>999</v>
      </c>
      <c r="K135" s="394">
        <f t="shared" si="4"/>
        <v>999</v>
      </c>
      <c r="L135" s="388"/>
      <c r="M135" s="69"/>
      <c r="N135" s="93">
        <f t="shared" si="5"/>
        <v>999</v>
      </c>
      <c r="O135" s="69"/>
    </row>
    <row r="136" spans="1:15" x14ac:dyDescent="0.25">
      <c r="A136" s="360">
        <v>130</v>
      </c>
      <c r="B136" s="67"/>
      <c r="C136" s="67"/>
      <c r="D136" s="68"/>
      <c r="E136" s="69"/>
      <c r="F136" s="586"/>
      <c r="G136" s="395"/>
      <c r="H136" s="357" t="e">
        <f>IF(AND(O136="",#REF!&gt;0,#REF!&lt;5),I136,)</f>
        <v>#REF!</v>
      </c>
      <c r="I136" s="355" t="str">
        <f>IF(D136="","ZZZ9",IF(AND(#REF!&gt;0,#REF!&lt;5),D136&amp;#REF!,D136&amp;"9"))</f>
        <v>ZZZ9</v>
      </c>
      <c r="J136" s="359">
        <f t="shared" si="3"/>
        <v>999</v>
      </c>
      <c r="K136" s="394">
        <f t="shared" si="4"/>
        <v>999</v>
      </c>
      <c r="L136" s="388"/>
      <c r="M136" s="69"/>
      <c r="N136" s="93">
        <f t="shared" si="5"/>
        <v>999</v>
      </c>
      <c r="O136" s="69"/>
    </row>
    <row r="137" spans="1:15" x14ac:dyDescent="0.25">
      <c r="A137" s="360">
        <v>131</v>
      </c>
      <c r="B137" s="67"/>
      <c r="C137" s="67"/>
      <c r="D137" s="68"/>
      <c r="E137" s="69"/>
      <c r="F137" s="586"/>
      <c r="G137" s="395"/>
      <c r="H137" s="357" t="e">
        <f>IF(AND(O137="",#REF!&gt;0,#REF!&lt;5),I137,)</f>
        <v>#REF!</v>
      </c>
      <c r="I137" s="355" t="str">
        <f>IF(D137="","ZZZ9",IF(AND(#REF!&gt;0,#REF!&lt;5),D137&amp;#REF!,D137&amp;"9"))</f>
        <v>ZZZ9</v>
      </c>
      <c r="J137" s="359">
        <f t="shared" si="3"/>
        <v>999</v>
      </c>
      <c r="K137" s="394">
        <f t="shared" si="4"/>
        <v>999</v>
      </c>
      <c r="L137" s="388"/>
      <c r="M137" s="69"/>
      <c r="N137" s="93">
        <f t="shared" si="5"/>
        <v>999</v>
      </c>
      <c r="O137" s="69"/>
    </row>
    <row r="138" spans="1:15" x14ac:dyDescent="0.25">
      <c r="A138" s="360">
        <v>132</v>
      </c>
      <c r="B138" s="67"/>
      <c r="C138" s="67"/>
      <c r="D138" s="68"/>
      <c r="E138" s="69"/>
      <c r="F138" s="586"/>
      <c r="G138" s="395"/>
      <c r="H138" s="357" t="e">
        <f>IF(AND(O138="",#REF!&gt;0,#REF!&lt;5),I138,)</f>
        <v>#REF!</v>
      </c>
      <c r="I138" s="355" t="str">
        <f>IF(D138="","ZZZ9",IF(AND(#REF!&gt;0,#REF!&lt;5),D138&amp;#REF!,D138&amp;"9"))</f>
        <v>ZZZ9</v>
      </c>
      <c r="J138" s="359">
        <f t="shared" si="3"/>
        <v>999</v>
      </c>
      <c r="K138" s="394">
        <f t="shared" si="4"/>
        <v>999</v>
      </c>
      <c r="L138" s="388"/>
      <c r="M138" s="69"/>
      <c r="N138" s="93">
        <f t="shared" si="5"/>
        <v>999</v>
      </c>
      <c r="O138" s="69"/>
    </row>
    <row r="139" spans="1:15" x14ac:dyDescent="0.25">
      <c r="A139" s="360">
        <v>133</v>
      </c>
      <c r="B139" s="67"/>
      <c r="C139" s="67"/>
      <c r="D139" s="68"/>
      <c r="E139" s="69"/>
      <c r="F139" s="586"/>
      <c r="G139" s="395"/>
      <c r="H139" s="357" t="e">
        <f>IF(AND(O139="",#REF!&gt;0,#REF!&lt;5),I139,)</f>
        <v>#REF!</v>
      </c>
      <c r="I139" s="355" t="str">
        <f>IF(D139="","ZZZ9",IF(AND(#REF!&gt;0,#REF!&lt;5),D139&amp;#REF!,D139&amp;"9"))</f>
        <v>ZZZ9</v>
      </c>
      <c r="J139" s="359">
        <f t="shared" si="3"/>
        <v>999</v>
      </c>
      <c r="K139" s="394">
        <f t="shared" si="4"/>
        <v>999</v>
      </c>
      <c r="L139" s="388"/>
      <c r="M139" s="69"/>
      <c r="N139" s="93">
        <f t="shared" si="5"/>
        <v>999</v>
      </c>
      <c r="O139" s="69"/>
    </row>
    <row r="140" spans="1:15" x14ac:dyDescent="0.25">
      <c r="A140" s="360">
        <v>134</v>
      </c>
      <c r="B140" s="67"/>
      <c r="C140" s="67"/>
      <c r="D140" s="68"/>
      <c r="E140" s="69"/>
      <c r="F140" s="586"/>
      <c r="G140" s="395"/>
      <c r="H140" s="357" t="e">
        <f>IF(AND(O140="",#REF!&gt;0,#REF!&lt;5),I140,)</f>
        <v>#REF!</v>
      </c>
      <c r="I140" s="355" t="str">
        <f>IF(D140="","ZZZ9",IF(AND(#REF!&gt;0,#REF!&lt;5),D140&amp;#REF!,D140&amp;"9"))</f>
        <v>ZZZ9</v>
      </c>
      <c r="J140" s="359">
        <f t="shared" si="3"/>
        <v>999</v>
      </c>
      <c r="K140" s="394">
        <f t="shared" si="4"/>
        <v>999</v>
      </c>
      <c r="L140" s="388"/>
      <c r="M140" s="69"/>
      <c r="N140" s="93">
        <f t="shared" si="5"/>
        <v>999</v>
      </c>
      <c r="O140" s="69"/>
    </row>
    <row r="141" spans="1:15" x14ac:dyDescent="0.25">
      <c r="A141" s="360">
        <v>135</v>
      </c>
      <c r="B141" s="67"/>
      <c r="C141" s="67"/>
      <c r="D141" s="68"/>
      <c r="E141" s="69"/>
      <c r="F141" s="586"/>
      <c r="G141" s="395"/>
      <c r="H141" s="357" t="e">
        <f>IF(AND(O141="",#REF!&gt;0,#REF!&lt;5),I141,)</f>
        <v>#REF!</v>
      </c>
      <c r="I141" s="355" t="str">
        <f>IF(D141="","ZZZ9",IF(AND(#REF!&gt;0,#REF!&lt;5),D141&amp;#REF!,D141&amp;"9"))</f>
        <v>ZZZ9</v>
      </c>
      <c r="J141" s="359">
        <f t="shared" si="3"/>
        <v>999</v>
      </c>
      <c r="K141" s="394">
        <f t="shared" si="4"/>
        <v>999</v>
      </c>
      <c r="L141" s="388"/>
      <c r="M141" s="395"/>
      <c r="N141" s="396">
        <f t="shared" si="5"/>
        <v>999</v>
      </c>
      <c r="O141" s="395"/>
    </row>
    <row r="142" spans="1:15" x14ac:dyDescent="0.25">
      <c r="A142" s="360">
        <v>136</v>
      </c>
      <c r="B142" s="67"/>
      <c r="C142" s="67"/>
      <c r="D142" s="68"/>
      <c r="E142" s="69"/>
      <c r="F142" s="586"/>
      <c r="G142" s="395"/>
      <c r="H142" s="357" t="e">
        <f>IF(AND(O142="",#REF!&gt;0,#REF!&lt;5),I142,)</f>
        <v>#REF!</v>
      </c>
      <c r="I142" s="355" t="str">
        <f>IF(D142="","ZZZ9",IF(AND(#REF!&gt;0,#REF!&lt;5),D142&amp;#REF!,D142&amp;"9"))</f>
        <v>ZZZ9</v>
      </c>
      <c r="J142" s="359">
        <f t="shared" si="3"/>
        <v>999</v>
      </c>
      <c r="K142" s="394">
        <f t="shared" si="4"/>
        <v>999</v>
      </c>
      <c r="L142" s="388"/>
      <c r="M142" s="69"/>
      <c r="N142" s="93">
        <f t="shared" si="5"/>
        <v>999</v>
      </c>
      <c r="O142" s="69"/>
    </row>
    <row r="143" spans="1:15" x14ac:dyDescent="0.25">
      <c r="A143" s="360">
        <v>137</v>
      </c>
      <c r="B143" s="67"/>
      <c r="C143" s="67"/>
      <c r="D143" s="68"/>
      <c r="E143" s="69"/>
      <c r="F143" s="586"/>
      <c r="G143" s="395"/>
      <c r="H143" s="357" t="e">
        <f>IF(AND(O143="",#REF!&gt;0,#REF!&lt;5),I143,)</f>
        <v>#REF!</v>
      </c>
      <c r="I143" s="355" t="str">
        <f>IF(D143="","ZZZ9",IF(AND(#REF!&gt;0,#REF!&lt;5),D143&amp;#REF!,D143&amp;"9"))</f>
        <v>ZZZ9</v>
      </c>
      <c r="J143" s="359">
        <f t="shared" si="3"/>
        <v>999</v>
      </c>
      <c r="K143" s="394">
        <f t="shared" si="4"/>
        <v>999</v>
      </c>
      <c r="L143" s="388"/>
      <c r="M143" s="69"/>
      <c r="N143" s="93">
        <f t="shared" si="5"/>
        <v>999</v>
      </c>
      <c r="O143" s="69"/>
    </row>
    <row r="144" spans="1:15" x14ac:dyDescent="0.25">
      <c r="A144" s="360">
        <v>138</v>
      </c>
      <c r="B144" s="67"/>
      <c r="C144" s="67"/>
      <c r="D144" s="68"/>
      <c r="E144" s="69"/>
      <c r="F144" s="586"/>
      <c r="G144" s="395"/>
      <c r="H144" s="357" t="e">
        <f>IF(AND(O144="",#REF!&gt;0,#REF!&lt;5),I144,)</f>
        <v>#REF!</v>
      </c>
      <c r="I144" s="355" t="str">
        <f>IF(D144="","ZZZ9",IF(AND(#REF!&gt;0,#REF!&lt;5),D144&amp;#REF!,D144&amp;"9"))</f>
        <v>ZZZ9</v>
      </c>
      <c r="J144" s="359">
        <f t="shared" si="3"/>
        <v>999</v>
      </c>
      <c r="K144" s="394">
        <f t="shared" si="4"/>
        <v>999</v>
      </c>
      <c r="L144" s="388"/>
      <c r="M144" s="69"/>
      <c r="N144" s="93">
        <f t="shared" si="5"/>
        <v>999</v>
      </c>
      <c r="O144" s="69"/>
    </row>
    <row r="145" spans="1:15" x14ac:dyDescent="0.25">
      <c r="A145" s="360">
        <v>139</v>
      </c>
      <c r="B145" s="67"/>
      <c r="C145" s="67"/>
      <c r="D145" s="68"/>
      <c r="E145" s="69"/>
      <c r="F145" s="586"/>
      <c r="G145" s="395"/>
      <c r="H145" s="357" t="e">
        <f>IF(AND(O145="",#REF!&gt;0,#REF!&lt;5),I145,)</f>
        <v>#REF!</v>
      </c>
      <c r="I145" s="355" t="str">
        <f>IF(D145="","ZZZ9",IF(AND(#REF!&gt;0,#REF!&lt;5),D145&amp;#REF!,D145&amp;"9"))</f>
        <v>ZZZ9</v>
      </c>
      <c r="J145" s="359">
        <f t="shared" si="3"/>
        <v>999</v>
      </c>
      <c r="K145" s="394">
        <f t="shared" si="4"/>
        <v>999</v>
      </c>
      <c r="L145" s="388"/>
      <c r="M145" s="69"/>
      <c r="N145" s="93">
        <f t="shared" si="5"/>
        <v>999</v>
      </c>
      <c r="O145" s="69"/>
    </row>
    <row r="146" spans="1:15" x14ac:dyDescent="0.25">
      <c r="A146" s="360">
        <v>140</v>
      </c>
      <c r="B146" s="67"/>
      <c r="C146" s="67"/>
      <c r="D146" s="68"/>
      <c r="E146" s="69"/>
      <c r="F146" s="586"/>
      <c r="G146" s="395"/>
      <c r="H146" s="357" t="e">
        <f>IF(AND(O146="",#REF!&gt;0,#REF!&lt;5),I146,)</f>
        <v>#REF!</v>
      </c>
      <c r="I146" s="355" t="str">
        <f>IF(D146="","ZZZ9",IF(AND(#REF!&gt;0,#REF!&lt;5),D146&amp;#REF!,D146&amp;"9"))</f>
        <v>ZZZ9</v>
      </c>
      <c r="J146" s="359">
        <f t="shared" si="3"/>
        <v>999</v>
      </c>
      <c r="K146" s="394">
        <f t="shared" si="4"/>
        <v>999</v>
      </c>
      <c r="L146" s="388"/>
      <c r="M146" s="69"/>
      <c r="N146" s="93">
        <f t="shared" si="5"/>
        <v>999</v>
      </c>
      <c r="O146" s="69"/>
    </row>
    <row r="147" spans="1:15" x14ac:dyDescent="0.25">
      <c r="A147" s="360">
        <v>141</v>
      </c>
      <c r="B147" s="67"/>
      <c r="C147" s="67"/>
      <c r="D147" s="68"/>
      <c r="E147" s="69"/>
      <c r="F147" s="586"/>
      <c r="G147" s="395"/>
      <c r="H147" s="357" t="e">
        <f>IF(AND(O147="",#REF!&gt;0,#REF!&lt;5),I147,)</f>
        <v>#REF!</v>
      </c>
      <c r="I147" s="355" t="str">
        <f>IF(D147="","ZZZ9",IF(AND(#REF!&gt;0,#REF!&lt;5),D147&amp;#REF!,D147&amp;"9"))</f>
        <v>ZZZ9</v>
      </c>
      <c r="J147" s="359">
        <f t="shared" si="3"/>
        <v>999</v>
      </c>
      <c r="K147" s="394">
        <f t="shared" si="4"/>
        <v>999</v>
      </c>
      <c r="L147" s="388"/>
      <c r="M147" s="69"/>
      <c r="N147" s="93">
        <f t="shared" si="5"/>
        <v>999</v>
      </c>
      <c r="O147" s="69"/>
    </row>
    <row r="148" spans="1:15" x14ac:dyDescent="0.25">
      <c r="A148" s="360">
        <v>142</v>
      </c>
      <c r="B148" s="67"/>
      <c r="C148" s="67"/>
      <c r="D148" s="68"/>
      <c r="E148" s="69"/>
      <c r="F148" s="586"/>
      <c r="G148" s="395"/>
      <c r="H148" s="357" t="e">
        <f>IF(AND(O148="",#REF!&gt;0,#REF!&lt;5),I148,)</f>
        <v>#REF!</v>
      </c>
      <c r="I148" s="355" t="str">
        <f>IF(D148="","ZZZ9",IF(AND(#REF!&gt;0,#REF!&lt;5),D148&amp;#REF!,D148&amp;"9"))</f>
        <v>ZZZ9</v>
      </c>
      <c r="J148" s="359">
        <f t="shared" si="3"/>
        <v>999</v>
      </c>
      <c r="K148" s="394">
        <f t="shared" si="4"/>
        <v>999</v>
      </c>
      <c r="L148" s="388"/>
      <c r="M148" s="395"/>
      <c r="N148" s="396">
        <f t="shared" si="5"/>
        <v>999</v>
      </c>
      <c r="O148" s="395"/>
    </row>
    <row r="149" spans="1:15" x14ac:dyDescent="0.25">
      <c r="A149" s="360">
        <v>143</v>
      </c>
      <c r="B149" s="67"/>
      <c r="C149" s="67"/>
      <c r="D149" s="68"/>
      <c r="E149" s="69"/>
      <c r="F149" s="586"/>
      <c r="G149" s="395"/>
      <c r="H149" s="357" t="e">
        <f>IF(AND(O149="",#REF!&gt;0,#REF!&lt;5),I149,)</f>
        <v>#REF!</v>
      </c>
      <c r="I149" s="355" t="str">
        <f>IF(D149="","ZZZ9",IF(AND(#REF!&gt;0,#REF!&lt;5),D149&amp;#REF!,D149&amp;"9"))</f>
        <v>ZZZ9</v>
      </c>
      <c r="J149" s="359">
        <f t="shared" si="3"/>
        <v>999</v>
      </c>
      <c r="K149" s="394">
        <f t="shared" si="4"/>
        <v>999</v>
      </c>
      <c r="L149" s="388"/>
      <c r="M149" s="69"/>
      <c r="N149" s="93">
        <f t="shared" si="5"/>
        <v>999</v>
      </c>
      <c r="O149" s="69"/>
    </row>
    <row r="150" spans="1:15" x14ac:dyDescent="0.25">
      <c r="A150" s="360">
        <v>144</v>
      </c>
      <c r="B150" s="67"/>
      <c r="C150" s="67"/>
      <c r="D150" s="68"/>
      <c r="E150" s="69"/>
      <c r="F150" s="586"/>
      <c r="G150" s="395"/>
      <c r="H150" s="357" t="e">
        <f>IF(AND(O150="",#REF!&gt;0,#REF!&lt;5),I150,)</f>
        <v>#REF!</v>
      </c>
      <c r="I150" s="355" t="str">
        <f>IF(D150="","ZZZ9",IF(AND(#REF!&gt;0,#REF!&lt;5),D150&amp;#REF!,D150&amp;"9"))</f>
        <v>ZZZ9</v>
      </c>
      <c r="J150" s="359">
        <f t="shared" si="3"/>
        <v>999</v>
      </c>
      <c r="K150" s="394">
        <f t="shared" si="4"/>
        <v>999</v>
      </c>
      <c r="L150" s="388"/>
      <c r="M150" s="69"/>
      <c r="N150" s="93">
        <f t="shared" si="5"/>
        <v>999</v>
      </c>
      <c r="O150" s="69"/>
    </row>
    <row r="151" spans="1:15" x14ac:dyDescent="0.25">
      <c r="A151" s="360">
        <v>145</v>
      </c>
      <c r="B151" s="67"/>
      <c r="C151" s="67"/>
      <c r="D151" s="68"/>
      <c r="E151" s="69"/>
      <c r="F151" s="586"/>
      <c r="G151" s="395"/>
      <c r="H151" s="357" t="e">
        <f>IF(AND(O151="",#REF!&gt;0,#REF!&lt;5),I151,)</f>
        <v>#REF!</v>
      </c>
      <c r="I151" s="355" t="str">
        <f>IF(D151="","ZZZ9",IF(AND(#REF!&gt;0,#REF!&lt;5),D151&amp;#REF!,D151&amp;"9"))</f>
        <v>ZZZ9</v>
      </c>
      <c r="J151" s="359">
        <f t="shared" si="3"/>
        <v>999</v>
      </c>
      <c r="K151" s="394">
        <f t="shared" si="4"/>
        <v>999</v>
      </c>
      <c r="L151" s="388"/>
      <c r="M151" s="69"/>
      <c r="N151" s="93">
        <f t="shared" si="5"/>
        <v>999</v>
      </c>
      <c r="O151" s="69"/>
    </row>
    <row r="152" spans="1:15" x14ac:dyDescent="0.25">
      <c r="A152" s="360">
        <v>146</v>
      </c>
      <c r="B152" s="67"/>
      <c r="C152" s="67"/>
      <c r="D152" s="68"/>
      <c r="E152" s="69"/>
      <c r="F152" s="586"/>
      <c r="G152" s="395"/>
      <c r="H152" s="357" t="e">
        <f>IF(AND(O152="",#REF!&gt;0,#REF!&lt;5),I152,)</f>
        <v>#REF!</v>
      </c>
      <c r="I152" s="355" t="str">
        <f>IF(D152="","ZZZ9",IF(AND(#REF!&gt;0,#REF!&lt;5),D152&amp;#REF!,D152&amp;"9"))</f>
        <v>ZZZ9</v>
      </c>
      <c r="J152" s="359">
        <f t="shared" si="3"/>
        <v>999</v>
      </c>
      <c r="K152" s="394">
        <f t="shared" si="4"/>
        <v>999</v>
      </c>
      <c r="L152" s="388"/>
      <c r="M152" s="69"/>
      <c r="N152" s="93">
        <f t="shared" si="5"/>
        <v>999</v>
      </c>
      <c r="O152" s="69"/>
    </row>
    <row r="153" spans="1:15" x14ac:dyDescent="0.25">
      <c r="A153" s="360">
        <v>147</v>
      </c>
      <c r="B153" s="67"/>
      <c r="C153" s="67"/>
      <c r="D153" s="68"/>
      <c r="E153" s="69"/>
      <c r="F153" s="586"/>
      <c r="G153" s="395"/>
      <c r="H153" s="357" t="e">
        <f>IF(AND(O153="",#REF!&gt;0,#REF!&lt;5),I153,)</f>
        <v>#REF!</v>
      </c>
      <c r="I153" s="355" t="str">
        <f>IF(D153="","ZZZ9",IF(AND(#REF!&gt;0,#REF!&lt;5),D153&amp;#REF!,D153&amp;"9"))</f>
        <v>ZZZ9</v>
      </c>
      <c r="J153" s="359">
        <f t="shared" si="3"/>
        <v>999</v>
      </c>
      <c r="K153" s="394">
        <f t="shared" si="4"/>
        <v>999</v>
      </c>
      <c r="L153" s="388"/>
      <c r="M153" s="69"/>
      <c r="N153" s="93">
        <f t="shared" si="5"/>
        <v>999</v>
      </c>
      <c r="O153" s="69"/>
    </row>
    <row r="154" spans="1:15" x14ac:dyDescent="0.25">
      <c r="A154" s="360">
        <v>148</v>
      </c>
      <c r="B154" s="67"/>
      <c r="C154" s="67"/>
      <c r="D154" s="68"/>
      <c r="E154" s="69"/>
      <c r="F154" s="586"/>
      <c r="G154" s="395"/>
      <c r="H154" s="357" t="e">
        <f>IF(AND(O154="",#REF!&gt;0,#REF!&lt;5),I154,)</f>
        <v>#REF!</v>
      </c>
      <c r="I154" s="355" t="str">
        <f>IF(D154="","ZZZ9",IF(AND(#REF!&gt;0,#REF!&lt;5),D154&amp;#REF!,D154&amp;"9"))</f>
        <v>ZZZ9</v>
      </c>
      <c r="J154" s="359">
        <f t="shared" si="3"/>
        <v>999</v>
      </c>
      <c r="K154" s="394">
        <f t="shared" si="4"/>
        <v>999</v>
      </c>
      <c r="L154" s="388"/>
      <c r="M154" s="69"/>
      <c r="N154" s="93">
        <f t="shared" si="5"/>
        <v>999</v>
      </c>
      <c r="O154" s="69"/>
    </row>
    <row r="155" spans="1:15" x14ac:dyDescent="0.25">
      <c r="A155" s="360">
        <v>149</v>
      </c>
      <c r="B155" s="67"/>
      <c r="C155" s="67"/>
      <c r="D155" s="68"/>
      <c r="E155" s="69"/>
      <c r="F155" s="586"/>
      <c r="G155" s="395"/>
      <c r="H155" s="357" t="e">
        <f>IF(AND(O155="",#REF!&gt;0,#REF!&lt;5),I155,)</f>
        <v>#REF!</v>
      </c>
      <c r="I155" s="355" t="str">
        <f>IF(D155="","ZZZ9",IF(AND(#REF!&gt;0,#REF!&lt;5),D155&amp;#REF!,D155&amp;"9"))</f>
        <v>ZZZ9</v>
      </c>
      <c r="J155" s="359">
        <f t="shared" si="3"/>
        <v>999</v>
      </c>
      <c r="K155" s="394">
        <f t="shared" si="4"/>
        <v>999</v>
      </c>
      <c r="L155" s="388"/>
      <c r="M155" s="69"/>
      <c r="N155" s="93">
        <f t="shared" si="5"/>
        <v>999</v>
      </c>
      <c r="O155" s="69"/>
    </row>
    <row r="156" spans="1:15" x14ac:dyDescent="0.25">
      <c r="A156" s="360">
        <v>150</v>
      </c>
      <c r="B156" s="67"/>
      <c r="C156" s="67"/>
      <c r="D156" s="68"/>
      <c r="E156" s="69"/>
      <c r="F156" s="586"/>
      <c r="G156" s="395"/>
      <c r="H156" s="357" t="e">
        <f>IF(AND(O156="",#REF!&gt;0,#REF!&lt;5),I156,)</f>
        <v>#REF!</v>
      </c>
      <c r="I156" s="355" t="str">
        <f>IF(D156="","ZZZ9",IF(AND(#REF!&gt;0,#REF!&lt;5),D156&amp;#REF!,D156&amp;"9"))</f>
        <v>ZZZ9</v>
      </c>
      <c r="J156" s="359">
        <f t="shared" si="3"/>
        <v>999</v>
      </c>
      <c r="K156" s="394">
        <f t="shared" si="4"/>
        <v>999</v>
      </c>
      <c r="L156" s="388"/>
      <c r="M156" s="69"/>
      <c r="N156" s="93">
        <f t="shared" si="5"/>
        <v>999</v>
      </c>
      <c r="O156" s="69"/>
    </row>
  </sheetData>
  <conditionalFormatting sqref="A7:D156">
    <cfRule type="expression" dxfId="908" priority="3" stopIfTrue="1">
      <formula>$O7&gt;=1</formula>
    </cfRule>
  </conditionalFormatting>
  <conditionalFormatting sqref="B7:D37">
    <cfRule type="expression" dxfId="907" priority="1" stopIfTrue="1">
      <formula>$O7&gt;=1</formula>
    </cfRule>
  </conditionalFormatting>
  <conditionalFormatting sqref="H7:H156">
    <cfRule type="cellIs" dxfId="906" priority="2"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65953" r:id="rId4" name="Button 1">
              <controlPr defaultSize="0" print="0" autoFill="0" autoPict="0" macro="[0]!egyeni_fotabla_sorsolasi_ranglista">
                <anchor moveWithCells="1" sizeWithCells="1">
                  <from>
                    <xdr:col>5</xdr:col>
                    <xdr:colOff>220980</xdr:colOff>
                    <xdr:row>0</xdr:row>
                    <xdr:rowOff>68580</xdr:rowOff>
                  </from>
                  <to>
                    <xdr:col>12</xdr:col>
                    <xdr:colOff>144780</xdr:colOff>
                    <xdr:row>1</xdr:row>
                    <xdr:rowOff>144780</xdr:rowOff>
                  </to>
                </anchor>
              </controlPr>
            </control>
          </mc:Choice>
        </mc:AlternateContent>
      </controls>
    </mc:Choice>
  </mc:AlternateContent>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Sheet144">
    <tabColor indexed="11"/>
    <pageSetUpPr fitToPage="1"/>
  </sheetPr>
  <dimension ref="A1:AK57"/>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Altalanos!$C$8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1.1"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IF($E7="","",VLOOKUP($E7,'1MD ELO (3)'!$A$7:$O$22,14))</f>
        <v/>
      </c>
      <c r="C7" s="376" t="str">
        <f>IF($E7="","",VLOOKUP($E7,'1MD ELO (3)'!$A$7:$O$22,15))</f>
        <v/>
      </c>
      <c r="D7" s="376" t="str">
        <f>IF($E7="","",VLOOKUP($E7,'1MD ELO (3)'!$A$7:$O$22,5))</f>
        <v/>
      </c>
      <c r="E7" s="119"/>
      <c r="F7" s="120" t="str">
        <f>UPPER(IF($E7="","",VLOOKUP($E7,'1MD ELO (3)'!$A$7:$O$22,2)))</f>
        <v/>
      </c>
      <c r="G7" s="120" t="str">
        <f>IF($E7="","",VLOOKUP($E7,'1MD ELO (3)'!$A$7:$O$22,3))</f>
        <v/>
      </c>
      <c r="H7" s="120"/>
      <c r="I7" s="120" t="str">
        <f>IF($E7="","",VLOOKUP($E7,'1MD ELO (3)'!$A$7:$O$22,4))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137" t="str">
        <f>UPPER(IF(OR(J8="a",J8="as"),F7,IF(OR(J8="b",J8="bs"),F9,)))</f>
        <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IF($E9="","",VLOOKUP($E9,'1MD ELO (3)'!$A$7:$O$22,14))</f>
        <v/>
      </c>
      <c r="C9" s="376" t="str">
        <f>IF($E9="","",VLOOKUP($E9,'1MD ELO (3)'!$A$7:$O$22,15))</f>
        <v/>
      </c>
      <c r="D9" s="376" t="str">
        <f>IF($E9="","",VLOOKUP($E9,'1MD ELO (3)'!$A$7:$O$22,5))</f>
        <v/>
      </c>
      <c r="E9" s="119"/>
      <c r="F9" s="139" t="str">
        <f>UPPER(IF($E9="","",VLOOKUP($E9,'1MD ELO (3)'!$A$7:$O$22,2)))</f>
        <v/>
      </c>
      <c r="G9" s="139" t="str">
        <f>IF($E9="","",VLOOKUP($E9,'1MD ELO (3)'!$A$7:$O$22,3))</f>
        <v/>
      </c>
      <c r="H9" s="139"/>
      <c r="I9" s="120" t="str">
        <f>IF($E9="","",VLOOKUP($E9,'1MD ELO (3)'!$A$7:$O$22,4))</f>
        <v/>
      </c>
      <c r="J9" s="140"/>
      <c r="K9" s="121"/>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IF($E11="","",VLOOKUP($E11,'1MD ELO (3)'!$A$7:$O$22,14))</f>
        <v/>
      </c>
      <c r="C11" s="376" t="str">
        <f>IF($E11="","",VLOOKUP($E11,'1MD ELO (3)'!$A$7:$O$22,15))</f>
        <v/>
      </c>
      <c r="D11" s="376" t="str">
        <f>IF($E11="","",VLOOKUP($E11,'1MD ELO (3)'!$A$7:$O$22,5))</f>
        <v/>
      </c>
      <c r="E11" s="119"/>
      <c r="F11" s="139" t="str">
        <f>UPPER(IF($E11="","",VLOOKUP($E11,'1MD ELO (3)'!$A$7:$O$22,2)))</f>
        <v/>
      </c>
      <c r="G11" s="139" t="str">
        <f>IF($E11="","",VLOOKUP($E11,'1MD ELO (3)'!$A$7:$O$22,3))</f>
        <v/>
      </c>
      <c r="H11" s="139"/>
      <c r="I11" s="139" t="str">
        <f>IF($E11="","",VLOOKUP($E11,'1MD ELO (3)'!$A$7:$O$22,4))</f>
        <v/>
      </c>
      <c r="J11" s="122"/>
      <c r="K11" s="121"/>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137" t="str">
        <f>UPPER(IF(OR(J12="a",J12="as"),F11,IF(OR(J12="b",J12="bs"),F13,)))</f>
        <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IF($E13="","",VLOOKUP($E13,'1MD ELO (3)'!$A$7:$O$22,14))</f>
        <v/>
      </c>
      <c r="C13" s="376" t="str">
        <f>IF($E13="","",VLOOKUP($E13,'1MD ELO (3)'!$A$7:$O$22,15))</f>
        <v/>
      </c>
      <c r="D13" s="376" t="str">
        <f>IF($E13="","",VLOOKUP($E13,'1MD ELO (3)'!$A$7:$O$22,5))</f>
        <v/>
      </c>
      <c r="E13" s="119"/>
      <c r="F13" s="139" t="str">
        <f>UPPER(IF($E13="","",VLOOKUP($E13,'1MD ELO (3)'!$A$7:$O$22,2)))</f>
        <v/>
      </c>
      <c r="G13" s="139" t="str">
        <f>IF($E13="","",VLOOKUP($E13,'1MD ELO (3)'!$A$7:$O$22,3))</f>
        <v/>
      </c>
      <c r="H13" s="139"/>
      <c r="I13" s="139" t="str">
        <f>IF($E13="","",VLOOKUP($E13,'1MD ELO (3)'!$A$7:$O$22,4))</f>
        <v/>
      </c>
      <c r="J13" s="150"/>
      <c r="K13" s="121"/>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IF($E15="","",VLOOKUP($E15,'1MD ELO (3)'!$A$7:$O$22,14))</f>
        <v/>
      </c>
      <c r="C15" s="376" t="str">
        <f>IF($E15="","",VLOOKUP($E15,'1MD ELO (3)'!$A$7:$O$22,15))</f>
        <v/>
      </c>
      <c r="D15" s="376" t="str">
        <f>IF($E15="","",VLOOKUP($E15,'1MD ELO (3)'!$A$7:$O$22,5))</f>
        <v/>
      </c>
      <c r="E15" s="119"/>
      <c r="F15" s="120" t="str">
        <f>UPPER(IF($E15="","",VLOOKUP($E15,'1MD ELO (3)'!$A$7:$O$22,2)))</f>
        <v/>
      </c>
      <c r="G15" s="120" t="str">
        <f>IF($E15="","",VLOOKUP($E15,'1MD ELO (3)'!$A$7:$O$22,3))</f>
        <v/>
      </c>
      <c r="H15" s="120"/>
      <c r="I15" s="120" t="str">
        <f>IF($E15="","",VLOOKUP($E15,'1MD ELO (3)'!$A$7:$O$22,4))</f>
        <v/>
      </c>
      <c r="J15" s="152"/>
      <c r="K15" s="121"/>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137" t="str">
        <f>UPPER(IF(OR(J16="a",J16="as"),F15,IF(OR(J16="b",J16="bs"),F17,)))</f>
        <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IF($E17="","",VLOOKUP($E17,'1MD ELO (3)'!$A$7:$O$22,14))</f>
        <v/>
      </c>
      <c r="C17" s="376" t="str">
        <f>IF($E17="","",VLOOKUP($E17,'1MD ELO (3)'!$A$7:$O$22,15))</f>
        <v/>
      </c>
      <c r="D17" s="376" t="str">
        <f>IF($E17="","",VLOOKUP($E17,'1MD ELO (3)'!$A$7:$O$22,5))</f>
        <v/>
      </c>
      <c r="E17" s="119"/>
      <c r="F17" s="139" t="str">
        <f>UPPER(IF($E17="","",VLOOKUP($E17,'1MD ELO (3)'!$A$7:$O$22,2)))</f>
        <v/>
      </c>
      <c r="G17" s="139" t="str">
        <f>IF($E17="","",VLOOKUP($E17,'1MD ELO (3)'!$A$7:$O$22,3))</f>
        <v/>
      </c>
      <c r="H17" s="139"/>
      <c r="I17" s="139" t="str">
        <f>IF($E17="","",VLOOKUP($E17,'1MD ELO (3)'!$A$7:$O$22,4))</f>
        <v/>
      </c>
      <c r="J17" s="140"/>
      <c r="K17" s="121"/>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IF($E19="","",VLOOKUP($E19,'1MD ELO (3)'!$A$7:$O$22,14))</f>
        <v/>
      </c>
      <c r="C19" s="376" t="str">
        <f>IF($E19="","",VLOOKUP($E19,'1MD ELO (3)'!$A$7:$O$22,15))</f>
        <v/>
      </c>
      <c r="D19" s="376" t="str">
        <f>IF($E19="","",VLOOKUP($E19,'1MD ELO (3)'!$A$7:$O$22,5))</f>
        <v/>
      </c>
      <c r="E19" s="119"/>
      <c r="F19" s="139" t="str">
        <f>UPPER(IF($E19="","",VLOOKUP($E19,'1MD ELO (3)'!$A$7:$O$22,2)))</f>
        <v/>
      </c>
      <c r="G19" s="139" t="str">
        <f>IF($E19="","",VLOOKUP($E19,'1MD ELO (3)'!$A$7:$O$22,3))</f>
        <v/>
      </c>
      <c r="H19" s="139"/>
      <c r="I19" s="139" t="str">
        <f>IF($E19="","",VLOOKUP($E19,'1MD ELO (3)'!$A$7:$O$22,4))</f>
        <v/>
      </c>
      <c r="J19" s="122"/>
      <c r="K19" s="121"/>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137" t="str">
        <f>UPPER(IF(OR(J20="a",J20="as"),F19,IF(OR(J20="b",J20="bs"),F21,)))</f>
        <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IF($E21="","",VLOOKUP($E21,'1MD ELO (3)'!$A$7:$O$22,14))</f>
        <v/>
      </c>
      <c r="C21" s="376" t="str">
        <f>IF($E21="","",VLOOKUP($E21,'1MD ELO (3)'!$A$7:$O$22,15))</f>
        <v/>
      </c>
      <c r="D21" s="376" t="str">
        <f>IF($E21="","",VLOOKUP($E21,'1MD ELO (3)'!$A$7:$O$22,5))</f>
        <v/>
      </c>
      <c r="E21" s="119"/>
      <c r="F21" s="139" t="str">
        <f>UPPER(IF($E21="","",VLOOKUP($E21,'1MD ELO (3)'!$A$7:$O$22,2)))</f>
        <v/>
      </c>
      <c r="G21" s="139" t="str">
        <f>IF($E21="","",VLOOKUP($E21,'1MD ELO (3)'!$A$7:$O$22,3))</f>
        <v/>
      </c>
      <c r="H21" s="139"/>
      <c r="I21" s="139" t="str">
        <f>IF($E21="","",VLOOKUP($E21,'1MD ELO (3)'!$A$7:$O$22,4))</f>
        <v/>
      </c>
      <c r="J21" s="150"/>
      <c r="K21" s="121"/>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IF($E23="","",VLOOKUP($E23,'1MD ELO (3)'!$A$7:$O$22,14))</f>
        <v/>
      </c>
      <c r="C23" s="376" t="str">
        <f>IF($E23="","",VLOOKUP($E23,'1MD ELO (3)'!$A$7:$O$22,15))</f>
        <v/>
      </c>
      <c r="D23" s="376" t="str">
        <f>IF($E23="","",VLOOKUP($E23,'1MD ELO (3)'!$A$7:$O$22,5))</f>
        <v/>
      </c>
      <c r="E23" s="119"/>
      <c r="F23" s="139" t="str">
        <f>UPPER(IF($E23="","",VLOOKUP($E23,'1MD ELO (3)'!$A$7:$O$22,2)))</f>
        <v/>
      </c>
      <c r="G23" s="139" t="str">
        <f>IF($E23="","",VLOOKUP($E23,'1MD ELO (3)'!$A$7:$O$22,3))</f>
        <v/>
      </c>
      <c r="H23" s="139"/>
      <c r="I23" s="139" t="str">
        <f>IF($E23="","",VLOOKUP($E23,'1MD ELO (3)'!$A$7:$O$22,4))</f>
        <v/>
      </c>
      <c r="J23" s="122"/>
      <c r="K23" s="121"/>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137" t="str">
        <f>UPPER(IF(OR(J24="a",J24="as"),F23,IF(OR(J24="b",J24="bs"),F25,)))</f>
        <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IF($E25="","",VLOOKUP($E25,'1MD ELO (3)'!$A$7:$O$22,14))</f>
        <v/>
      </c>
      <c r="C25" s="376" t="str">
        <f>IF($E25="","",VLOOKUP($E25,'1MD ELO (3)'!$A$7:$O$22,15))</f>
        <v/>
      </c>
      <c r="D25" s="376" t="str">
        <f>IF($E25="","",VLOOKUP($E25,'1MD ELO (3)'!$A$7:$O$22,5))</f>
        <v/>
      </c>
      <c r="E25" s="119"/>
      <c r="F25" s="139" t="str">
        <f>UPPER(IF($E25="","",VLOOKUP($E25,'1MD ELO (3)'!$A$7:$O$22,2)))</f>
        <v/>
      </c>
      <c r="G25" s="139" t="str">
        <f>IF($E25="","",VLOOKUP($E25,'1MD ELO (3)'!$A$7:$O$22,3))</f>
        <v/>
      </c>
      <c r="H25" s="139"/>
      <c r="I25" s="139" t="str">
        <f>IF($E25="","",VLOOKUP($E25,'1MD ELO (3)'!$A$7:$O$22,4))</f>
        <v/>
      </c>
      <c r="J25" s="140"/>
      <c r="K25" s="121"/>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IF($E27="","",VLOOKUP($E27,'1MD ELO (3)'!$A$7:$O$22,14))</f>
        <v/>
      </c>
      <c r="C27" s="376" t="str">
        <f>IF($E27="","",VLOOKUP($E27,'1MD ELO (3)'!$A$7:$O$22,15))</f>
        <v/>
      </c>
      <c r="D27" s="376" t="str">
        <f>IF($E27="","",VLOOKUP($E27,'1MD ELO (3)'!$A$7:$O$22,5))</f>
        <v/>
      </c>
      <c r="E27" s="119"/>
      <c r="F27" s="139" t="str">
        <f>UPPER(IF($E27="","",VLOOKUP($E27,'1MD ELO (3)'!$A$7:$O$22,2)))</f>
        <v/>
      </c>
      <c r="G27" s="139" t="str">
        <f>IF($E27="","",VLOOKUP($E27,'1MD ELO (3)'!$A$7:$O$22,3))</f>
        <v/>
      </c>
      <c r="H27" s="139"/>
      <c r="I27" s="139" t="str">
        <f>IF($E27="","",VLOOKUP($E27,'1MD ELO (3)'!$A$7:$O$22,4))</f>
        <v/>
      </c>
      <c r="J27" s="122"/>
      <c r="K27" s="121"/>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137" t="str">
        <f>UPPER(IF(OR(J28="a",J28="as"),F27,IF(OR(J28="b",J28="bs"),F29,)))</f>
        <v/>
      </c>
      <c r="L28" s="149"/>
      <c r="M28" s="121"/>
      <c r="N28" s="148"/>
      <c r="O28" s="146"/>
      <c r="P28" s="148"/>
      <c r="Q28" s="127"/>
      <c r="R28" s="128"/>
      <c r="S28" s="129"/>
    </row>
    <row r="29" spans="1:37" s="37" customFormat="1" ht="12.9" customHeight="1" x14ac:dyDescent="0.25">
      <c r="A29" s="117">
        <v>12</v>
      </c>
      <c r="B29" s="346" t="str">
        <f>IF($E29="","",VLOOKUP($E29,'1MD ELO (3)'!$A$7:$O$22,14))</f>
        <v/>
      </c>
      <c r="C29" s="376" t="str">
        <f>IF($E29="","",VLOOKUP($E29,'1MD ELO (3)'!$A$7:$O$22,15))</f>
        <v/>
      </c>
      <c r="D29" s="376" t="str">
        <f>IF($E29="","",VLOOKUP($E29,'1MD ELO (3)'!$A$7:$O$22,5))</f>
        <v/>
      </c>
      <c r="E29" s="119"/>
      <c r="F29" s="120" t="str">
        <f>UPPER(IF($E29="","",VLOOKUP($E29,'1MD ELO (3)'!$A$7:$O$22,2)))</f>
        <v/>
      </c>
      <c r="G29" s="120" t="str">
        <f>IF($E29="","",VLOOKUP($E29,'1MD ELO (3)'!$A$7:$O$22,3))</f>
        <v/>
      </c>
      <c r="H29" s="120"/>
      <c r="I29" s="120" t="str">
        <f>IF($E29="","",VLOOKUP($E29,'1MD ELO (3)'!$A$7:$O$22,4))</f>
        <v/>
      </c>
      <c r="J29" s="150"/>
      <c r="K29" s="121"/>
      <c r="L29" s="121"/>
      <c r="M29" s="121"/>
      <c r="N29" s="148"/>
      <c r="O29" s="146"/>
      <c r="P29" s="148"/>
      <c r="Q29" s="127"/>
      <c r="R29" s="128"/>
      <c r="S29" s="129"/>
    </row>
    <row r="30" spans="1:37" s="37" customFormat="1" ht="12.9" customHeight="1" x14ac:dyDescent="0.25">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 customHeight="1" x14ac:dyDescent="0.25">
      <c r="A31" s="131">
        <v>13</v>
      </c>
      <c r="B31" s="346" t="str">
        <f>IF($E31="","",VLOOKUP($E31,'1MD ELO (3)'!$A$7:$O$22,14))</f>
        <v/>
      </c>
      <c r="C31" s="376" t="str">
        <f>IF($E31="","",VLOOKUP($E31,'1MD ELO (3)'!$A$7:$O$22,15))</f>
        <v/>
      </c>
      <c r="D31" s="376" t="str">
        <f>IF($E31="","",VLOOKUP($E31,'1MD ELO (3)'!$A$7:$O$22,5))</f>
        <v/>
      </c>
      <c r="E31" s="119"/>
      <c r="F31" s="139" t="str">
        <f>UPPER(IF($E31="","",VLOOKUP($E31,'1MD ELO (3)'!$A$7:$O$22,2)))</f>
        <v/>
      </c>
      <c r="G31" s="139" t="str">
        <f>IF($E31="","",VLOOKUP($E31,'1MD ELO (3)'!$A$7:$O$22,3))</f>
        <v/>
      </c>
      <c r="H31" s="139"/>
      <c r="I31" s="139" t="str">
        <f>IF($E31="","",VLOOKUP($E31,'1MD ELO (3)'!$A$7:$O$22,4))</f>
        <v/>
      </c>
      <c r="J31" s="152"/>
      <c r="K31" s="121"/>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 customHeight="1" x14ac:dyDescent="0.25">
      <c r="A33" s="131">
        <v>14</v>
      </c>
      <c r="B33" s="346" t="str">
        <f>IF($E33="","",VLOOKUP($E33,'1MD ELO (3)'!$A$7:$O$22,14))</f>
        <v/>
      </c>
      <c r="C33" s="376" t="str">
        <f>IF($E33="","",VLOOKUP($E33,'1MD ELO (3)'!$A$7:$O$22,15))</f>
        <v/>
      </c>
      <c r="D33" s="376" t="str">
        <f>IF($E33="","",VLOOKUP($E33,'1MD ELO (3)'!$A$7:$O$22,5))</f>
        <v/>
      </c>
      <c r="E33" s="119"/>
      <c r="F33" s="139" t="str">
        <f>UPPER(IF($E33="","",VLOOKUP($E33,'1MD ELO (3)'!$A$7:$O$22,2)))</f>
        <v/>
      </c>
      <c r="G33" s="139" t="str">
        <f>IF($E33="","",VLOOKUP($E33,'1MD ELO (3)'!$A$7:$O$22,3))</f>
        <v/>
      </c>
      <c r="H33" s="139"/>
      <c r="I33" s="139" t="str">
        <f>IF($E33="","",VLOOKUP($E33,'1MD ELO (3)'!$A$7:$O$22,4))</f>
        <v/>
      </c>
      <c r="J33" s="140"/>
      <c r="K33" s="121"/>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 customHeight="1" x14ac:dyDescent="0.25">
      <c r="A35" s="131">
        <v>15</v>
      </c>
      <c r="B35" s="346" t="str">
        <f>IF($E35="","",VLOOKUP($E35,'1MD ELO (3)'!$A$7:$O$22,14))</f>
        <v/>
      </c>
      <c r="C35" s="376" t="str">
        <f>IF($E35="","",VLOOKUP($E35,'1MD ELO (3)'!$A$7:$O$22,15))</f>
        <v/>
      </c>
      <c r="D35" s="376" t="str">
        <f>IF($E35="","",VLOOKUP($E35,'1MD ELO (3)'!$A$7:$O$22,5))</f>
        <v/>
      </c>
      <c r="E35" s="119"/>
      <c r="F35" s="139" t="str">
        <f>UPPER(IF($E35="","",VLOOKUP($E35,'1MD ELO (3)'!$A$7:$O$22,2)))</f>
        <v/>
      </c>
      <c r="G35" s="139" t="str">
        <f>IF($E35="","",VLOOKUP($E35,'1MD ELO (3)'!$A$7:$O$22,3))</f>
        <v/>
      </c>
      <c r="H35" s="139"/>
      <c r="I35" s="139" t="str">
        <f>IF($E35="","",VLOOKUP($E35,'1MD ELO (3)'!$A$7:$O$22,4))</f>
        <v/>
      </c>
      <c r="J35" s="122"/>
      <c r="K35" s="121"/>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 customHeight="1" x14ac:dyDescent="0.25">
      <c r="A37" s="117">
        <v>16</v>
      </c>
      <c r="B37" s="346" t="str">
        <f>IF($E37="","",VLOOKUP($E37,'1MD ELO (3)'!$A$7:$O$22,14))</f>
        <v/>
      </c>
      <c r="C37" s="376" t="str">
        <f>IF($E37="","",VLOOKUP($E37,'1MD ELO (3)'!$A$7:$O$22,15))</f>
        <v/>
      </c>
      <c r="D37" s="376" t="str">
        <f>IF($E37="","",VLOOKUP($E37,'1MD ELO (3)'!$A$7:$O$22,5))</f>
        <v/>
      </c>
      <c r="E37" s="119"/>
      <c r="F37" s="120" t="str">
        <f>UPPER(IF($E37="","",VLOOKUP($E37,'1MD ELO (3)'!$A$7:$O$22,2)))</f>
        <v/>
      </c>
      <c r="G37" s="120" t="str">
        <f>IF($E37="","",VLOOKUP($E37,'1MD ELO (3)'!$A$7:$O$22,3))</f>
        <v/>
      </c>
      <c r="H37" s="139"/>
      <c r="I37" s="120" t="str">
        <f>IF($E37="","",VLOOKUP($E37,'1MD ELO (3)'!$A$7:$O$22,4))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IF(E50&gt;$R$57,,UPPER(VLOOKUP(E50,'1MD ELO (3)'!$A$7:$Q$134,2)))</f>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IF(E51&gt;$R$57,,UPPER(VLOOKUP(E51,'1MD ELO (3)'!$A$7:$Q$134,2)))</f>
        <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IF(E52&gt;$R$57,,UPPER(VLOOKUP(E52,'1MD ELO (3)'!$A$7:$Q$134,2)))</f>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IF(E53&gt;$R$57,,UPPER(VLOOKUP(E53,'1MD ELO (3)'!$A$7:$Q$134,2)))</f>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MIN(4,'1MD ELO (3)'!Q5)</f>
        <v>4</v>
      </c>
    </row>
  </sheetData>
  <mergeCells count="1">
    <mergeCell ref="A4:C4"/>
  </mergeCells>
  <conditionalFormatting sqref="B39 B41 B43 B45 B47">
    <cfRule type="cellIs" dxfId="435" priority="4" stopIfTrue="1" operator="equal">
      <formula>"QA"</formula>
    </cfRule>
    <cfRule type="cellIs" dxfId="434" priority="5" stopIfTrue="1" operator="equal">
      <formula>"DA"</formula>
    </cfRule>
  </conditionalFormatting>
  <conditionalFormatting sqref="E7 E9 E11 E13 E15 E17 E19 E21 E23 E25 E27 E29 E31 E33 E35 E37">
    <cfRule type="expression" dxfId="433" priority="2" stopIfTrue="1">
      <formula>$E7&lt;5</formula>
    </cfRule>
  </conditionalFormatting>
  <conditionalFormatting sqref="E39 E41 E43 E45 E47">
    <cfRule type="expression" dxfId="432" priority="10" stopIfTrue="1">
      <formula>AND($E39&lt;9,$C39&gt;0)</formula>
    </cfRule>
  </conditionalFormatting>
  <conditionalFormatting sqref="F7 F9 F11 F13 F15 F17 F19 F21 F23 F25 F27 F29 F31 F33 F35 F37">
    <cfRule type="cellIs" dxfId="431" priority="1" stopIfTrue="1" operator="equal">
      <formula>"Bye"</formula>
    </cfRule>
  </conditionalFormatting>
  <conditionalFormatting sqref="F39 F41 F43 F45 F47">
    <cfRule type="cellIs" dxfId="430" priority="8" stopIfTrue="1" operator="equal">
      <formula>"Bye"</formula>
    </cfRule>
  </conditionalFormatting>
  <conditionalFormatting sqref="F39:I39 F41:I41 F43:I43 F45:I45 F47:I47">
    <cfRule type="expression" dxfId="429" priority="9" stopIfTrue="1">
      <formula>AND($E39&lt;9,$C39&gt;0)</formula>
    </cfRule>
  </conditionalFormatting>
  <conditionalFormatting sqref="H7 H9 H11 H13 H15 H17 H19 H21 H23 H25 H27 H29 H31 H33 H35 H37">
    <cfRule type="expression" dxfId="428" priority="14" stopIfTrue="1">
      <formula>AND($E7&lt;9,$C7&gt;0)</formula>
    </cfRule>
  </conditionalFormatting>
  <conditionalFormatting sqref="I8 K10 I12 M14 I16 K18 I20 O22 I24 K26 I28 M30 I32 K34 I36 M40 I42 K44 I46">
    <cfRule type="expression" dxfId="427" priority="11" stopIfTrue="1">
      <formula>AND($O$1="CU",I8="Umpire")</formula>
    </cfRule>
    <cfRule type="expression" dxfId="426" priority="12" stopIfTrue="1">
      <formula>AND($O$1="CU",I8&lt;&gt;"Umpire",J8&lt;&gt;"")</formula>
    </cfRule>
    <cfRule type="expression" dxfId="425" priority="13" stopIfTrue="1">
      <formula>AND($O$1="CU",I8&lt;&gt;"Umpire")</formula>
    </cfRule>
  </conditionalFormatting>
  <conditionalFormatting sqref="J8 L10 J12 N14 J16 L18 J20 P22 J24 L26 J28 N30 J32 L34 J36 R57">
    <cfRule type="expression" dxfId="424" priority="3" stopIfTrue="1">
      <formula>$O$1="CU"</formula>
    </cfRule>
  </conditionalFormatting>
  <conditionalFormatting sqref="K8 M10 K12 O14 K16 M18 K20 Q22 K24 M26 K28 O30 K32 M34 K36 O40 K42 M44 K46">
    <cfRule type="expression" dxfId="423" priority="6" stopIfTrue="1">
      <formula>J8="as"</formula>
    </cfRule>
    <cfRule type="expression" dxfId="422" priority="7" stopIfTrue="1">
      <formula>J8="bs"</formula>
    </cfRule>
  </conditionalFormatting>
  <dataValidations count="1">
    <dataValidation type="list" allowBlank="1" showInputMessage="1" sqref="I46 I42 K44 M40 I8 M14 K10 K18 K26 K34 M30 I12 I36 O22 I16 I32 I24 I20 I28" xr:uid="{00000000-0002-0000-34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017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90178"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Sheet145">
    <tabColor indexed="11"/>
    <pageSetUpPr fitToPage="1"/>
  </sheetPr>
  <dimension ref="A1:AK79"/>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332031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99"/>
      <c r="I1" s="333"/>
      <c r="J1" s="100"/>
      <c r="K1" s="370"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E2" s="392">
        <f>Altalanos!$C$8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128</v>
      </c>
      <c r="N5" s="113"/>
      <c r="O5" s="111" t="s">
        <v>127</v>
      </c>
      <c r="P5" s="113"/>
      <c r="Q5" s="111" t="s">
        <v>126</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1.1" customHeight="1" thickBot="1" x14ac:dyDescent="0.3">
      <c r="A6" s="666"/>
      <c r="B6" s="675"/>
      <c r="C6" s="675"/>
      <c r="D6" s="675"/>
      <c r="E6" s="675"/>
      <c r="F6" s="674" t="str">
        <f>IF(Y3="","",CONCATENATE(AH1," / ",AG1," pont"))</f>
        <v/>
      </c>
      <c r="G6" s="676"/>
      <c r="H6" s="677"/>
      <c r="I6" s="676"/>
      <c r="J6" s="678"/>
      <c r="K6" s="675" t="str">
        <f>IF(Y3="","",CONCATENATE(AF1," pont"))</f>
        <v/>
      </c>
      <c r="L6" s="678"/>
      <c r="M6" s="675" t="str">
        <f>IF(Y3="","",CONCATENATE(AE1," pont"))</f>
        <v/>
      </c>
      <c r="N6" s="678"/>
      <c r="O6" s="675" t="str">
        <f>IF(Y3="","",CONCATENATE(AD1," pont"))</f>
        <v/>
      </c>
      <c r="P6" s="678"/>
      <c r="Q6" s="675" t="str">
        <f>IF(Y3="","",CONCATENATE(AC1," pont"))</f>
        <v/>
      </c>
      <c r="R6" s="685"/>
      <c r="Y6" s="681"/>
      <c r="Z6" s="681"/>
      <c r="AA6" s="681" t="s">
        <v>191</v>
      </c>
      <c r="AB6" s="682">
        <v>150</v>
      </c>
      <c r="AC6" s="682">
        <v>120</v>
      </c>
      <c r="AD6" s="682">
        <v>90</v>
      </c>
      <c r="AE6" s="682">
        <v>60</v>
      </c>
      <c r="AF6" s="682">
        <v>40</v>
      </c>
      <c r="AG6" s="682">
        <v>25</v>
      </c>
      <c r="AH6" s="682">
        <v>10</v>
      </c>
      <c r="AI6" s="684"/>
      <c r="AJ6" s="684"/>
      <c r="AK6" s="684"/>
    </row>
    <row r="7" spans="1:37" s="37" customFormat="1" ht="10.5" customHeight="1" x14ac:dyDescent="0.25">
      <c r="A7" s="117">
        <v>1</v>
      </c>
      <c r="B7" s="346" t="str">
        <f>IF($E7="","",VLOOKUP($E7,'1MD ELO (3)'!$A$7:$O$48,14))</f>
        <v/>
      </c>
      <c r="C7" s="346" t="str">
        <f>IF($E7="","",VLOOKUP($E7,'1MD ELO (3)'!$A$7:$O$48,15))</f>
        <v/>
      </c>
      <c r="D7" s="376" t="str">
        <f>IF($E7="","",VLOOKUP($E7,'1MD ELO (3)'!$A$7:$O$48,5))</f>
        <v/>
      </c>
      <c r="E7" s="119"/>
      <c r="F7" s="120" t="str">
        <f>UPPER(IF($E7="","",VLOOKUP($E7,'1MD ELO (3)'!$A$7:$O$48,2)))</f>
        <v/>
      </c>
      <c r="G7" s="120" t="str">
        <f>IF($E7="","",VLOOKUP($E7,'1MD ELO (3)'!$A$7:$O$48,3))</f>
        <v/>
      </c>
      <c r="H7" s="120"/>
      <c r="I7" s="120" t="str">
        <f>IF($E7="","",VLOOKUP($E7,'1MD ELO (3)'!$A$7:$O$48,4))</f>
        <v/>
      </c>
      <c r="J7" s="122"/>
      <c r="K7" s="121"/>
      <c r="L7" s="121"/>
      <c r="M7" s="121"/>
      <c r="N7" s="121"/>
      <c r="O7" s="124"/>
      <c r="P7" s="126"/>
      <c r="Q7" s="127"/>
      <c r="R7" s="128"/>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c r="Y8" s="561"/>
      <c r="Z8" s="561"/>
      <c r="AA8" s="561" t="s">
        <v>193</v>
      </c>
      <c r="AB8" s="552">
        <v>90</v>
      </c>
      <c r="AC8" s="552">
        <v>60</v>
      </c>
      <c r="AD8" s="552">
        <v>40</v>
      </c>
      <c r="AE8" s="552">
        <v>25</v>
      </c>
      <c r="AF8" s="552">
        <v>10</v>
      </c>
      <c r="AG8" s="552">
        <v>5</v>
      </c>
      <c r="AH8" s="552">
        <v>2</v>
      </c>
      <c r="AI8"/>
      <c r="AJ8"/>
      <c r="AK8"/>
    </row>
    <row r="9" spans="1:37" s="37" customFormat="1" ht="9.6" customHeight="1" x14ac:dyDescent="0.25">
      <c r="A9" s="131">
        <v>2</v>
      </c>
      <c r="B9" s="346" t="str">
        <f>IF($E9="","",VLOOKUP($E9,'1MD ELO (3)'!$A$7:$O$48,14))</f>
        <v/>
      </c>
      <c r="C9" s="346" t="str">
        <f>IF($E9="","",VLOOKUP($E9,'1MD ELO (3)'!$A$7:$O$48,15))</f>
        <v/>
      </c>
      <c r="D9" s="376" t="str">
        <f>IF($E9="","",VLOOKUP($E9,'1MD ELO (3)'!$A$7:$O$48,5))</f>
        <v/>
      </c>
      <c r="E9" s="119"/>
      <c r="F9" s="412" t="str">
        <f>UPPER(IF($E9="","",VLOOKUP($E9,'1MD ELO (3)'!$A$7:$O$48,2)))</f>
        <v/>
      </c>
      <c r="G9" s="412" t="str">
        <f>IF($E9="","",VLOOKUP($E9,'1MD ELO (3)'!$A$7:$O$48,3))</f>
        <v/>
      </c>
      <c r="H9" s="412"/>
      <c r="I9" s="412" t="str">
        <f>IF($E9="","",VLOOKUP($E9,'1MD ELO (3)'!$A$7:$O$48,4))</f>
        <v/>
      </c>
      <c r="J9" s="140"/>
      <c r="K9" s="121"/>
      <c r="L9" s="141"/>
      <c r="M9" s="121"/>
      <c r="N9" s="121"/>
      <c r="O9" s="124"/>
      <c r="P9" s="126"/>
      <c r="Q9" s="127"/>
      <c r="R9" s="128"/>
      <c r="S9" s="129"/>
      <c r="U9" s="138" t="e">
        <f>#REF!</f>
        <v>#REF!</v>
      </c>
      <c r="Y9" s="561"/>
      <c r="Z9" s="561"/>
      <c r="AA9" s="561" t="s">
        <v>194</v>
      </c>
      <c r="AB9" s="552">
        <v>60</v>
      </c>
      <c r="AC9" s="552">
        <v>40</v>
      </c>
      <c r="AD9" s="552">
        <v>25</v>
      </c>
      <c r="AE9" s="552">
        <v>10</v>
      </c>
      <c r="AF9" s="552">
        <v>5</v>
      </c>
      <c r="AG9" s="552">
        <v>2</v>
      </c>
      <c r="AH9" s="552">
        <v>1</v>
      </c>
      <c r="AI9"/>
      <c r="AJ9"/>
      <c r="AK9"/>
    </row>
    <row r="10" spans="1:37" s="37" customFormat="1" ht="9.6" customHeight="1" x14ac:dyDescent="0.25">
      <c r="A10" s="131"/>
      <c r="B10" s="270"/>
      <c r="C10" s="270"/>
      <c r="D10" s="386"/>
      <c r="E10" s="142"/>
      <c r="F10" s="413"/>
      <c r="G10" s="413"/>
      <c r="H10" s="414"/>
      <c r="I10" s="413"/>
      <c r="J10" s="143"/>
      <c r="K10" s="135" t="s">
        <v>0</v>
      </c>
      <c r="L10" s="144"/>
      <c r="M10" s="137" t="str">
        <f>UPPER(IF(OR(L10="a",L10="as"),K8,IF(OR(L10="b",L10="bs"),K12,)))</f>
        <v/>
      </c>
      <c r="N10" s="145"/>
      <c r="O10" s="146"/>
      <c r="P10" s="146"/>
      <c r="Q10" s="127"/>
      <c r="R10" s="128"/>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v>3</v>
      </c>
      <c r="B11" s="346" t="str">
        <f>IF($E11="","",VLOOKUP($E11,'1MD ELO (3)'!$A$7:$O$48,14))</f>
        <v/>
      </c>
      <c r="C11" s="346" t="str">
        <f>IF($E11="","",VLOOKUP($E11,'1MD ELO (3)'!$A$7:$O$48,15))</f>
        <v/>
      </c>
      <c r="D11" s="376" t="str">
        <f>IF($E11="","",VLOOKUP($E11,'1MD ELO (3)'!$A$7:$O$48,5))</f>
        <v/>
      </c>
      <c r="E11" s="119"/>
      <c r="F11" s="412" t="str">
        <f>UPPER(IF($E11="","",VLOOKUP($E11,'1MD ELO (3)'!$A$7:$O$48,2)))</f>
        <v/>
      </c>
      <c r="G11" s="412" t="str">
        <f>IF($E11="","",VLOOKUP($E11,'1MD ELO (3)'!$A$7:$O$48,3))</f>
        <v/>
      </c>
      <c r="H11" s="412"/>
      <c r="I11" s="412" t="str">
        <f>IF($E11="","",VLOOKUP($E11,'1MD ELO (3)'!$A$7:$O$48,4))</f>
        <v/>
      </c>
      <c r="J11" s="122"/>
      <c r="K11" s="121"/>
      <c r="L11" s="147"/>
      <c r="M11" s="121"/>
      <c r="N11" s="148"/>
      <c r="O11" s="146"/>
      <c r="P11" s="146"/>
      <c r="Q11" s="127"/>
      <c r="R11" s="128"/>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c r="B12" s="270"/>
      <c r="C12" s="270"/>
      <c r="D12" s="386"/>
      <c r="E12" s="142"/>
      <c r="F12" s="413"/>
      <c r="G12" s="413"/>
      <c r="H12" s="414"/>
      <c r="I12" s="415" t="s">
        <v>0</v>
      </c>
      <c r="J12" s="136"/>
      <c r="K12" s="137" t="str">
        <f>UPPER(IF(OR(J12="a",J12="as"),F11,IF(OR(J12="b",J12="bs"),F13,)))</f>
        <v/>
      </c>
      <c r="L12" s="149"/>
      <c r="M12" s="121"/>
      <c r="N12" s="148"/>
      <c r="O12" s="146"/>
      <c r="P12" s="146"/>
      <c r="Q12" s="127"/>
      <c r="R12" s="128"/>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131">
        <v>4</v>
      </c>
      <c r="B13" s="346" t="str">
        <f>IF($E13="","",VLOOKUP($E13,'1MD ELO (3)'!$A$7:$O$48,14))</f>
        <v/>
      </c>
      <c r="C13" s="346" t="str">
        <f>IF($E13="","",VLOOKUP($E13,'1MD ELO (3)'!$A$7:$O$48,15))</f>
        <v/>
      </c>
      <c r="D13" s="376" t="str">
        <f>IF($E13="","",VLOOKUP($E13,'1MD ELO (3)'!$A$7:$O$48,5))</f>
        <v/>
      </c>
      <c r="E13" s="119"/>
      <c r="F13" s="412" t="str">
        <f>UPPER(IF($E13="","",VLOOKUP($E13,'1MD ELO (3)'!$A$7:$O$48,2)))</f>
        <v/>
      </c>
      <c r="G13" s="412" t="str">
        <f>IF($E13="","",VLOOKUP($E13,'1MD ELO (3)'!$A$7:$O$48,3))</f>
        <v/>
      </c>
      <c r="H13" s="412"/>
      <c r="I13" s="412" t="str">
        <f>IF($E13="","",VLOOKUP($E13,'1MD ELO (3)'!$A$7:$O$48,4))</f>
        <v/>
      </c>
      <c r="J13" s="150"/>
      <c r="K13" s="121"/>
      <c r="L13" s="121"/>
      <c r="M13" s="121"/>
      <c r="N13" s="148"/>
      <c r="O13" s="146"/>
      <c r="P13" s="146"/>
      <c r="Q13" s="127"/>
      <c r="R13" s="128"/>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31"/>
      <c r="B14" s="270"/>
      <c r="C14" s="270"/>
      <c r="D14" s="386"/>
      <c r="E14" s="142"/>
      <c r="F14" s="413"/>
      <c r="G14" s="413"/>
      <c r="H14" s="414"/>
      <c r="I14" s="413"/>
      <c r="J14" s="143"/>
      <c r="K14" s="121"/>
      <c r="L14" s="121"/>
      <c r="M14" s="135" t="s">
        <v>0</v>
      </c>
      <c r="N14" s="144"/>
      <c r="O14" s="137" t="str">
        <f>UPPER(IF(OR(N14="a",N14="as"),M10,IF(OR(N14="b",N14="bs"),M18,)))</f>
        <v/>
      </c>
      <c r="P14" s="145"/>
      <c r="Q14" s="127"/>
      <c r="R14" s="128"/>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31">
        <v>5</v>
      </c>
      <c r="B15" s="346" t="str">
        <f>IF($E15="","",VLOOKUP($E15,'1MD ELO (3)'!$A$7:$O$48,14))</f>
        <v/>
      </c>
      <c r="C15" s="346" t="str">
        <f>IF($E15="","",VLOOKUP($E15,'1MD ELO (3)'!$A$7:$O$48,15))</f>
        <v/>
      </c>
      <c r="D15" s="376" t="str">
        <f>IF($E15="","",VLOOKUP($E15,'1MD ELO (3)'!$A$7:$O$48,5))</f>
        <v/>
      </c>
      <c r="E15" s="119"/>
      <c r="F15" s="412" t="str">
        <f>UPPER(IF($E15="","",VLOOKUP($E15,'1MD ELO (3)'!$A$7:$O$48,2)))</f>
        <v/>
      </c>
      <c r="G15" s="412" t="str">
        <f>IF($E15="","",VLOOKUP($E15,'1MD ELO (3)'!$A$7:$O$48,3))</f>
        <v/>
      </c>
      <c r="H15" s="412"/>
      <c r="I15" s="412" t="str">
        <f>IF($E15="","",VLOOKUP($E15,'1MD ELO (3)'!$A$7:$O$48,4))</f>
        <v/>
      </c>
      <c r="J15" s="152"/>
      <c r="K15" s="121"/>
      <c r="L15" s="121"/>
      <c r="M15" s="121"/>
      <c r="N15" s="148"/>
      <c r="O15" s="121"/>
      <c r="P15" s="206"/>
      <c r="Q15" s="124"/>
      <c r="R15" s="126"/>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131"/>
      <c r="B16" s="270"/>
      <c r="C16" s="270"/>
      <c r="D16" s="386"/>
      <c r="E16" s="142"/>
      <c r="F16" s="413"/>
      <c r="G16" s="413"/>
      <c r="H16" s="414"/>
      <c r="I16" s="415" t="s">
        <v>0</v>
      </c>
      <c r="J16" s="136"/>
      <c r="K16" s="137" t="str">
        <f>UPPER(IF(OR(J16="a",J16="as"),F15,IF(OR(J16="b",J16="bs"),F17,)))</f>
        <v/>
      </c>
      <c r="L16" s="137"/>
      <c r="M16" s="121"/>
      <c r="N16" s="148"/>
      <c r="O16" s="124"/>
      <c r="P16" s="206"/>
      <c r="Q16" s="124"/>
      <c r="R16" s="126"/>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v>6</v>
      </c>
      <c r="B17" s="346" t="str">
        <f>IF($E17="","",VLOOKUP($E17,'1MD ELO (3)'!$A$7:$O$48,14))</f>
        <v/>
      </c>
      <c r="C17" s="346" t="str">
        <f>IF($E17="","",VLOOKUP($E17,'1MD ELO (3)'!$A$7:$O$48,15))</f>
        <v/>
      </c>
      <c r="D17" s="376" t="str">
        <f>IF($E17="","",VLOOKUP($E17,'1MD ELO (3)'!$A$7:$O$48,5))</f>
        <v/>
      </c>
      <c r="E17" s="119"/>
      <c r="F17" s="412" t="str">
        <f>UPPER(IF($E17="","",VLOOKUP($E17,'1MD ELO (3)'!$A$7:$O$48,2)))</f>
        <v/>
      </c>
      <c r="G17" s="412" t="str">
        <f>IF($E17="","",VLOOKUP($E17,'1MD ELO (3)'!$A$7:$O$48,3))</f>
        <v/>
      </c>
      <c r="H17" s="412"/>
      <c r="I17" s="412" t="str">
        <f>IF($E17="","",VLOOKUP($E17,'1MD ELO (3)'!$A$7:$O$48,4))</f>
        <v/>
      </c>
      <c r="J17" s="140"/>
      <c r="K17" s="121"/>
      <c r="L17" s="141"/>
      <c r="M17" s="121"/>
      <c r="N17" s="148"/>
      <c r="O17" s="124"/>
      <c r="P17" s="206"/>
      <c r="Q17" s="124"/>
      <c r="R17" s="126"/>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c r="B18" s="270"/>
      <c r="C18" s="270"/>
      <c r="D18" s="386"/>
      <c r="E18" s="142"/>
      <c r="F18" s="413"/>
      <c r="G18" s="413"/>
      <c r="H18" s="414"/>
      <c r="I18" s="413"/>
      <c r="J18" s="143"/>
      <c r="K18" s="135" t="s">
        <v>0</v>
      </c>
      <c r="L18" s="144"/>
      <c r="M18" s="137" t="str">
        <f>UPPER(IF(OR(L18="a",L18="as"),K16,IF(OR(L18="b",L18="bs"),K20,)))</f>
        <v/>
      </c>
      <c r="N18" s="154"/>
      <c r="O18" s="124"/>
      <c r="P18" s="206"/>
      <c r="Q18" s="124"/>
      <c r="R18" s="126"/>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v>7</v>
      </c>
      <c r="B19" s="346" t="str">
        <f>IF($E19="","",VLOOKUP($E19,'1MD ELO (3)'!$A$7:$O$48,14))</f>
        <v/>
      </c>
      <c r="C19" s="346" t="str">
        <f>IF($E19="","",VLOOKUP($E19,'1MD ELO (3)'!$A$7:$O$48,15))</f>
        <v/>
      </c>
      <c r="D19" s="376" t="str">
        <f>IF($E19="","",VLOOKUP($E19,'1MD ELO (3)'!$A$7:$O$48,5))</f>
        <v/>
      </c>
      <c r="E19" s="119"/>
      <c r="F19" s="412" t="str">
        <f>UPPER(IF($E19="","",VLOOKUP($E19,'1MD ELO (3)'!$A$7:$O$48,2)))</f>
        <v/>
      </c>
      <c r="G19" s="412" t="str">
        <f>IF($E19="","",VLOOKUP($E19,'1MD ELO (3)'!$A$7:$O$48,3))</f>
        <v/>
      </c>
      <c r="H19" s="412"/>
      <c r="I19" s="412" t="str">
        <f>IF($E19="","",VLOOKUP($E19,'1MD ELO (3)'!$A$7:$O$48,4))</f>
        <v/>
      </c>
      <c r="J19" s="122"/>
      <c r="K19" s="121"/>
      <c r="L19" s="147"/>
      <c r="M19" s="121"/>
      <c r="N19" s="146"/>
      <c r="O19" s="124"/>
      <c r="P19" s="206"/>
      <c r="Q19" s="124"/>
      <c r="R19" s="126"/>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24"/>
      <c r="P20" s="206"/>
      <c r="Q20" s="124"/>
      <c r="R20" s="126"/>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117">
        <v>8</v>
      </c>
      <c r="B21" s="346" t="str">
        <f>IF($E21="","",VLOOKUP($E21,'1MD ELO (3)'!$A$7:$O$48,14))</f>
        <v/>
      </c>
      <c r="C21" s="346" t="str">
        <f>IF($E21="","",VLOOKUP($E21,'1MD ELO (3)'!$A$7:$O$48,15))</f>
        <v/>
      </c>
      <c r="D21" s="376" t="str">
        <f>IF($E21="","",VLOOKUP($E21,'1MD ELO (3)'!$A$7:$O$48,5))</f>
        <v/>
      </c>
      <c r="E21" s="119"/>
      <c r="F21" s="120" t="str">
        <f>UPPER(IF($E21="","",VLOOKUP($E21,'1MD ELO (3)'!$A$7:$O$48,2)))</f>
        <v/>
      </c>
      <c r="G21" s="120" t="str">
        <f>IF($E21="","",VLOOKUP($E21,'1MD ELO (3)'!$A$7:$O$48,3))</f>
        <v/>
      </c>
      <c r="H21" s="120"/>
      <c r="I21" s="120" t="str">
        <f>IF($E21="","",VLOOKUP($E21,'1MD ELO (3)'!$A$7:$O$48,4))</f>
        <v/>
      </c>
      <c r="J21" s="150"/>
      <c r="K21" s="121"/>
      <c r="L21" s="121"/>
      <c r="M21" s="121"/>
      <c r="N21" s="146"/>
      <c r="O21" s="124"/>
      <c r="P21" s="206"/>
      <c r="Q21" s="124"/>
      <c r="R21" s="126"/>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31"/>
      <c r="B22" s="270"/>
      <c r="C22" s="270"/>
      <c r="D22" s="386"/>
      <c r="E22" s="132"/>
      <c r="F22" s="151"/>
      <c r="G22" s="151"/>
      <c r="H22" s="155"/>
      <c r="I22" s="151"/>
      <c r="J22" s="143"/>
      <c r="K22" s="121"/>
      <c r="L22" s="121"/>
      <c r="M22" s="121"/>
      <c r="N22" s="146"/>
      <c r="O22" s="135" t="s">
        <v>0</v>
      </c>
      <c r="P22" s="144"/>
      <c r="Q22" s="137" t="str">
        <f>UPPER(IF(OR(P22="a",P22="as"),O14,IF(OR(P22="b",P22="bs"),O30,)))</f>
        <v/>
      </c>
      <c r="R22" s="207"/>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v>9</v>
      </c>
      <c r="B23" s="346" t="str">
        <f>IF($E23="","",VLOOKUP($E23,'1MD ELO (3)'!$A$7:$O$48,14))</f>
        <v/>
      </c>
      <c r="C23" s="346" t="str">
        <f>IF($E23="","",VLOOKUP($E23,'1MD ELO (3)'!$A$7:$O$48,15))</f>
        <v/>
      </c>
      <c r="D23" s="376" t="str">
        <f>IF($E23="","",VLOOKUP($E23,'1MD ELO (3)'!$A$7:$O$48,5))</f>
        <v/>
      </c>
      <c r="E23" s="119"/>
      <c r="F23" s="120" t="str">
        <f>UPPER(IF($E23="","",VLOOKUP($E23,'1MD ELO (3)'!$A$7:$O$48,2)))</f>
        <v/>
      </c>
      <c r="G23" s="120" t="str">
        <f>IF($E23="","",VLOOKUP($E23,'1MD ELO (3)'!$A$7:$O$48,3))</f>
        <v/>
      </c>
      <c r="H23" s="120"/>
      <c r="I23" s="120" t="str">
        <f>IF($E23="","",VLOOKUP($E23,'1MD ELO (3)'!$A$7:$O$48,4))</f>
        <v/>
      </c>
      <c r="J23" s="122"/>
      <c r="K23" s="121"/>
      <c r="L23" s="121"/>
      <c r="M23" s="121"/>
      <c r="N23" s="146"/>
      <c r="O23" s="124"/>
      <c r="P23" s="206"/>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131"/>
      <c r="B24" s="270"/>
      <c r="C24" s="270"/>
      <c r="D24" s="386"/>
      <c r="E24" s="132"/>
      <c r="F24" s="133"/>
      <c r="G24" s="133"/>
      <c r="H24" s="134"/>
      <c r="I24" s="135" t="s">
        <v>0</v>
      </c>
      <c r="J24" s="136"/>
      <c r="K24" s="137" t="str">
        <f>UPPER(IF(OR(J24="a",J24="as"),F23,IF(OR(J24="b",J24="bs"),F25,)))</f>
        <v/>
      </c>
      <c r="L24" s="137"/>
      <c r="M24" s="121"/>
      <c r="N24" s="146"/>
      <c r="O24" s="124"/>
      <c r="P24" s="206"/>
      <c r="Q24" s="124"/>
      <c r="R24" s="206"/>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v>10</v>
      </c>
      <c r="B25" s="346" t="str">
        <f>IF($E25="","",VLOOKUP($E25,'1MD ELO (3)'!$A$7:$O$48,14))</f>
        <v/>
      </c>
      <c r="C25" s="346" t="str">
        <f>IF($E25="","",VLOOKUP($E25,'1MD ELO (3)'!$A$7:$O$48,15))</f>
        <v/>
      </c>
      <c r="D25" s="376" t="str">
        <f>IF($E25="","",VLOOKUP($E25,'1MD ELO (3)'!$A$7:$O$48,5))</f>
        <v/>
      </c>
      <c r="E25" s="119"/>
      <c r="F25" s="412" t="str">
        <f>UPPER(IF($E25="","",VLOOKUP($E25,'1MD ELO (3)'!$A$7:$O$48,2)))</f>
        <v/>
      </c>
      <c r="G25" s="412" t="str">
        <f>IF($E25="","",VLOOKUP($E25,'1MD ELO (3)'!$A$7:$O$48,3))</f>
        <v/>
      </c>
      <c r="H25" s="412"/>
      <c r="I25" s="412" t="str">
        <f>IF($E25="","",VLOOKUP($E25,'1MD ELO (3)'!$A$7:$O$48,4))</f>
        <v/>
      </c>
      <c r="J25" s="140"/>
      <c r="K25" s="121"/>
      <c r="L25" s="141"/>
      <c r="M25" s="121"/>
      <c r="N25" s="146"/>
      <c r="O25" s="124"/>
      <c r="P25" s="206"/>
      <c r="Q25" s="124"/>
      <c r="R25" s="206"/>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c r="B26" s="270"/>
      <c r="C26" s="270"/>
      <c r="D26" s="386"/>
      <c r="E26" s="142"/>
      <c r="F26" s="413"/>
      <c r="G26" s="413"/>
      <c r="H26" s="414"/>
      <c r="I26" s="413"/>
      <c r="J26" s="143"/>
      <c r="K26" s="135" t="s">
        <v>0</v>
      </c>
      <c r="L26" s="144"/>
      <c r="M26" s="137" t="str">
        <f>UPPER(IF(OR(L26="a",L26="as"),K24,IF(OR(L26="b",L26="bs"),K28,)))</f>
        <v/>
      </c>
      <c r="N26" s="145"/>
      <c r="O26" s="124"/>
      <c r="P26" s="206"/>
      <c r="Q26" s="124"/>
      <c r="R26" s="206"/>
      <c r="S26" s="129"/>
      <c r="Y26"/>
      <c r="Z26"/>
      <c r="AA26"/>
      <c r="AB26"/>
      <c r="AC26"/>
      <c r="AD26"/>
      <c r="AE26"/>
      <c r="AF26"/>
      <c r="AG26"/>
      <c r="AH26"/>
      <c r="AI26"/>
      <c r="AJ26"/>
      <c r="AK26"/>
    </row>
    <row r="27" spans="1:37" s="37" customFormat="1" ht="9.6" customHeight="1" x14ac:dyDescent="0.25">
      <c r="A27" s="131">
        <v>11</v>
      </c>
      <c r="B27" s="346" t="str">
        <f>IF($E27="","",VLOOKUP($E27,'1MD ELO (3)'!$A$7:$O$48,14))</f>
        <v/>
      </c>
      <c r="C27" s="346" t="str">
        <f>IF($E27="","",VLOOKUP($E27,'1MD ELO (3)'!$A$7:$O$48,15))</f>
        <v/>
      </c>
      <c r="D27" s="376" t="str">
        <f>IF($E27="","",VLOOKUP($E27,'1MD ELO (3)'!$A$7:$O$48,5))</f>
        <v/>
      </c>
      <c r="E27" s="119"/>
      <c r="F27" s="412" t="str">
        <f>UPPER(IF($E27="","",VLOOKUP($E27,'1MD ELO (3)'!$A$7:$O$48,2)))</f>
        <v/>
      </c>
      <c r="G27" s="412" t="str">
        <f>IF($E27="","",VLOOKUP($E27,'1MD ELO (3)'!$A$7:$O$48,3))</f>
        <v/>
      </c>
      <c r="H27" s="412"/>
      <c r="I27" s="412" t="str">
        <f>IF($E27="","",VLOOKUP($E27,'1MD ELO (3)'!$A$7:$O$48,4))</f>
        <v/>
      </c>
      <c r="J27" s="122"/>
      <c r="K27" s="121"/>
      <c r="L27" s="147"/>
      <c r="M27" s="121"/>
      <c r="N27" s="148"/>
      <c r="O27" s="124"/>
      <c r="P27" s="206"/>
      <c r="Q27" s="124"/>
      <c r="R27" s="206"/>
      <c r="S27" s="129"/>
      <c r="Y27"/>
      <c r="Z27"/>
      <c r="AA27"/>
      <c r="AB27"/>
      <c r="AC27"/>
      <c r="AD27"/>
      <c r="AE27"/>
      <c r="AF27"/>
      <c r="AG27"/>
      <c r="AH27"/>
      <c r="AI27"/>
      <c r="AJ27"/>
      <c r="AK27"/>
    </row>
    <row r="28" spans="1:37" s="37" customFormat="1" ht="9.6" customHeight="1" x14ac:dyDescent="0.25">
      <c r="A28" s="156"/>
      <c r="B28" s="270"/>
      <c r="C28" s="270"/>
      <c r="D28" s="386"/>
      <c r="E28" s="142"/>
      <c r="F28" s="413"/>
      <c r="G28" s="413"/>
      <c r="H28" s="414"/>
      <c r="I28" s="415" t="s">
        <v>0</v>
      </c>
      <c r="J28" s="136"/>
      <c r="K28" s="137" t="str">
        <f>UPPER(IF(OR(J28="a",J28="as"),F27,IF(OR(J28="b",J28="bs"),F29,)))</f>
        <v/>
      </c>
      <c r="L28" s="149"/>
      <c r="M28" s="121"/>
      <c r="N28" s="148"/>
      <c r="O28" s="124"/>
      <c r="P28" s="206"/>
      <c r="Q28" s="124"/>
      <c r="R28" s="206"/>
      <c r="S28" s="129"/>
    </row>
    <row r="29" spans="1:37" s="37" customFormat="1" ht="9.6" customHeight="1" x14ac:dyDescent="0.25">
      <c r="A29" s="131">
        <v>12</v>
      </c>
      <c r="B29" s="346" t="str">
        <f>IF($E29="","",VLOOKUP($E29,'1MD ELO (3)'!$A$7:$O$48,14))</f>
        <v/>
      </c>
      <c r="C29" s="346" t="str">
        <f>IF($E29="","",VLOOKUP($E29,'1MD ELO (3)'!$A$7:$O$48,15))</f>
        <v/>
      </c>
      <c r="D29" s="376" t="str">
        <f>IF($E29="","",VLOOKUP($E29,'1MD ELO (3)'!$A$7:$O$48,5))</f>
        <v/>
      </c>
      <c r="E29" s="119"/>
      <c r="F29" s="412" t="str">
        <f>UPPER(IF($E29="","",VLOOKUP($E29,'1MD ELO (3)'!$A$7:$O$48,2)))</f>
        <v/>
      </c>
      <c r="G29" s="412" t="str">
        <f>IF($E29="","",VLOOKUP($E29,'1MD ELO (3)'!$A$7:$O$48,3))</f>
        <v/>
      </c>
      <c r="H29" s="412"/>
      <c r="I29" s="412" t="str">
        <f>IF($E29="","",VLOOKUP($E29,'1MD ELO (3)'!$A$7:$O$48,4))</f>
        <v/>
      </c>
      <c r="J29" s="150"/>
      <c r="K29" s="121"/>
      <c r="L29" s="121"/>
      <c r="M29" s="121"/>
      <c r="N29" s="148"/>
      <c r="O29" s="124"/>
      <c r="P29" s="206"/>
      <c r="Q29" s="124"/>
      <c r="R29" s="206"/>
      <c r="S29" s="129"/>
    </row>
    <row r="30" spans="1:37" s="37" customFormat="1" ht="9.6" customHeight="1" x14ac:dyDescent="0.25">
      <c r="A30" s="131"/>
      <c r="B30" s="270"/>
      <c r="C30" s="270"/>
      <c r="D30" s="386"/>
      <c r="E30" s="142"/>
      <c r="F30" s="413"/>
      <c r="G30" s="413"/>
      <c r="H30" s="414"/>
      <c r="I30" s="413"/>
      <c r="J30" s="143"/>
      <c r="K30" s="121"/>
      <c r="L30" s="121"/>
      <c r="M30" s="135" t="s">
        <v>0</v>
      </c>
      <c r="N30" s="144"/>
      <c r="O30" s="137" t="str">
        <f>UPPER(IF(OR(N30="a",N30="as"),M26,IF(OR(N30="b",N30="bs"),M34,)))</f>
        <v/>
      </c>
      <c r="P30" s="208"/>
      <c r="Q30" s="124"/>
      <c r="R30" s="206"/>
      <c r="S30" s="129"/>
    </row>
    <row r="31" spans="1:37" s="37" customFormat="1" ht="9.6" customHeight="1" x14ac:dyDescent="0.25">
      <c r="A31" s="131">
        <v>13</v>
      </c>
      <c r="B31" s="346" t="str">
        <f>IF($E31="","",VLOOKUP($E31,'1MD ELO (3)'!$A$7:$O$48,14))</f>
        <v/>
      </c>
      <c r="C31" s="346" t="str">
        <f>IF($E31="","",VLOOKUP($E31,'1MD ELO (3)'!$A$7:$O$48,15))</f>
        <v/>
      </c>
      <c r="D31" s="376" t="str">
        <f>IF($E31="","",VLOOKUP($E31,'1MD ELO (3)'!$A$7:$O$48,5))</f>
        <v/>
      </c>
      <c r="E31" s="119"/>
      <c r="F31" s="412" t="str">
        <f>UPPER(IF($E31="","",VLOOKUP($E31,'1MD ELO (3)'!$A$7:$O$48,2)))</f>
        <v/>
      </c>
      <c r="G31" s="412" t="str">
        <f>IF($E31="","",VLOOKUP($E31,'1MD ELO (3)'!$A$7:$O$48,3))</f>
        <v/>
      </c>
      <c r="H31" s="412"/>
      <c r="I31" s="412" t="str">
        <f>IF($E31="","",VLOOKUP($E31,'1MD ELO (3)'!$A$7:$O$48,4))</f>
        <v/>
      </c>
      <c r="J31" s="152"/>
      <c r="K31" s="121"/>
      <c r="L31" s="121"/>
      <c r="M31" s="121"/>
      <c r="N31" s="148"/>
      <c r="O31" s="121"/>
      <c r="P31" s="126"/>
      <c r="Q31" s="124"/>
      <c r="R31" s="206"/>
      <c r="S31" s="129"/>
    </row>
    <row r="32" spans="1:37" s="37" customFormat="1" ht="9.6" customHeight="1" x14ac:dyDescent="0.25">
      <c r="A32" s="131"/>
      <c r="B32" s="270"/>
      <c r="C32" s="270"/>
      <c r="D32" s="386"/>
      <c r="E32" s="142"/>
      <c r="F32" s="413"/>
      <c r="G32" s="413"/>
      <c r="H32" s="414"/>
      <c r="I32" s="415" t="s">
        <v>0</v>
      </c>
      <c r="J32" s="136"/>
      <c r="K32" s="137" t="str">
        <f>UPPER(IF(OR(J32="a",J32="as"),F31,IF(OR(J32="b",J32="bs"),F33,)))</f>
        <v/>
      </c>
      <c r="L32" s="137"/>
      <c r="M32" s="121"/>
      <c r="N32" s="148"/>
      <c r="O32" s="124"/>
      <c r="P32" s="126"/>
      <c r="Q32" s="124"/>
      <c r="R32" s="206"/>
      <c r="S32" s="129"/>
    </row>
    <row r="33" spans="1:19" s="37" customFormat="1" ht="9.6" customHeight="1" x14ac:dyDescent="0.25">
      <c r="A33" s="131">
        <v>14</v>
      </c>
      <c r="B33" s="346" t="str">
        <f>IF($E33="","",VLOOKUP($E33,'1MD ELO (3)'!$A$7:$O$48,14))</f>
        <v/>
      </c>
      <c r="C33" s="346" t="str">
        <f>IF($E33="","",VLOOKUP($E33,'1MD ELO (3)'!$A$7:$O$48,15))</f>
        <v/>
      </c>
      <c r="D33" s="376" t="str">
        <f>IF($E33="","",VLOOKUP($E33,'1MD ELO (3)'!$A$7:$O$48,5))</f>
        <v/>
      </c>
      <c r="E33" s="119"/>
      <c r="F33" s="412" t="str">
        <f>UPPER(IF($E33="","",VLOOKUP($E33,'1MD ELO (3)'!$A$7:$O$48,2)))</f>
        <v/>
      </c>
      <c r="G33" s="412" t="str">
        <f>IF($E33="","",VLOOKUP($E33,'1MD ELO (3)'!$A$7:$O$48,3))</f>
        <v/>
      </c>
      <c r="H33" s="412"/>
      <c r="I33" s="412" t="str">
        <f>IF($E33="","",VLOOKUP($E33,'1MD ELO (3)'!$A$7:$O$48,4))</f>
        <v/>
      </c>
      <c r="J33" s="140"/>
      <c r="K33" s="121"/>
      <c r="L33" s="141"/>
      <c r="M33" s="121"/>
      <c r="N33" s="148"/>
      <c r="O33" s="124"/>
      <c r="P33" s="126"/>
      <c r="Q33" s="124"/>
      <c r="R33" s="206"/>
      <c r="S33" s="129"/>
    </row>
    <row r="34" spans="1:19" s="37" customFormat="1" ht="9.6" customHeight="1" x14ac:dyDescent="0.25">
      <c r="A34" s="131"/>
      <c r="B34" s="270"/>
      <c r="C34" s="270"/>
      <c r="D34" s="386"/>
      <c r="E34" s="142"/>
      <c r="F34" s="413"/>
      <c r="G34" s="413"/>
      <c r="H34" s="414"/>
      <c r="I34" s="413"/>
      <c r="J34" s="143"/>
      <c r="K34" s="135" t="s">
        <v>0</v>
      </c>
      <c r="L34" s="144"/>
      <c r="M34" s="137" t="str">
        <f>UPPER(IF(OR(L34="a",L34="as"),K32,IF(OR(L34="b",L34="bs"),K36,)))</f>
        <v/>
      </c>
      <c r="N34" s="154"/>
      <c r="O34" s="124"/>
      <c r="P34" s="126"/>
      <c r="Q34" s="124"/>
      <c r="R34" s="206"/>
      <c r="S34" s="129"/>
    </row>
    <row r="35" spans="1:19" s="37" customFormat="1" ht="9.6" customHeight="1" x14ac:dyDescent="0.25">
      <c r="A35" s="131">
        <v>15</v>
      </c>
      <c r="B35" s="346" t="str">
        <f>IF($E35="","",VLOOKUP($E35,'1MD ELO (3)'!$A$7:$O$48,14))</f>
        <v/>
      </c>
      <c r="C35" s="346" t="str">
        <f>IF($E35="","",VLOOKUP($E35,'1MD ELO (3)'!$A$7:$O$48,15))</f>
        <v/>
      </c>
      <c r="D35" s="376" t="str">
        <f>IF($E35="","",VLOOKUP($E35,'1MD ELO (3)'!$A$7:$O$48,5))</f>
        <v/>
      </c>
      <c r="E35" s="119"/>
      <c r="F35" s="412" t="str">
        <f>UPPER(IF($E35="","",VLOOKUP($E35,'1MD ELO (3)'!$A$7:$O$48,2)))</f>
        <v/>
      </c>
      <c r="G35" s="412" t="str">
        <f>IF($E35="","",VLOOKUP($E35,'1MD ELO (3)'!$A$7:$O$48,3))</f>
        <v/>
      </c>
      <c r="H35" s="412"/>
      <c r="I35" s="412" t="str">
        <f>IF($E35="","",VLOOKUP($E35,'1MD ELO (3)'!$A$7:$O$48,4))</f>
        <v/>
      </c>
      <c r="J35" s="122"/>
      <c r="K35" s="121"/>
      <c r="L35" s="147"/>
      <c r="M35" s="121"/>
      <c r="N35" s="146"/>
      <c r="O35" s="124"/>
      <c r="P35" s="126"/>
      <c r="Q35" s="124"/>
      <c r="R35" s="206"/>
      <c r="S35" s="129"/>
    </row>
    <row r="36" spans="1:19" s="37" customFormat="1" ht="9.6" customHeight="1" x14ac:dyDescent="0.25">
      <c r="A36" s="131"/>
      <c r="B36" s="270"/>
      <c r="C36" s="270"/>
      <c r="D36" s="386"/>
      <c r="E36" s="132"/>
      <c r="F36" s="133"/>
      <c r="G36" s="133"/>
      <c r="H36" s="134"/>
      <c r="I36" s="135" t="s">
        <v>0</v>
      </c>
      <c r="J36" s="136"/>
      <c r="K36" s="137" t="str">
        <f>UPPER(IF(OR(J36="a",J36="as"),F35,IF(OR(J36="b",J36="bs"),F37,)))</f>
        <v/>
      </c>
      <c r="L36" s="149"/>
      <c r="M36" s="121"/>
      <c r="N36" s="146"/>
      <c r="O36" s="124"/>
      <c r="P36" s="126"/>
      <c r="Q36" s="124"/>
      <c r="R36" s="206"/>
      <c r="S36" s="129"/>
    </row>
    <row r="37" spans="1:19" s="37" customFormat="1" ht="9.6" customHeight="1" x14ac:dyDescent="0.25">
      <c r="A37" s="117">
        <v>16</v>
      </c>
      <c r="B37" s="346" t="str">
        <f>IF($E37="","",VLOOKUP($E37,'1MD ELO (3)'!$A$7:$O$48,14))</f>
        <v/>
      </c>
      <c r="C37" s="346" t="str">
        <f>IF($E37="","",VLOOKUP($E37,'1MD ELO (3)'!$A$7:$O$48,15))</f>
        <v/>
      </c>
      <c r="D37" s="376" t="str">
        <f>IF($E37="","",VLOOKUP($E37,'1MD ELO (3)'!$A$7:$O$48,5))</f>
        <v/>
      </c>
      <c r="E37" s="119"/>
      <c r="F37" s="120" t="str">
        <f>UPPER(IF($E37="","",VLOOKUP($E37,'1MD ELO (3)'!$A$7:$O$48,2)))</f>
        <v/>
      </c>
      <c r="G37" s="120" t="str">
        <f>IF($E37="","",VLOOKUP($E37,'1MD ELO (3)'!$A$7:$O$48,3))</f>
        <v/>
      </c>
      <c r="H37" s="120"/>
      <c r="I37" s="120" t="str">
        <f>IF($E37="","",VLOOKUP($E37,'1MD ELO (3)'!$A$7:$O$48,4))</f>
        <v/>
      </c>
      <c r="J37" s="150"/>
      <c r="K37" s="121"/>
      <c r="L37" s="121"/>
      <c r="M37" s="121"/>
      <c r="N37" s="146"/>
      <c r="O37" s="126"/>
      <c r="P37" s="126"/>
      <c r="Q37" s="124"/>
      <c r="R37" s="206"/>
      <c r="S37" s="129"/>
    </row>
    <row r="38" spans="1:19" s="37" customFormat="1" ht="9.6" customHeight="1" x14ac:dyDescent="0.25">
      <c r="A38" s="131"/>
      <c r="B38" s="270"/>
      <c r="C38" s="270"/>
      <c r="D38" s="386"/>
      <c r="E38" s="132"/>
      <c r="F38" s="133"/>
      <c r="G38" s="133"/>
      <c r="H38" s="134"/>
      <c r="I38" s="133"/>
      <c r="J38" s="143"/>
      <c r="K38" s="121"/>
      <c r="L38" s="121"/>
      <c r="M38" s="121"/>
      <c r="N38" s="146"/>
      <c r="O38" s="399" t="s">
        <v>129</v>
      </c>
      <c r="P38" s="210"/>
      <c r="Q38" s="137" t="str">
        <f>UPPER(IF(OR(P39="a",P39="as"),Q22,IF(OR(P39="b",P39="bs"),Q54,)))</f>
        <v/>
      </c>
      <c r="R38" s="211"/>
      <c r="S38" s="129"/>
    </row>
    <row r="39" spans="1:19" s="37" customFormat="1" ht="9.6" customHeight="1" x14ac:dyDescent="0.25">
      <c r="A39" s="117">
        <v>17</v>
      </c>
      <c r="B39" s="346" t="str">
        <f>IF($E39="","",VLOOKUP($E39,'1MD ELO (3)'!$A$7:$O$48,14))</f>
        <v/>
      </c>
      <c r="C39" s="346" t="str">
        <f>IF($E39="","",VLOOKUP($E39,'1MD ELO (3)'!$A$7:$O$48,15))</f>
        <v/>
      </c>
      <c r="D39" s="376" t="str">
        <f>IF($E39="","",VLOOKUP($E39,'1MD ELO (3)'!$A$7:$O$48,5))</f>
        <v/>
      </c>
      <c r="E39" s="119"/>
      <c r="F39" s="120" t="str">
        <f>UPPER(IF($E39="","",VLOOKUP($E39,'1MD ELO (3)'!$A$7:$O$48,2)))</f>
        <v/>
      </c>
      <c r="G39" s="120" t="str">
        <f>IF($E39="","",VLOOKUP($E39,'1MD ELO (3)'!$A$7:$O$48,3))</f>
        <v/>
      </c>
      <c r="H39" s="120"/>
      <c r="I39" s="120" t="str">
        <f>IF($E39="","",VLOOKUP($E39,'1MD ELO (3)'!$A$7:$O$48,4))</f>
        <v/>
      </c>
      <c r="J39" s="122"/>
      <c r="K39" s="121"/>
      <c r="L39" s="121"/>
      <c r="M39" s="121"/>
      <c r="N39" s="146"/>
      <c r="O39" s="135" t="s">
        <v>0</v>
      </c>
      <c r="P39" s="212"/>
      <c r="Q39" s="121"/>
      <c r="R39" s="206"/>
      <c r="S39" s="129"/>
    </row>
    <row r="40" spans="1:19" s="37" customFormat="1" ht="9.6" customHeight="1" x14ac:dyDescent="0.25">
      <c r="A40" s="131"/>
      <c r="B40" s="270"/>
      <c r="C40" s="270"/>
      <c r="D40" s="386"/>
      <c r="E40" s="132"/>
      <c r="F40" s="133"/>
      <c r="G40" s="133"/>
      <c r="H40" s="134"/>
      <c r="I40" s="135" t="s">
        <v>0</v>
      </c>
      <c r="J40" s="136"/>
      <c r="K40" s="137" t="str">
        <f>UPPER(IF(OR(J40="a",J40="as"),F39,IF(OR(J40="b",J40="bs"),F41,)))</f>
        <v/>
      </c>
      <c r="L40" s="137"/>
      <c r="M40" s="121"/>
      <c r="N40" s="146"/>
      <c r="O40" s="124"/>
      <c r="P40" s="126"/>
      <c r="Q40" s="124"/>
      <c r="R40" s="206"/>
      <c r="S40" s="129"/>
    </row>
    <row r="41" spans="1:19" s="37" customFormat="1" ht="9.6" customHeight="1" x14ac:dyDescent="0.25">
      <c r="A41" s="131">
        <v>18</v>
      </c>
      <c r="B41" s="346" t="str">
        <f>IF($E41="","",VLOOKUP($E41,'1MD ELO (3)'!$A$7:$O$48,14))</f>
        <v/>
      </c>
      <c r="C41" s="346" t="str">
        <f>IF($E41="","",VLOOKUP($E41,'1MD ELO (3)'!$A$7:$O$48,15))</f>
        <v/>
      </c>
      <c r="D41" s="376" t="str">
        <f>IF($E41="","",VLOOKUP($E41,'1MD ELO (3)'!$A$7:$O$48,5))</f>
        <v/>
      </c>
      <c r="E41" s="119"/>
      <c r="F41" s="412" t="str">
        <f>UPPER(IF($E41="","",VLOOKUP($E41,'1MD ELO (3)'!$A$7:$O$48,2)))</f>
        <v/>
      </c>
      <c r="G41" s="412" t="str">
        <f>IF($E41="","",VLOOKUP($E41,'1MD ELO (3)'!$A$7:$O$48,3))</f>
        <v/>
      </c>
      <c r="H41" s="412"/>
      <c r="I41" s="412" t="str">
        <f>IF($E41="","",VLOOKUP($E41,'1MD ELO (3)'!$A$7:$O$48,4))</f>
        <v/>
      </c>
      <c r="J41" s="140"/>
      <c r="K41" s="121"/>
      <c r="L41" s="141"/>
      <c r="M41" s="121"/>
      <c r="N41" s="146"/>
      <c r="O41" s="124"/>
      <c r="P41" s="126"/>
      <c r="Q41" s="765" t="str">
        <f>IF(Y3="","",CONCATENATE(AB1," pont"))</f>
        <v/>
      </c>
      <c r="R41" s="766"/>
      <c r="S41" s="129"/>
    </row>
    <row r="42" spans="1:19" s="37" customFormat="1" ht="9.6" customHeight="1" x14ac:dyDescent="0.25">
      <c r="A42" s="131"/>
      <c r="B42" s="270"/>
      <c r="C42" s="270"/>
      <c r="D42" s="386"/>
      <c r="E42" s="142"/>
      <c r="F42" s="413"/>
      <c r="G42" s="413"/>
      <c r="H42" s="414"/>
      <c r="I42" s="413"/>
      <c r="J42" s="143"/>
      <c r="K42" s="135" t="s">
        <v>0</v>
      </c>
      <c r="L42" s="144"/>
      <c r="M42" s="137" t="str">
        <f>UPPER(IF(OR(L42="a",L42="as"),K40,IF(OR(L42="b",L42="bs"),K44,)))</f>
        <v/>
      </c>
      <c r="N42" s="145"/>
      <c r="O42" s="124"/>
      <c r="P42" s="126"/>
      <c r="Q42" s="124"/>
      <c r="R42" s="206"/>
      <c r="S42" s="129"/>
    </row>
    <row r="43" spans="1:19" s="37" customFormat="1" ht="9.6" customHeight="1" x14ac:dyDescent="0.25">
      <c r="A43" s="131">
        <v>19</v>
      </c>
      <c r="B43" s="346" t="str">
        <f>IF($E43="","",VLOOKUP($E43,'1MD ELO (3)'!$A$7:$O$48,14))</f>
        <v/>
      </c>
      <c r="C43" s="346" t="str">
        <f>IF($E43="","",VLOOKUP($E43,'1MD ELO (3)'!$A$7:$O$48,15))</f>
        <v/>
      </c>
      <c r="D43" s="376" t="str">
        <f>IF($E43="","",VLOOKUP($E43,'1MD ELO (3)'!$A$7:$O$48,5))</f>
        <v/>
      </c>
      <c r="E43" s="119"/>
      <c r="F43" s="412" t="str">
        <f>UPPER(IF($E43="","",VLOOKUP($E43,'1MD ELO (3)'!$A$7:$O$48,2)))</f>
        <v/>
      </c>
      <c r="G43" s="412" t="str">
        <f>IF($E43="","",VLOOKUP($E43,'1MD ELO (3)'!$A$7:$O$48,3))</f>
        <v/>
      </c>
      <c r="H43" s="412"/>
      <c r="I43" s="412" t="str">
        <f>IF($E43="","",VLOOKUP($E43,'1MD ELO (3)'!$A$7:$O$48,4))</f>
        <v/>
      </c>
      <c r="J43" s="122"/>
      <c r="K43" s="121"/>
      <c r="L43" s="147"/>
      <c r="M43" s="121"/>
      <c r="N43" s="148"/>
      <c r="O43" s="124"/>
      <c r="P43" s="126"/>
      <c r="Q43" s="124"/>
      <c r="R43" s="206"/>
      <c r="S43" s="129"/>
    </row>
    <row r="44" spans="1:19" s="37" customFormat="1" ht="9.6" customHeight="1" x14ac:dyDescent="0.25">
      <c r="A44" s="131"/>
      <c r="B44" s="270"/>
      <c r="C44" s="270"/>
      <c r="D44" s="386"/>
      <c r="E44" s="142"/>
      <c r="F44" s="413"/>
      <c r="G44" s="413"/>
      <c r="H44" s="414"/>
      <c r="I44" s="415" t="s">
        <v>0</v>
      </c>
      <c r="J44" s="136"/>
      <c r="K44" s="137" t="str">
        <f>UPPER(IF(OR(J44="a",J44="as"),F43,IF(OR(J44="b",J44="bs"),F45,)))</f>
        <v/>
      </c>
      <c r="L44" s="149"/>
      <c r="M44" s="121"/>
      <c r="N44" s="148"/>
      <c r="O44" s="124"/>
      <c r="P44" s="126"/>
      <c r="Q44" s="124"/>
      <c r="R44" s="206"/>
      <c r="S44" s="129"/>
    </row>
    <row r="45" spans="1:19" s="37" customFormat="1" ht="9.6" customHeight="1" x14ac:dyDescent="0.25">
      <c r="A45" s="131">
        <v>20</v>
      </c>
      <c r="B45" s="346" t="str">
        <f>IF($E45="","",VLOOKUP($E45,'1MD ELO (3)'!$A$7:$O$48,14))</f>
        <v/>
      </c>
      <c r="C45" s="346" t="str">
        <f>IF($E45="","",VLOOKUP($E45,'1MD ELO (3)'!$A$7:$O$48,15))</f>
        <v/>
      </c>
      <c r="D45" s="376" t="str">
        <f>IF($E45="","",VLOOKUP($E45,'1MD ELO (3)'!$A$7:$O$48,5))</f>
        <v/>
      </c>
      <c r="E45" s="119"/>
      <c r="F45" s="412" t="str">
        <f>UPPER(IF($E45="","",VLOOKUP($E45,'1MD ELO (3)'!$A$7:$O$48,2)))</f>
        <v/>
      </c>
      <c r="G45" s="412" t="str">
        <f>IF($E45="","",VLOOKUP($E45,'1MD ELO (3)'!$A$7:$O$48,3))</f>
        <v/>
      </c>
      <c r="H45" s="412"/>
      <c r="I45" s="412" t="str">
        <f>IF($E45="","",VLOOKUP($E45,'1MD ELO (3)'!$A$7:$O$48,4))</f>
        <v/>
      </c>
      <c r="J45" s="150"/>
      <c r="K45" s="121"/>
      <c r="L45" s="121"/>
      <c r="M45" s="121"/>
      <c r="N45" s="148"/>
      <c r="O45" s="124"/>
      <c r="P45" s="126"/>
      <c r="Q45" s="124"/>
      <c r="R45" s="206"/>
      <c r="S45" s="129"/>
    </row>
    <row r="46" spans="1:19" s="37" customFormat="1" ht="9.6" customHeight="1" x14ac:dyDescent="0.25">
      <c r="A46" s="131"/>
      <c r="B46" s="270"/>
      <c r="C46" s="270"/>
      <c r="D46" s="386"/>
      <c r="E46" s="142"/>
      <c r="F46" s="413"/>
      <c r="G46" s="413"/>
      <c r="H46" s="414"/>
      <c r="I46" s="413"/>
      <c r="J46" s="143"/>
      <c r="K46" s="121"/>
      <c r="L46" s="121"/>
      <c r="M46" s="135" t="s">
        <v>0</v>
      </c>
      <c r="N46" s="144"/>
      <c r="O46" s="137" t="str">
        <f>UPPER(IF(OR(N46="a",N46="as"),M42,IF(OR(N46="b",N46="bs"),M50,)))</f>
        <v/>
      </c>
      <c r="P46" s="207"/>
      <c r="Q46" s="124"/>
      <c r="R46" s="206"/>
      <c r="S46" s="129"/>
    </row>
    <row r="47" spans="1:19" s="37" customFormat="1" ht="9.6" customHeight="1" x14ac:dyDescent="0.25">
      <c r="A47" s="131">
        <v>21</v>
      </c>
      <c r="B47" s="346" t="str">
        <f>IF($E47="","",VLOOKUP($E47,'1MD ELO (3)'!$A$7:$O$48,14))</f>
        <v/>
      </c>
      <c r="C47" s="346" t="str">
        <f>IF($E47="","",VLOOKUP($E47,'1MD ELO (3)'!$A$7:$O$48,15))</f>
        <v/>
      </c>
      <c r="D47" s="376" t="str">
        <f>IF($E47="","",VLOOKUP($E47,'1MD ELO (3)'!$A$7:$O$48,5))</f>
        <v/>
      </c>
      <c r="E47" s="119"/>
      <c r="F47" s="412" t="str">
        <f>UPPER(IF($E47="","",VLOOKUP($E47,'1MD ELO (3)'!$A$7:$O$48,2)))</f>
        <v/>
      </c>
      <c r="G47" s="412" t="str">
        <f>IF($E47="","",VLOOKUP($E47,'1MD ELO (3)'!$A$7:$O$48,3))</f>
        <v/>
      </c>
      <c r="H47" s="412"/>
      <c r="I47" s="412" t="str">
        <f>IF($E47="","",VLOOKUP($E47,'1MD ELO (3)'!$A$7:$O$48,4))</f>
        <v/>
      </c>
      <c r="J47" s="152"/>
      <c r="K47" s="121"/>
      <c r="L47" s="121"/>
      <c r="M47" s="121"/>
      <c r="N47" s="148"/>
      <c r="O47" s="121"/>
      <c r="P47" s="206"/>
      <c r="Q47" s="124"/>
      <c r="R47" s="206"/>
      <c r="S47" s="129"/>
    </row>
    <row r="48" spans="1:19" s="37" customFormat="1" ht="9.6" customHeight="1" x14ac:dyDescent="0.25">
      <c r="A48" s="131"/>
      <c r="B48" s="270"/>
      <c r="C48" s="270"/>
      <c r="D48" s="386"/>
      <c r="E48" s="142"/>
      <c r="F48" s="413"/>
      <c r="G48" s="413"/>
      <c r="H48" s="414"/>
      <c r="I48" s="415" t="s">
        <v>0</v>
      </c>
      <c r="J48" s="136"/>
      <c r="K48" s="137" t="str">
        <f>UPPER(IF(OR(J48="a",J48="as"),F47,IF(OR(J48="b",J48="bs"),F49,)))</f>
        <v/>
      </c>
      <c r="L48" s="137"/>
      <c r="M48" s="121"/>
      <c r="N48" s="148"/>
      <c r="O48" s="124"/>
      <c r="P48" s="206"/>
      <c r="Q48" s="124"/>
      <c r="R48" s="206"/>
      <c r="S48" s="129"/>
    </row>
    <row r="49" spans="1:19" s="37" customFormat="1" ht="9.6" customHeight="1" x14ac:dyDescent="0.25">
      <c r="A49" s="131">
        <v>22</v>
      </c>
      <c r="B49" s="346" t="str">
        <f>IF($E49="","",VLOOKUP($E49,'1MD ELO (3)'!$A$7:$O$48,14))</f>
        <v/>
      </c>
      <c r="C49" s="346" t="str">
        <f>IF($E49="","",VLOOKUP($E49,'1MD ELO (3)'!$A$7:$O$48,15))</f>
        <v/>
      </c>
      <c r="D49" s="376" t="str">
        <f>IF($E49="","",VLOOKUP($E49,'1MD ELO (3)'!$A$7:$O$48,5))</f>
        <v/>
      </c>
      <c r="E49" s="119"/>
      <c r="F49" s="412" t="str">
        <f>UPPER(IF($E49="","",VLOOKUP($E49,'1MD ELO (3)'!$A$7:$O$48,2)))</f>
        <v/>
      </c>
      <c r="G49" s="412" t="str">
        <f>IF($E49="","",VLOOKUP($E49,'1MD ELO (3)'!$A$7:$O$48,3))</f>
        <v/>
      </c>
      <c r="H49" s="412"/>
      <c r="I49" s="412" t="str">
        <f>IF($E49="","",VLOOKUP($E49,'1MD ELO (3)'!$A$7:$O$48,4))</f>
        <v/>
      </c>
      <c r="J49" s="140"/>
      <c r="K49" s="121"/>
      <c r="L49" s="141"/>
      <c r="M49" s="121"/>
      <c r="N49" s="148"/>
      <c r="O49" s="124"/>
      <c r="P49" s="206"/>
      <c r="Q49" s="124"/>
      <c r="R49" s="206"/>
      <c r="S49" s="129"/>
    </row>
    <row r="50" spans="1:19" s="37" customFormat="1" ht="9.6" customHeight="1" x14ac:dyDescent="0.25">
      <c r="A50" s="131"/>
      <c r="B50" s="270"/>
      <c r="C50" s="270"/>
      <c r="D50" s="386"/>
      <c r="E50" s="142"/>
      <c r="F50" s="413"/>
      <c r="G50" s="413"/>
      <c r="H50" s="414"/>
      <c r="I50" s="413"/>
      <c r="J50" s="143"/>
      <c r="K50" s="135" t="s">
        <v>0</v>
      </c>
      <c r="L50" s="144"/>
      <c r="M50" s="137" t="str">
        <f>UPPER(IF(OR(L50="a",L50="as"),K48,IF(OR(L50="b",L50="bs"),K52,)))</f>
        <v/>
      </c>
      <c r="N50" s="154"/>
      <c r="O50" s="124"/>
      <c r="P50" s="206"/>
      <c r="Q50" s="124"/>
      <c r="R50" s="206"/>
      <c r="S50" s="129"/>
    </row>
    <row r="51" spans="1:19" s="37" customFormat="1" ht="9.6" customHeight="1" x14ac:dyDescent="0.25">
      <c r="A51" s="131">
        <v>23</v>
      </c>
      <c r="B51" s="346" t="str">
        <f>IF($E51="","",VLOOKUP($E51,'1MD ELO (3)'!$A$7:$O$48,14))</f>
        <v/>
      </c>
      <c r="C51" s="346" t="str">
        <f>IF($E51="","",VLOOKUP($E51,'1MD ELO (3)'!$A$7:$O$48,15))</f>
        <v/>
      </c>
      <c r="D51" s="376" t="str">
        <f>IF($E51="","",VLOOKUP($E51,'1MD ELO (3)'!$A$7:$O$48,5))</f>
        <v/>
      </c>
      <c r="E51" s="119"/>
      <c r="F51" s="412" t="str">
        <f>UPPER(IF($E51="","",VLOOKUP($E51,'1MD ELO (3)'!$A$7:$O$48,2)))</f>
        <v/>
      </c>
      <c r="G51" s="412" t="str">
        <f>IF($E51="","",VLOOKUP($E51,'1MD ELO (3)'!$A$7:$O$48,3))</f>
        <v/>
      </c>
      <c r="H51" s="412"/>
      <c r="I51" s="412" t="str">
        <f>IF($E51="","",VLOOKUP($E51,'1MD ELO (3)'!$A$7:$O$48,4))</f>
        <v/>
      </c>
      <c r="J51" s="122"/>
      <c r="K51" s="121"/>
      <c r="L51" s="147"/>
      <c r="M51" s="121"/>
      <c r="N51" s="146"/>
      <c r="O51" s="124"/>
      <c r="P51" s="206"/>
      <c r="Q51" s="124"/>
      <c r="R51" s="206"/>
      <c r="S51" s="129"/>
    </row>
    <row r="52" spans="1:19" s="37" customFormat="1" ht="9.6" customHeight="1" x14ac:dyDescent="0.25">
      <c r="A52" s="131"/>
      <c r="B52" s="270"/>
      <c r="C52" s="270"/>
      <c r="D52" s="386"/>
      <c r="E52" s="132"/>
      <c r="F52" s="133"/>
      <c r="G52" s="133"/>
      <c r="H52" s="134"/>
      <c r="I52" s="135" t="s">
        <v>0</v>
      </c>
      <c r="J52" s="136"/>
      <c r="K52" s="137" t="str">
        <f>UPPER(IF(OR(J52="a",J52="as"),F51,IF(OR(J52="b",J52="bs"),F53,)))</f>
        <v/>
      </c>
      <c r="L52" s="149"/>
      <c r="M52" s="121"/>
      <c r="N52" s="146"/>
      <c r="O52" s="124"/>
      <c r="P52" s="206"/>
      <c r="Q52" s="124"/>
      <c r="R52" s="206"/>
      <c r="S52" s="129"/>
    </row>
    <row r="53" spans="1:19" s="37" customFormat="1" ht="9.6" customHeight="1" x14ac:dyDescent="0.25">
      <c r="A53" s="117">
        <v>24</v>
      </c>
      <c r="B53" s="346" t="str">
        <f>IF($E53="","",VLOOKUP($E53,'1MD ELO (3)'!$A$7:$O$48,14))</f>
        <v/>
      </c>
      <c r="C53" s="346" t="str">
        <f>IF($E53="","",VLOOKUP($E53,'1MD ELO (3)'!$A$7:$O$48,15))</f>
        <v/>
      </c>
      <c r="D53" s="376" t="str">
        <f>IF($E53="","",VLOOKUP($E53,'1MD ELO (3)'!$A$7:$O$48,5))</f>
        <v/>
      </c>
      <c r="E53" s="119"/>
      <c r="F53" s="120" t="str">
        <f>UPPER(IF($E53="","",VLOOKUP($E53,'1MD ELO (3)'!$A$7:$O$48,2)))</f>
        <v/>
      </c>
      <c r="G53" s="120" t="str">
        <f>IF($E53="","",VLOOKUP($E53,'1MD ELO (3)'!$A$7:$O$48,3))</f>
        <v/>
      </c>
      <c r="H53" s="120"/>
      <c r="I53" s="120" t="str">
        <f>IF($E53="","",VLOOKUP($E53,'1MD ELO (3)'!$A$7:$O$48,4))</f>
        <v/>
      </c>
      <c r="J53" s="150"/>
      <c r="K53" s="121"/>
      <c r="L53" s="121"/>
      <c r="M53" s="121"/>
      <c r="N53" s="146"/>
      <c r="O53" s="124"/>
      <c r="P53" s="206"/>
      <c r="Q53" s="124"/>
      <c r="R53" s="206"/>
      <c r="S53" s="129"/>
    </row>
    <row r="54" spans="1:19" s="37" customFormat="1" ht="9.6" customHeight="1" x14ac:dyDescent="0.25">
      <c r="A54" s="131"/>
      <c r="B54" s="270"/>
      <c r="C54" s="270"/>
      <c r="D54" s="386"/>
      <c r="E54" s="132"/>
      <c r="F54" s="151"/>
      <c r="G54" s="151"/>
      <c r="H54" s="155"/>
      <c r="I54" s="151"/>
      <c r="J54" s="143"/>
      <c r="K54" s="121"/>
      <c r="L54" s="121"/>
      <c r="M54" s="121"/>
      <c r="N54" s="146"/>
      <c r="O54" s="135" t="s">
        <v>0</v>
      </c>
      <c r="P54" s="144"/>
      <c r="Q54" s="137" t="str">
        <f>UPPER(IF(OR(P54="a",P54="as"),O46,IF(OR(P54="b",P54="bs"),O62,)))</f>
        <v/>
      </c>
      <c r="R54" s="208"/>
      <c r="S54" s="129"/>
    </row>
    <row r="55" spans="1:19" s="37" customFormat="1" ht="9.6" customHeight="1" x14ac:dyDescent="0.25">
      <c r="A55" s="117">
        <v>25</v>
      </c>
      <c r="B55" s="346" t="str">
        <f>IF($E55="","",VLOOKUP($E55,'1MD ELO (3)'!$A$7:$O$48,14))</f>
        <v/>
      </c>
      <c r="C55" s="346" t="str">
        <f>IF($E55="","",VLOOKUP($E55,'1MD ELO (3)'!$A$7:$O$48,15))</f>
        <v/>
      </c>
      <c r="D55" s="376" t="str">
        <f>IF($E55="","",VLOOKUP($E55,'1MD ELO (3)'!$A$7:$O$48,5))</f>
        <v/>
      </c>
      <c r="E55" s="119"/>
      <c r="F55" s="120" t="str">
        <f>UPPER(IF($E55="","",VLOOKUP($E55,'1MD ELO (3)'!$A$7:$O$48,2)))</f>
        <v/>
      </c>
      <c r="G55" s="120" t="str">
        <f>IF($E55="","",VLOOKUP($E55,'1MD ELO (3)'!$A$7:$O$48,3))</f>
        <v/>
      </c>
      <c r="H55" s="120"/>
      <c r="I55" s="120" t="str">
        <f>IF($E55="","",VLOOKUP($E55,'1MD ELO (3)'!$A$7:$O$48,4))</f>
        <v/>
      </c>
      <c r="J55" s="122"/>
      <c r="K55" s="121"/>
      <c r="L55" s="121"/>
      <c r="M55" s="121"/>
      <c r="N55" s="146"/>
      <c r="O55" s="124"/>
      <c r="P55" s="206"/>
      <c r="Q55" s="121"/>
      <c r="R55" s="126"/>
      <c r="S55" s="129"/>
    </row>
    <row r="56" spans="1:19" s="37" customFormat="1" ht="9.6" customHeight="1" x14ac:dyDescent="0.25">
      <c r="A56" s="131"/>
      <c r="B56" s="270"/>
      <c r="C56" s="270"/>
      <c r="D56" s="386"/>
      <c r="E56" s="132"/>
      <c r="F56" s="133"/>
      <c r="G56" s="133"/>
      <c r="H56" s="134"/>
      <c r="I56" s="135" t="s">
        <v>0</v>
      </c>
      <c r="J56" s="136"/>
      <c r="K56" s="137" t="str">
        <f>UPPER(IF(OR(J56="a",J56="as"),F55,IF(OR(J56="b",J56="bs"),F57,)))</f>
        <v/>
      </c>
      <c r="L56" s="137"/>
      <c r="M56" s="121"/>
      <c r="N56" s="146"/>
      <c r="O56" s="124"/>
      <c r="P56" s="206"/>
      <c r="Q56" s="124"/>
      <c r="R56" s="126"/>
      <c r="S56" s="129"/>
    </row>
    <row r="57" spans="1:19" s="37" customFormat="1" ht="9.6" customHeight="1" x14ac:dyDescent="0.25">
      <c r="A57" s="131">
        <v>26</v>
      </c>
      <c r="B57" s="346" t="str">
        <f>IF($E57="","",VLOOKUP($E57,'1MD ELO (3)'!$A$7:$O$48,14))</f>
        <v/>
      </c>
      <c r="C57" s="346" t="str">
        <f>IF($E57="","",VLOOKUP($E57,'1MD ELO (3)'!$A$7:$O$48,15))</f>
        <v/>
      </c>
      <c r="D57" s="376" t="str">
        <f>IF($E57="","",VLOOKUP($E57,'1MD ELO (3)'!$A$7:$O$48,5))</f>
        <v/>
      </c>
      <c r="E57" s="119"/>
      <c r="F57" s="412" t="str">
        <f>UPPER(IF($E57="","",VLOOKUP($E57,'1MD ELO (3)'!$A$7:$O$48,2)))</f>
        <v/>
      </c>
      <c r="G57" s="412" t="str">
        <f>IF($E57="","",VLOOKUP($E57,'1MD ELO (3)'!$A$7:$O$48,3))</f>
        <v/>
      </c>
      <c r="H57" s="412"/>
      <c r="I57" s="412" t="str">
        <f>IF($E57="","",VLOOKUP($E57,'1MD ELO (3)'!$A$7:$O$48,4))</f>
        <v/>
      </c>
      <c r="J57" s="140"/>
      <c r="K57" s="121"/>
      <c r="L57" s="141"/>
      <c r="M57" s="121"/>
      <c r="N57" s="146"/>
      <c r="O57" s="124"/>
      <c r="P57" s="206"/>
      <c r="Q57" s="124"/>
      <c r="R57" s="126"/>
      <c r="S57" s="129"/>
    </row>
    <row r="58" spans="1:19" s="37" customFormat="1" ht="9.6" customHeight="1" x14ac:dyDescent="0.25">
      <c r="A58" s="131"/>
      <c r="B58" s="270"/>
      <c r="C58" s="270"/>
      <c r="D58" s="386"/>
      <c r="E58" s="142"/>
      <c r="F58" s="413"/>
      <c r="G58" s="413"/>
      <c r="H58" s="414"/>
      <c r="I58" s="413"/>
      <c r="J58" s="143"/>
      <c r="K58" s="135" t="s">
        <v>0</v>
      </c>
      <c r="L58" s="144"/>
      <c r="M58" s="137" t="str">
        <f>UPPER(IF(OR(L58="a",L58="as"),K56,IF(OR(L58="b",L58="bs"),K60,)))</f>
        <v/>
      </c>
      <c r="N58" s="145"/>
      <c r="O58" s="124"/>
      <c r="P58" s="206"/>
      <c r="Q58" s="124"/>
      <c r="R58" s="126"/>
      <c r="S58" s="129"/>
    </row>
    <row r="59" spans="1:19" s="37" customFormat="1" ht="9.6" customHeight="1" x14ac:dyDescent="0.25">
      <c r="A59" s="131">
        <v>27</v>
      </c>
      <c r="B59" s="346" t="str">
        <f>IF($E59="","",VLOOKUP($E59,'1MD ELO (3)'!$A$7:$O$48,14))</f>
        <v/>
      </c>
      <c r="C59" s="346" t="str">
        <f>IF($E59="","",VLOOKUP($E59,'1MD ELO (3)'!$A$7:$O$48,15))</f>
        <v/>
      </c>
      <c r="D59" s="376" t="str">
        <f>IF($E59="","",VLOOKUP($E59,'1MD ELO (3)'!$A$7:$O$48,5))</f>
        <v/>
      </c>
      <c r="E59" s="119"/>
      <c r="F59" s="412" t="str">
        <f>UPPER(IF($E59="","",VLOOKUP($E59,'1MD ELO (3)'!$A$7:$O$48,2)))</f>
        <v/>
      </c>
      <c r="G59" s="412" t="str">
        <f>IF($E59="","",VLOOKUP($E59,'1MD ELO (3)'!$A$7:$O$48,3))</f>
        <v/>
      </c>
      <c r="H59" s="412"/>
      <c r="I59" s="412" t="str">
        <f>IF($E59="","",VLOOKUP($E59,'1MD ELO (3)'!$A$7:$O$48,4))</f>
        <v/>
      </c>
      <c r="J59" s="122"/>
      <c r="K59" s="121"/>
      <c r="L59" s="147"/>
      <c r="M59" s="121"/>
      <c r="N59" s="148"/>
      <c r="O59" s="124"/>
      <c r="P59" s="206"/>
      <c r="Q59" s="124"/>
      <c r="R59" s="126"/>
      <c r="S59" s="162"/>
    </row>
    <row r="60" spans="1:19" s="37" customFormat="1" ht="9.6" customHeight="1" x14ac:dyDescent="0.25">
      <c r="A60" s="131"/>
      <c r="B60" s="270"/>
      <c r="C60" s="270"/>
      <c r="D60" s="386"/>
      <c r="E60" s="142"/>
      <c r="F60" s="413"/>
      <c r="G60" s="413"/>
      <c r="H60" s="414"/>
      <c r="I60" s="415" t="s">
        <v>0</v>
      </c>
      <c r="J60" s="136"/>
      <c r="K60" s="137" t="str">
        <f>UPPER(IF(OR(J60="a",J60="as"),F59,IF(OR(J60="b",J60="bs"),F61,)))</f>
        <v/>
      </c>
      <c r="L60" s="149"/>
      <c r="M60" s="121"/>
      <c r="N60" s="148"/>
      <c r="O60" s="124"/>
      <c r="P60" s="206"/>
      <c r="Q60" s="124"/>
      <c r="R60" s="126"/>
      <c r="S60" s="129"/>
    </row>
    <row r="61" spans="1:19" s="37" customFormat="1" ht="9.6" customHeight="1" x14ac:dyDescent="0.25">
      <c r="A61" s="131">
        <v>28</v>
      </c>
      <c r="B61" s="346" t="str">
        <f>IF($E61="","",VLOOKUP($E61,'1MD ELO (3)'!$A$7:$O$48,14))</f>
        <v/>
      </c>
      <c r="C61" s="346" t="str">
        <f>IF($E61="","",VLOOKUP($E61,'1MD ELO (3)'!$A$7:$O$48,15))</f>
        <v/>
      </c>
      <c r="D61" s="376" t="str">
        <f>IF($E61="","",VLOOKUP($E61,'1MD ELO (3)'!$A$7:$O$48,5))</f>
        <v/>
      </c>
      <c r="E61" s="119"/>
      <c r="F61" s="412" t="str">
        <f>UPPER(IF($E61="","",VLOOKUP($E61,'1MD ELO (3)'!$A$7:$O$48,2)))</f>
        <v/>
      </c>
      <c r="G61" s="412" t="str">
        <f>IF($E61="","",VLOOKUP($E61,'1MD ELO (3)'!$A$7:$O$48,3))</f>
        <v/>
      </c>
      <c r="H61" s="412"/>
      <c r="I61" s="412" t="str">
        <f>IF($E61="","",VLOOKUP($E61,'1MD ELO (3)'!$A$7:$O$48,4))</f>
        <v/>
      </c>
      <c r="J61" s="150"/>
      <c r="K61" s="121"/>
      <c r="L61" s="121"/>
      <c r="M61" s="121"/>
      <c r="N61" s="148"/>
      <c r="O61" s="124"/>
      <c r="P61" s="206"/>
      <c r="Q61" s="124"/>
      <c r="R61" s="126"/>
      <c r="S61" s="129"/>
    </row>
    <row r="62" spans="1:19" s="37" customFormat="1" ht="9.6" customHeight="1" x14ac:dyDescent="0.25">
      <c r="A62" s="131"/>
      <c r="B62" s="270"/>
      <c r="C62" s="270"/>
      <c r="D62" s="386"/>
      <c r="E62" s="142"/>
      <c r="F62" s="413"/>
      <c r="G62" s="413"/>
      <c r="H62" s="414"/>
      <c r="I62" s="413"/>
      <c r="J62" s="143"/>
      <c r="K62" s="121"/>
      <c r="L62" s="121"/>
      <c r="M62" s="135" t="s">
        <v>0</v>
      </c>
      <c r="N62" s="144"/>
      <c r="O62" s="137" t="str">
        <f>UPPER(IF(OR(N62="a",N62="as"),M58,IF(OR(N62="b",N62="bs"),M66,)))</f>
        <v/>
      </c>
      <c r="P62" s="208"/>
      <c r="Q62" s="124"/>
      <c r="R62" s="126"/>
      <c r="S62" s="129"/>
    </row>
    <row r="63" spans="1:19" s="37" customFormat="1" ht="9.6" customHeight="1" x14ac:dyDescent="0.25">
      <c r="A63" s="131">
        <v>29</v>
      </c>
      <c r="B63" s="346" t="str">
        <f>IF($E63="","",VLOOKUP($E63,'1MD ELO (3)'!$A$7:$O$48,14))</f>
        <v/>
      </c>
      <c r="C63" s="346" t="str">
        <f>IF($E63="","",VLOOKUP($E63,'1MD ELO (3)'!$A$7:$O$48,15))</f>
        <v/>
      </c>
      <c r="D63" s="376" t="str">
        <f>IF($E63="","",VLOOKUP($E63,'1MD ELO (3)'!$A$7:$O$48,5))</f>
        <v/>
      </c>
      <c r="E63" s="119"/>
      <c r="F63" s="412" t="str">
        <f>UPPER(IF($E63="","",VLOOKUP($E63,'1MD ELO (3)'!$A$7:$O$48,2)))</f>
        <v/>
      </c>
      <c r="G63" s="412" t="str">
        <f>IF($E63="","",VLOOKUP($E63,'1MD ELO (3)'!$A$7:$O$48,3))</f>
        <v/>
      </c>
      <c r="H63" s="412"/>
      <c r="I63" s="412" t="str">
        <f>IF($E63="","",VLOOKUP($E63,'1MD ELO (3)'!$A$7:$O$48,4))</f>
        <v/>
      </c>
      <c r="J63" s="152"/>
      <c r="K63" s="121"/>
      <c r="L63" s="121"/>
      <c r="M63" s="121"/>
      <c r="N63" s="148"/>
      <c r="O63" s="121"/>
      <c r="P63" s="146"/>
      <c r="Q63" s="127"/>
      <c r="R63" s="128"/>
      <c r="S63" s="129"/>
    </row>
    <row r="64" spans="1:19" s="37" customFormat="1" ht="9.6" customHeight="1" x14ac:dyDescent="0.25">
      <c r="A64" s="131"/>
      <c r="B64" s="270"/>
      <c r="C64" s="270"/>
      <c r="D64" s="386"/>
      <c r="E64" s="142"/>
      <c r="F64" s="413"/>
      <c r="G64" s="413"/>
      <c r="H64" s="414"/>
      <c r="I64" s="415" t="s">
        <v>0</v>
      </c>
      <c r="J64" s="136"/>
      <c r="K64" s="137" t="str">
        <f>UPPER(IF(OR(J64="a",J64="as"),F63,IF(OR(J64="b",J64="bs"),F65,)))</f>
        <v/>
      </c>
      <c r="L64" s="137"/>
      <c r="M64" s="121"/>
      <c r="N64" s="148"/>
      <c r="O64" s="146"/>
      <c r="P64" s="146"/>
      <c r="Q64" s="127"/>
      <c r="R64" s="128"/>
      <c r="S64" s="129"/>
    </row>
    <row r="65" spans="1:19" s="37" customFormat="1" ht="9.6" customHeight="1" x14ac:dyDescent="0.25">
      <c r="A65" s="131">
        <v>30</v>
      </c>
      <c r="B65" s="346" t="str">
        <f>IF($E65="","",VLOOKUP($E65,'1MD ELO (3)'!$A$7:$O$48,14))</f>
        <v/>
      </c>
      <c r="C65" s="346" t="str">
        <f>IF($E65="","",VLOOKUP($E65,'1MD ELO (3)'!$A$7:$O$48,15))</f>
        <v/>
      </c>
      <c r="D65" s="376" t="str">
        <f>IF($E65="","",VLOOKUP($E65,'1MD ELO (3)'!$A$7:$O$48,5))</f>
        <v/>
      </c>
      <c r="E65" s="119"/>
      <c r="F65" s="412" t="str">
        <f>UPPER(IF($E65="","",VLOOKUP($E65,'1MD ELO (3)'!$A$7:$O$48,2)))</f>
        <v/>
      </c>
      <c r="G65" s="412" t="str">
        <f>IF($E65="","",VLOOKUP($E65,'1MD ELO (3)'!$A$7:$O$48,3))</f>
        <v/>
      </c>
      <c r="H65" s="412"/>
      <c r="I65" s="412" t="str">
        <f>IF($E65="","",VLOOKUP($E65,'1MD ELO (3)'!$A$7:$O$48,4))</f>
        <v/>
      </c>
      <c r="J65" s="140"/>
      <c r="K65" s="121"/>
      <c r="L65" s="141"/>
      <c r="M65" s="121"/>
      <c r="N65" s="148"/>
      <c r="O65" s="146"/>
      <c r="P65" s="146"/>
      <c r="Q65" s="127"/>
      <c r="R65" s="128"/>
      <c r="S65" s="129"/>
    </row>
    <row r="66" spans="1:19" s="37" customFormat="1" ht="9.6" customHeight="1" x14ac:dyDescent="0.25">
      <c r="A66" s="131"/>
      <c r="B66" s="270"/>
      <c r="C66" s="270"/>
      <c r="D66" s="386"/>
      <c r="E66" s="142"/>
      <c r="F66" s="413"/>
      <c r="G66" s="413"/>
      <c r="H66" s="414"/>
      <c r="I66" s="413"/>
      <c r="J66" s="143"/>
      <c r="K66" s="135" t="s">
        <v>0</v>
      </c>
      <c r="L66" s="144"/>
      <c r="M66" s="137" t="str">
        <f>UPPER(IF(OR(L66="a",L66="as"),K64,IF(OR(L66="b",L66="bs"),K68,)))</f>
        <v/>
      </c>
      <c r="N66" s="154"/>
      <c r="O66" s="146"/>
      <c r="P66" s="146"/>
      <c r="Q66" s="127"/>
      <c r="R66" s="128"/>
      <c r="S66" s="129"/>
    </row>
    <row r="67" spans="1:19" s="37" customFormat="1" ht="9.6" customHeight="1" x14ac:dyDescent="0.25">
      <c r="A67" s="131">
        <v>31</v>
      </c>
      <c r="B67" s="346" t="str">
        <f>IF($E67="","",VLOOKUP($E67,'1MD ELO (3)'!$A$7:$O$48,14))</f>
        <v/>
      </c>
      <c r="C67" s="346" t="str">
        <f>IF($E67="","",VLOOKUP($E67,'1MD ELO (3)'!$A$7:$O$48,15))</f>
        <v/>
      </c>
      <c r="D67" s="376" t="str">
        <f>IF($E67="","",VLOOKUP($E67,'1MD ELO (3)'!$A$7:$O$48,5))</f>
        <v/>
      </c>
      <c r="E67" s="119"/>
      <c r="F67" s="412" t="str">
        <f>UPPER(IF($E67="","",VLOOKUP($E67,'1MD ELO (3)'!$A$7:$O$48,2)))</f>
        <v/>
      </c>
      <c r="G67" s="412" t="str">
        <f>IF($E67="","",VLOOKUP($E67,'1MD ELO (3)'!$A$7:$O$48,3))</f>
        <v/>
      </c>
      <c r="H67" s="412"/>
      <c r="I67" s="412" t="str">
        <f>IF($E67="","",VLOOKUP($E67,'1MD ELO (3)'!$A$7:$O$48,4))</f>
        <v/>
      </c>
      <c r="J67" s="122"/>
      <c r="K67" s="121"/>
      <c r="L67" s="147"/>
      <c r="M67" s="121"/>
      <c r="N67" s="146"/>
      <c r="O67" s="146"/>
      <c r="P67" s="146"/>
      <c r="Q67" s="127"/>
      <c r="R67" s="128"/>
      <c r="S67" s="129"/>
    </row>
    <row r="68" spans="1:19" s="37" customFormat="1" ht="9.6" customHeight="1" x14ac:dyDescent="0.25">
      <c r="A68" s="131"/>
      <c r="B68" s="270"/>
      <c r="C68" s="270"/>
      <c r="D68" s="386"/>
      <c r="E68" s="132"/>
      <c r="F68" s="133"/>
      <c r="G68" s="133"/>
      <c r="H68" s="134"/>
      <c r="I68" s="135" t="s">
        <v>0</v>
      </c>
      <c r="J68" s="136"/>
      <c r="K68" s="137" t="str">
        <f>UPPER(IF(OR(J68="a",J68="as"),F67,IF(OR(J68="b",J68="bs"),F69,)))</f>
        <v/>
      </c>
      <c r="L68" s="149"/>
      <c r="M68" s="121"/>
      <c r="N68" s="146"/>
      <c r="O68" s="146"/>
      <c r="P68" s="146"/>
      <c r="Q68" s="127"/>
      <c r="R68" s="128"/>
      <c r="S68" s="129"/>
    </row>
    <row r="69" spans="1:19" s="37" customFormat="1" ht="9.6" customHeight="1" x14ac:dyDescent="0.25">
      <c r="A69" s="117">
        <v>32</v>
      </c>
      <c r="B69" s="346" t="str">
        <f>IF($E69="","",VLOOKUP($E69,'1MD ELO (3)'!$A$7:$O$48,14))</f>
        <v/>
      </c>
      <c r="C69" s="346" t="str">
        <f>IF($E69="","",VLOOKUP($E69,'1MD ELO (3)'!$A$7:$O$48,15))</f>
        <v/>
      </c>
      <c r="D69" s="376" t="str">
        <f>IF($E69="","",VLOOKUP($E69,'1MD ELO (3)'!$A$7:$O$48,5))</f>
        <v/>
      </c>
      <c r="E69" s="119"/>
      <c r="F69" s="120" t="str">
        <f>UPPER(IF($E69="","",VLOOKUP($E69,'1MD ELO (3)'!$A$7:$O$48,2)))</f>
        <v/>
      </c>
      <c r="G69" s="120" t="str">
        <f>IF($E69="","",VLOOKUP($E69,'1MD ELO (3)'!$A$7:$O$48,3))</f>
        <v/>
      </c>
      <c r="H69" s="120"/>
      <c r="I69" s="120" t="str">
        <f>IF($E69="","",VLOOKUP($E69,'1MD ELO (3)'!$A$7:$O$48,4))</f>
        <v/>
      </c>
      <c r="J69" s="150"/>
      <c r="K69" s="121"/>
      <c r="L69" s="121"/>
      <c r="M69" s="121"/>
      <c r="N69" s="121"/>
      <c r="O69" s="124"/>
      <c r="P69" s="126"/>
      <c r="Q69" s="127"/>
      <c r="R69" s="128"/>
      <c r="S69" s="129"/>
    </row>
    <row r="70" spans="1:19" s="2" customFormat="1" ht="6.75" customHeight="1" x14ac:dyDescent="0.25">
      <c r="A70" s="163"/>
      <c r="B70" s="163"/>
      <c r="C70" s="163"/>
      <c r="D70" s="163"/>
      <c r="E70" s="163"/>
      <c r="F70" s="164"/>
      <c r="G70" s="164"/>
      <c r="H70" s="164"/>
      <c r="I70" s="164"/>
      <c r="J70" s="165"/>
      <c r="K70" s="166"/>
      <c r="L70" s="167"/>
      <c r="M70" s="166"/>
      <c r="N70" s="167"/>
      <c r="O70" s="166"/>
      <c r="P70" s="167"/>
      <c r="Q70" s="166"/>
      <c r="R70" s="167"/>
      <c r="S70" s="168"/>
    </row>
    <row r="71" spans="1:19" s="18" customFormat="1" ht="10.5" customHeight="1" x14ac:dyDescent="0.25">
      <c r="A71" s="169" t="s">
        <v>102</v>
      </c>
      <c r="B71" s="170"/>
      <c r="C71" s="170"/>
      <c r="D71" s="381"/>
      <c r="E71" s="172" t="s">
        <v>6</v>
      </c>
      <c r="F71" s="173" t="s">
        <v>104</v>
      </c>
      <c r="G71" s="172"/>
      <c r="H71" s="174"/>
      <c r="I71" s="175"/>
      <c r="J71" s="172" t="s">
        <v>6</v>
      </c>
      <c r="K71" s="173" t="s">
        <v>122</v>
      </c>
      <c r="L71" s="176"/>
      <c r="M71" s="173" t="s">
        <v>123</v>
      </c>
      <c r="N71" s="177"/>
      <c r="O71" s="178" t="s">
        <v>124</v>
      </c>
      <c r="P71" s="178"/>
      <c r="Q71" s="179"/>
      <c r="R71" s="180"/>
    </row>
    <row r="72" spans="1:19" s="18" customFormat="1" ht="9" customHeight="1" x14ac:dyDescent="0.25">
      <c r="A72" s="382" t="s">
        <v>103</v>
      </c>
      <c r="B72" s="383"/>
      <c r="C72" s="384"/>
      <c r="D72" s="385"/>
      <c r="E72" s="184">
        <v>1</v>
      </c>
      <c r="F72" s="55" t="str">
        <f>IF(E72&gt;$R$79,,UPPER(VLOOKUP(E72,'1MD ELO (3)'!$A$7:$Q$134,2)))</f>
        <v/>
      </c>
      <c r="G72" s="185"/>
      <c r="H72" s="55"/>
      <c r="I72" s="54"/>
      <c r="J72" s="186" t="s">
        <v>7</v>
      </c>
      <c r="K72" s="181"/>
      <c r="L72" s="187"/>
      <c r="M72" s="181"/>
      <c r="N72" s="188"/>
      <c r="O72" s="189" t="s">
        <v>108</v>
      </c>
      <c r="P72" s="190"/>
      <c r="Q72" s="190"/>
      <c r="R72" s="191"/>
    </row>
    <row r="73" spans="1:19" s="18" customFormat="1" ht="9" customHeight="1" x14ac:dyDescent="0.25">
      <c r="A73" s="196" t="s">
        <v>121</v>
      </c>
      <c r="B73" s="194"/>
      <c r="C73" s="378"/>
      <c r="D73" s="197"/>
      <c r="E73" s="184">
        <v>2</v>
      </c>
      <c r="F73" s="55" t="str">
        <f>IF(E73&gt;$R$79,,UPPER(VLOOKUP(E73,'1MD ELO (3)'!$A$7:$Q$134,2)))</f>
        <v/>
      </c>
      <c r="G73" s="185"/>
      <c r="H73" s="55"/>
      <c r="I73" s="54"/>
      <c r="J73" s="186" t="s">
        <v>8</v>
      </c>
      <c r="K73" s="181"/>
      <c r="L73" s="187"/>
      <c r="M73" s="181"/>
      <c r="N73" s="188"/>
      <c r="O73" s="192"/>
      <c r="P73" s="193"/>
      <c r="Q73" s="194"/>
      <c r="R73" s="195"/>
    </row>
    <row r="74" spans="1:19" s="18" customFormat="1" ht="9" customHeight="1" x14ac:dyDescent="0.25">
      <c r="A74" s="336"/>
      <c r="B74" s="337"/>
      <c r="C74" s="379"/>
      <c r="D74" s="338"/>
      <c r="E74" s="184">
        <v>3</v>
      </c>
      <c r="F74" s="55" t="str">
        <f>IF(E74&gt;$R$79,,UPPER(VLOOKUP(E74,'1MD ELO (3)'!$A$7:$Q$134,2)))</f>
        <v/>
      </c>
      <c r="G74" s="185"/>
      <c r="H74" s="55"/>
      <c r="I74" s="54"/>
      <c r="J74" s="186" t="s">
        <v>9</v>
      </c>
      <c r="K74" s="181"/>
      <c r="L74" s="187"/>
      <c r="M74" s="181"/>
      <c r="N74" s="188"/>
      <c r="O74" s="189" t="s">
        <v>109</v>
      </c>
      <c r="P74" s="190"/>
      <c r="Q74" s="190"/>
      <c r="R74" s="191"/>
    </row>
    <row r="75" spans="1:19" s="18" customFormat="1" ht="9" customHeight="1" x14ac:dyDescent="0.25">
      <c r="A75" s="198"/>
      <c r="B75" s="110"/>
      <c r="C75" s="110"/>
      <c r="D75" s="199"/>
      <c r="E75" s="184">
        <v>4</v>
      </c>
      <c r="F75" s="55" t="str">
        <f>IF(E75&gt;$R$79,,UPPER(VLOOKUP(E75,'1MD ELO (3)'!$A$7:$Q$134,2)))</f>
        <v/>
      </c>
      <c r="G75" s="185"/>
      <c r="H75" s="55"/>
      <c r="I75" s="54"/>
      <c r="J75" s="186" t="s">
        <v>10</v>
      </c>
      <c r="K75" s="181"/>
      <c r="L75" s="187"/>
      <c r="M75" s="181"/>
      <c r="N75" s="188"/>
      <c r="O75" s="181"/>
      <c r="P75" s="187"/>
      <c r="Q75" s="181"/>
      <c r="R75" s="188"/>
    </row>
    <row r="76" spans="1:19" s="18" customFormat="1" ht="9" customHeight="1" x14ac:dyDescent="0.25">
      <c r="A76" s="325"/>
      <c r="B76" s="339"/>
      <c r="C76" s="339"/>
      <c r="D76" s="380"/>
      <c r="E76" s="184">
        <v>5</v>
      </c>
      <c r="F76" s="55" t="str">
        <f>IF(E76&gt;$R$79,,UPPER(VLOOKUP(E76,'1MD ELO (3)'!$A$7:$Q$134,2)))</f>
        <v/>
      </c>
      <c r="G76" s="185"/>
      <c r="H76" s="55"/>
      <c r="I76" s="54"/>
      <c r="J76" s="186" t="s">
        <v>11</v>
      </c>
      <c r="K76" s="181"/>
      <c r="L76" s="187"/>
      <c r="M76" s="181"/>
      <c r="N76" s="188"/>
      <c r="O76" s="194"/>
      <c r="P76" s="193"/>
      <c r="Q76" s="194"/>
      <c r="R76" s="195"/>
    </row>
    <row r="77" spans="1:19" s="18" customFormat="1" ht="9" customHeight="1" x14ac:dyDescent="0.25">
      <c r="A77" s="326"/>
      <c r="B77" s="24"/>
      <c r="C77" s="110"/>
      <c r="D77" s="199"/>
      <c r="E77" s="184">
        <v>6</v>
      </c>
      <c r="F77" s="55" t="str">
        <f>IF(E77&gt;$R$79,,UPPER(VLOOKUP(E77,'1MD ELO (3)'!$A$7:$Q$134,2)))</f>
        <v/>
      </c>
      <c r="G77" s="185"/>
      <c r="H77" s="55"/>
      <c r="I77" s="54"/>
      <c r="J77" s="186" t="s">
        <v>12</v>
      </c>
      <c r="K77" s="181"/>
      <c r="L77" s="187"/>
      <c r="M77" s="181"/>
      <c r="N77" s="188"/>
      <c r="O77" s="189" t="s">
        <v>89</v>
      </c>
      <c r="P77" s="190"/>
      <c r="Q77" s="190"/>
      <c r="R77" s="191"/>
    </row>
    <row r="78" spans="1:19" s="18" customFormat="1" ht="9" customHeight="1" x14ac:dyDescent="0.25">
      <c r="A78" s="326"/>
      <c r="B78" s="24"/>
      <c r="C78" s="263"/>
      <c r="D78" s="334"/>
      <c r="E78" s="184">
        <v>7</v>
      </c>
      <c r="F78" s="55" t="str">
        <f>IF(E78&gt;$R$79,,UPPER(VLOOKUP(E78,'1MD ELO (3)'!$A$7:$Q$134,2)))</f>
        <v/>
      </c>
      <c r="G78" s="185"/>
      <c r="H78" s="55"/>
      <c r="I78" s="54"/>
      <c r="J78" s="186" t="s">
        <v>13</v>
      </c>
      <c r="K78" s="181"/>
      <c r="L78" s="187"/>
      <c r="M78" s="181"/>
      <c r="N78" s="188"/>
      <c r="O78" s="181"/>
      <c r="P78" s="187"/>
      <c r="Q78" s="181"/>
      <c r="R78" s="188"/>
    </row>
    <row r="79" spans="1:19" s="18" customFormat="1" ht="9" customHeight="1" x14ac:dyDescent="0.25">
      <c r="A79" s="327"/>
      <c r="B79" s="324"/>
      <c r="C79" s="375"/>
      <c r="D79" s="335"/>
      <c r="E79" s="200">
        <v>8</v>
      </c>
      <c r="F79" s="201" t="str">
        <f>IF(E79&gt;$R$79,,UPPER(VLOOKUP(E79,'1MD ELO (3)'!$A$7:$Q$134,2)))</f>
        <v/>
      </c>
      <c r="G79" s="202"/>
      <c r="H79" s="201"/>
      <c r="I79" s="203"/>
      <c r="J79" s="204" t="s">
        <v>14</v>
      </c>
      <c r="K79" s="194"/>
      <c r="L79" s="193"/>
      <c r="M79" s="194"/>
      <c r="N79" s="195"/>
      <c r="O79" s="194" t="str">
        <f>R4</f>
        <v>Csávás István</v>
      </c>
      <c r="P79" s="193"/>
      <c r="Q79" s="194"/>
      <c r="R79" s="205">
        <f>MIN(8,'1MD ELO (3)'!Q5)</f>
        <v>8</v>
      </c>
    </row>
  </sheetData>
  <mergeCells count="2">
    <mergeCell ref="A4:C4"/>
    <mergeCell ref="Q41:R41"/>
  </mergeCells>
  <conditionalFormatting sqref="E7 E9 E11">
    <cfRule type="expression" dxfId="421" priority="1" stopIfTrue="1">
      <formula>$E7&lt;9</formula>
    </cfRule>
  </conditionalFormatting>
  <conditionalFormatting sqref="E13 E15 E17 E19 E21 E23 E25 E27 E29 E31 E33 E35 E37 E39 E41 E43 E45 E47 E49 E51 E53 E55 E57 E59 E61 E63 E65 E67 E69">
    <cfRule type="expression" dxfId="420" priority="7" stopIfTrue="1">
      <formula>AND($E13&lt;9,$C13&gt;0)</formula>
    </cfRule>
  </conditionalFormatting>
  <conditionalFormatting sqref="H7 H9 H11 H13 H15 H17 H19 H21 H23 H25 H27 H29 H31 H33 H35 H37 H39 H41 H43 H45 H47 H49 H51 H53 H55 H57 H59 H61 H63 H65 H67 H69">
    <cfRule type="expression" dxfId="419" priority="11" stopIfTrue="1">
      <formula>AND($E7&lt;9,$C7&gt;0)</formula>
    </cfRule>
  </conditionalFormatting>
  <conditionalFormatting sqref="I8 K10 I12 M14 I16 K18 I20 O22 I24 K26 I28 M30 I32 K34 I36 O39 I40 K42 I44 M46 I48 K50 I52 O54 I56 K58 I60 M62 I64 K66 I68">
    <cfRule type="expression" dxfId="418" priority="8" stopIfTrue="1">
      <formula>AND($O$1="CU",I8="Umpire")</formula>
    </cfRule>
    <cfRule type="expression" dxfId="417" priority="9" stopIfTrue="1">
      <formula>AND($O$1="CU",I8&lt;&gt;"Umpire",J8&lt;&gt;"")</formula>
    </cfRule>
    <cfRule type="expression" dxfId="416" priority="10" stopIfTrue="1">
      <formula>AND($O$1="CU",I8&lt;&gt;"Umpire")</formula>
    </cfRule>
  </conditionalFormatting>
  <conditionalFormatting sqref="J8 L10 J12 N14 J16 L18 J20 P22 J24 L26 J28 N30 J32 L34 J36 P39 J40 L42 J44 N46 J48 L50 J52 P54 J56 L58 J60 N62 J64 L66 J68 R79">
    <cfRule type="expression" dxfId="415" priority="4" stopIfTrue="1">
      <formula>$O$1="CU"</formula>
    </cfRule>
  </conditionalFormatting>
  <conditionalFormatting sqref="K8 M10 K12 O14 K16 M18 K20 Q22 K24 M26 K28 O30 K32 M34 K36 K40 M42 K44 O46 K48 M50 K52 Q54 K56 M58 K60 O62 K64 M66 K68">
    <cfRule type="expression" dxfId="414" priority="5" stopIfTrue="1">
      <formula>J8="as"</formula>
    </cfRule>
    <cfRule type="expression" dxfId="413" priority="6" stopIfTrue="1">
      <formula>J8="bs"</formula>
    </cfRule>
  </conditionalFormatting>
  <conditionalFormatting sqref="Q38">
    <cfRule type="expression" dxfId="412" priority="2" stopIfTrue="1">
      <formula>P39="as"</formula>
    </cfRule>
    <cfRule type="expression" dxfId="411" priority="3" stopIfTrue="1">
      <formula>P39="bs"</formula>
    </cfRule>
  </conditionalFormatting>
  <dataValidations count="2">
    <dataValidation type="list" allowBlank="1" showInputMessage="1" sqref="I8 I24 I12 I28 I16 I40 I20 I44 I48 I52 I32 I36 I56 I60 I64 I68 K66 K58 K50 K42 K34 K26 K18 K10 M14 M30 M46 M62" xr:uid="{00000000-0002-0000-3500-000000000000}">
      <formula1>$U$7:$U$16</formula1>
    </dataValidation>
    <dataValidation type="list" allowBlank="1" showInputMessage="1" sqref="O54 O39 O22" xr:uid="{00000000-0002-0000-3500-000001000000}">
      <formula1>$V$8:$V$17</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1201"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91202"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Sheet158">
    <tabColor indexed="11"/>
    <pageSetUpPr fitToPage="1"/>
  </sheetPr>
  <dimension ref="A1:AK82"/>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33203125" customWidth="1"/>
    <col min="21" max="21" width="11.44140625" hidden="1" customWidth="1"/>
    <col min="25" max="34" width="9.109375" hidden="1" customWidth="1"/>
  </cols>
  <sheetData>
    <row r="1" spans="1:37" s="96" customFormat="1" ht="21.75" customHeight="1" x14ac:dyDescent="0.25">
      <c r="A1" s="56" t="str">
        <f>Altalanos!$A$6</f>
        <v>Bács-Kiskun megyei Tenisz Diákolimpia</v>
      </c>
      <c r="B1" s="56"/>
      <c r="C1" s="99"/>
      <c r="D1" s="99"/>
      <c r="E1" s="99"/>
      <c r="F1" s="99"/>
      <c r="G1" s="99"/>
      <c r="H1" s="99"/>
      <c r="I1" s="333"/>
      <c r="J1" s="100"/>
      <c r="K1" s="401" t="s">
        <v>120</v>
      </c>
      <c r="L1" s="82"/>
      <c r="M1" s="57"/>
      <c r="N1" s="100"/>
      <c r="O1" s="100" t="s">
        <v>71</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Altalanos!$C$8</f>
        <v>0</v>
      </c>
      <c r="F2" s="59"/>
      <c r="G2" s="101"/>
      <c r="H2" s="72"/>
      <c r="I2" s="72"/>
      <c r="J2" s="102"/>
      <c r="K2" s="82"/>
      <c r="L2" s="82"/>
      <c r="M2" s="82"/>
      <c r="N2" s="102"/>
      <c r="O2" s="72"/>
      <c r="P2" s="102"/>
      <c r="Q2" s="72"/>
      <c r="R2" s="102"/>
      <c r="Y2" s="562"/>
      <c r="Z2" s="561"/>
      <c r="AA2" s="561" t="s">
        <v>159</v>
      </c>
      <c r="AB2" s="552">
        <v>300</v>
      </c>
      <c r="AC2" s="552">
        <v>250</v>
      </c>
      <c r="AD2" s="552">
        <v>200</v>
      </c>
      <c r="AE2" s="552">
        <v>150</v>
      </c>
      <c r="AF2" s="552">
        <v>120</v>
      </c>
      <c r="AG2" s="552">
        <v>90</v>
      </c>
      <c r="AH2" s="552">
        <v>40</v>
      </c>
      <c r="AI2"/>
      <c r="AJ2"/>
      <c r="AK2"/>
    </row>
    <row r="3" spans="1:37" s="19" customForma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61" t="s">
        <v>160</v>
      </c>
      <c r="AB3" s="552">
        <v>280</v>
      </c>
      <c r="AC3" s="552">
        <v>230</v>
      </c>
      <c r="AD3" s="552">
        <v>180</v>
      </c>
      <c r="AE3" s="552">
        <v>140</v>
      </c>
      <c r="AF3" s="552">
        <v>80</v>
      </c>
      <c r="AG3" s="552">
        <v>0</v>
      </c>
      <c r="AH3" s="552">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66"/>
      <c r="N4" s="107"/>
      <c r="O4" s="106"/>
      <c r="P4" s="107"/>
      <c r="Q4" s="106"/>
      <c r="R4" s="52" t="str">
        <f>Altalanos!$E$10</f>
        <v>Csávás István</v>
      </c>
      <c r="Y4" s="561"/>
      <c r="Z4" s="561"/>
      <c r="AA4" s="561" t="s">
        <v>189</v>
      </c>
      <c r="AB4" s="552">
        <v>250</v>
      </c>
      <c r="AC4" s="552">
        <v>200</v>
      </c>
      <c r="AD4" s="552">
        <v>150</v>
      </c>
      <c r="AE4" s="552">
        <v>120</v>
      </c>
      <c r="AF4" s="552">
        <v>90</v>
      </c>
      <c r="AG4" s="552">
        <v>60</v>
      </c>
      <c r="AH4" s="552">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113</v>
      </c>
      <c r="N5" s="113"/>
      <c r="O5" s="111" t="s">
        <v>128</v>
      </c>
      <c r="P5" s="113"/>
      <c r="Q5" s="111" t="s">
        <v>127</v>
      </c>
      <c r="R5" s="114"/>
      <c r="Y5" s="561">
        <f>IF(OR(Altalanos!$A$8="F1",Altalanos!$A$8="F2",Altalanos!$A$8="N1",Altalanos!$A$8="N2"),1,2)</f>
        <v>2</v>
      </c>
      <c r="Z5" s="561"/>
      <c r="AA5" s="561" t="s">
        <v>190</v>
      </c>
      <c r="AB5" s="552">
        <v>200</v>
      </c>
      <c r="AC5" s="552">
        <v>150</v>
      </c>
      <c r="AD5" s="552">
        <v>120</v>
      </c>
      <c r="AE5" s="552">
        <v>90</v>
      </c>
      <c r="AF5" s="552">
        <v>60</v>
      </c>
      <c r="AG5" s="552">
        <v>40</v>
      </c>
      <c r="AH5" s="552">
        <v>15</v>
      </c>
      <c r="AI5"/>
      <c r="AJ5"/>
      <c r="AK5"/>
    </row>
    <row r="6" spans="1:37" s="673" customFormat="1" ht="12.75" customHeight="1" thickBot="1" x14ac:dyDescent="0.3">
      <c r="A6" s="666"/>
      <c r="B6" s="686"/>
      <c r="C6" s="675"/>
      <c r="D6" s="675"/>
      <c r="E6" s="686"/>
      <c r="F6" s="674" t="str">
        <f>IF(Y3="","",CONCATENATE(AH1," pont"))</f>
        <v/>
      </c>
      <c r="G6" s="676"/>
      <c r="H6" s="677"/>
      <c r="I6" s="676"/>
      <c r="J6" s="678"/>
      <c r="K6" s="675" t="str">
        <f>IF(Y3="","",CONCATENATE(AG1," pont"))</f>
        <v/>
      </c>
      <c r="L6" s="678"/>
      <c r="M6" s="675" t="str">
        <f>IF(Y3="","",CONCATENATE(AF1," pont"))</f>
        <v/>
      </c>
      <c r="N6" s="678"/>
      <c r="O6" s="675" t="str">
        <f>IF(Y3="","",CONCATENATE(AE1," pont"))</f>
        <v/>
      </c>
      <c r="P6" s="678"/>
      <c r="Q6" s="675" t="str">
        <f>IF(Y3="","",CONCATENATE(AD1," pont"))</f>
        <v/>
      </c>
      <c r="R6" s="679"/>
      <c r="Y6" s="681"/>
      <c r="Z6" s="681"/>
      <c r="AA6" s="681" t="s">
        <v>191</v>
      </c>
      <c r="AB6" s="682">
        <v>150</v>
      </c>
      <c r="AC6" s="682">
        <v>120</v>
      </c>
      <c r="AD6" s="682">
        <v>90</v>
      </c>
      <c r="AE6" s="682">
        <v>60</v>
      </c>
      <c r="AF6" s="682">
        <v>40</v>
      </c>
      <c r="AG6" s="682">
        <v>25</v>
      </c>
      <c r="AH6" s="682">
        <v>10</v>
      </c>
      <c r="AI6" s="684"/>
      <c r="AJ6" s="684"/>
      <c r="AK6" s="684"/>
    </row>
    <row r="7" spans="1:37" s="37" customFormat="1" ht="9" customHeight="1" x14ac:dyDescent="0.25">
      <c r="A7" s="117" t="s">
        <v>7</v>
      </c>
      <c r="B7" s="346" t="str">
        <f>IF($E7="","",VLOOKUP($E7,'1MD ELO (3)'!$A$7:$O$80,14))</f>
        <v/>
      </c>
      <c r="C7" s="346" t="str">
        <f>IF($E7="","",VLOOKUP($E7,'1MD ELO (3)'!$A$7:$O$80,15))</f>
        <v/>
      </c>
      <c r="D7" s="376" t="str">
        <f>IF($E7="","",VLOOKUP($E7,'1MD ELO (3)'!$A$7:$O$80,5))</f>
        <v/>
      </c>
      <c r="E7" s="119"/>
      <c r="F7" s="120" t="str">
        <f>UPPER(IF($E7="","",VLOOKUP($E7,'1MD ELO (3)'!$A$7:$O$80,2)))</f>
        <v/>
      </c>
      <c r="G7" s="120" t="str">
        <f>IF($E7="","",VLOOKUP($E7,'1MD ELO (3)'!$A$7:$O$80,3))</f>
        <v/>
      </c>
      <c r="H7" s="120"/>
      <c r="I7" s="120" t="str">
        <f>IF($E7="","",VLOOKUP($E7,'1MD ELO (3)'!$A$7:$O$80,4))</f>
        <v/>
      </c>
      <c r="J7" s="213"/>
      <c r="K7" s="137" t="str">
        <f>UPPER(IF(OR(J8="a",J8="as"),F7,IF(OR(J8="b",J8="bs"),F8,)))</f>
        <v/>
      </c>
      <c r="L7" s="145"/>
      <c r="M7" s="146"/>
      <c r="N7" s="146"/>
      <c r="O7" s="146"/>
      <c r="P7" s="146"/>
      <c r="Q7" s="146"/>
      <c r="R7" s="146"/>
      <c r="S7" s="129"/>
      <c r="U7" s="130" t="e">
        <f>#REF!</f>
        <v>#REF!</v>
      </c>
      <c r="Y7" s="561"/>
      <c r="Z7" s="561"/>
      <c r="AA7" s="561" t="s">
        <v>192</v>
      </c>
      <c r="AB7" s="552">
        <v>120</v>
      </c>
      <c r="AC7" s="552">
        <v>90</v>
      </c>
      <c r="AD7" s="552">
        <v>60</v>
      </c>
      <c r="AE7" s="552">
        <v>40</v>
      </c>
      <c r="AF7" s="552">
        <v>25</v>
      </c>
      <c r="AG7" s="552">
        <v>10</v>
      </c>
      <c r="AH7" s="552">
        <v>5</v>
      </c>
      <c r="AI7"/>
      <c r="AJ7"/>
      <c r="AK7"/>
    </row>
    <row r="8" spans="1:37" s="37" customFormat="1" ht="9" customHeight="1" x14ac:dyDescent="0.25">
      <c r="A8" s="214" t="s">
        <v>8</v>
      </c>
      <c r="B8" s="346" t="str">
        <f>IF($E8="","",VLOOKUP($E8,'1MD ELO (3)'!$A$7:$O$80,14))</f>
        <v/>
      </c>
      <c r="C8" s="346" t="str">
        <f>IF($E8="","",VLOOKUP($E8,'1MD ELO (3)'!$A$7:$O$80,15))</f>
        <v/>
      </c>
      <c r="D8" s="376" t="str">
        <f>IF($E8="","",VLOOKUP($E8,'1MD ELO (3)'!$A$7:$O$80,5))</f>
        <v/>
      </c>
      <c r="E8" s="119"/>
      <c r="F8" s="412" t="str">
        <f>UPPER(IF($E8="","",VLOOKUP($E8,'1MD ELO (3)'!$A$7:$O$80,2)))</f>
        <v/>
      </c>
      <c r="G8" s="412" t="str">
        <f>IF($E8="","",VLOOKUP($E8,'1MD ELO (3)'!$A$7:$O$80,3))</f>
        <v/>
      </c>
      <c r="H8" s="412"/>
      <c r="I8" s="412" t="str">
        <f>IF($E8="","",VLOOKUP($E8,'1MD ELO (3)'!$A$7:$O$80,4))</f>
        <v/>
      </c>
      <c r="J8" s="215"/>
      <c r="K8" s="121"/>
      <c r="L8" s="136"/>
      <c r="M8" s="137" t="str">
        <f>UPPER(IF(OR(L8="a",L8="as"),K7,IF(OR(L8="b",L8="bs"),K9,)))</f>
        <v/>
      </c>
      <c r="N8" s="145"/>
      <c r="O8" s="146"/>
      <c r="P8" s="146"/>
      <c r="Q8" s="146"/>
      <c r="R8" s="146"/>
      <c r="S8" s="129"/>
      <c r="U8" s="138" t="e">
        <f>#REF!</f>
        <v>#REF!</v>
      </c>
      <c r="Y8" s="561"/>
      <c r="Z8" s="561"/>
      <c r="AA8" s="561" t="s">
        <v>193</v>
      </c>
      <c r="AB8" s="552">
        <v>90</v>
      </c>
      <c r="AC8" s="552">
        <v>60</v>
      </c>
      <c r="AD8" s="552">
        <v>40</v>
      </c>
      <c r="AE8" s="552">
        <v>25</v>
      </c>
      <c r="AF8" s="552">
        <v>10</v>
      </c>
      <c r="AG8" s="552">
        <v>5</v>
      </c>
      <c r="AH8" s="552">
        <v>2</v>
      </c>
      <c r="AI8"/>
      <c r="AJ8"/>
      <c r="AK8"/>
    </row>
    <row r="9" spans="1:37" s="37" customFormat="1" ht="9" customHeight="1" x14ac:dyDescent="0.25">
      <c r="A9" s="131" t="s">
        <v>9</v>
      </c>
      <c r="B9" s="346" t="str">
        <f>IF($E9="","",VLOOKUP($E9,'1MD ELO (3)'!$A$7:$O$80,14))</f>
        <v/>
      </c>
      <c r="C9" s="346" t="str">
        <f>IF($E9="","",VLOOKUP($E9,'1MD ELO (3)'!$A$7:$O$80,15))</f>
        <v/>
      </c>
      <c r="D9" s="376" t="str">
        <f>IF($E9="","",VLOOKUP($E9,'1MD ELO (3)'!$A$7:$O$80,5))</f>
        <v/>
      </c>
      <c r="E9" s="119"/>
      <c r="F9" s="412" t="str">
        <f>UPPER(IF($E9="","",VLOOKUP($E9,'1MD ELO (3)'!$A$7:$O$80,2)))</f>
        <v/>
      </c>
      <c r="G9" s="412" t="str">
        <f>IF($E9="","",VLOOKUP($E9,'1MD ELO (3)'!$A$7:$O$80,3))</f>
        <v/>
      </c>
      <c r="H9" s="412"/>
      <c r="I9" s="412" t="str">
        <f>IF($E9="","",VLOOKUP($E9,'1MD ELO (3)'!$A$7:$O$80,4))</f>
        <v/>
      </c>
      <c r="J9" s="213"/>
      <c r="K9" s="137" t="str">
        <f>UPPER(IF(OR(J10="a",J10="as"),F9,IF(OR(J10="b",J10="bs"),F10,)))</f>
        <v/>
      </c>
      <c r="L9" s="216"/>
      <c r="M9" s="121"/>
      <c r="N9" s="148"/>
      <c r="O9" s="146"/>
      <c r="P9" s="146"/>
      <c r="Q9" s="146"/>
      <c r="R9" s="146"/>
      <c r="S9" s="129"/>
      <c r="U9" s="138" t="e">
        <f>#REF!</f>
        <v>#REF!</v>
      </c>
      <c r="Y9" s="561"/>
      <c r="Z9" s="561"/>
      <c r="AA9" s="561" t="s">
        <v>194</v>
      </c>
      <c r="AB9" s="552">
        <v>60</v>
      </c>
      <c r="AC9" s="552">
        <v>40</v>
      </c>
      <c r="AD9" s="552">
        <v>25</v>
      </c>
      <c r="AE9" s="552">
        <v>10</v>
      </c>
      <c r="AF9" s="552">
        <v>5</v>
      </c>
      <c r="AG9" s="552">
        <v>2</v>
      </c>
      <c r="AH9" s="552">
        <v>1</v>
      </c>
      <c r="AI9"/>
      <c r="AJ9"/>
      <c r="AK9"/>
    </row>
    <row r="10" spans="1:37" s="37" customFormat="1" ht="9" customHeight="1" x14ac:dyDescent="0.25">
      <c r="A10" s="131" t="s">
        <v>10</v>
      </c>
      <c r="B10" s="346" t="str">
        <f>IF($E10="","",VLOOKUP($E10,'1MD ELO (3)'!$A$7:$O$80,14))</f>
        <v/>
      </c>
      <c r="C10" s="346" t="str">
        <f>IF($E10="","",VLOOKUP($E10,'1MD ELO (3)'!$A$7:$O$80,15))</f>
        <v/>
      </c>
      <c r="D10" s="376" t="str">
        <f>IF($E10="","",VLOOKUP($E10,'1MD ELO (3)'!$A$7:$O$80,5))</f>
        <v/>
      </c>
      <c r="E10" s="119"/>
      <c r="F10" s="412" t="str">
        <f>UPPER(IF($E10="","",VLOOKUP($E10,'1MD ELO (3)'!$A$7:$O$80,2)))</f>
        <v/>
      </c>
      <c r="G10" s="412" t="str">
        <f>IF($E10="","",VLOOKUP($E10,'1MD ELO (3)'!$A$7:$O$80,3))</f>
        <v/>
      </c>
      <c r="H10" s="412"/>
      <c r="I10" s="412" t="str">
        <f>IF($E10="","",VLOOKUP($E10,'1MD ELO (3)'!$A$7:$O$80,4))</f>
        <v/>
      </c>
      <c r="J10" s="215"/>
      <c r="K10" s="121"/>
      <c r="L10" s="146"/>
      <c r="M10" s="135" t="s">
        <v>0</v>
      </c>
      <c r="N10" s="144"/>
      <c r="O10" s="137" t="str">
        <f>UPPER(IF(OR(N10="a",N10="as"),M8,IF(OR(N10="b",N10="bs"),M12,)))</f>
        <v/>
      </c>
      <c r="P10" s="145"/>
      <c r="Q10" s="146"/>
      <c r="R10" s="146"/>
      <c r="S10" s="129"/>
      <c r="U10" s="138" t="e">
        <f>#REF!</f>
        <v>#REF!</v>
      </c>
      <c r="Y10" s="561"/>
      <c r="Z10" s="561"/>
      <c r="AA10" s="561" t="s">
        <v>195</v>
      </c>
      <c r="AB10" s="552">
        <v>40</v>
      </c>
      <c r="AC10" s="552">
        <v>25</v>
      </c>
      <c r="AD10" s="552">
        <v>15</v>
      </c>
      <c r="AE10" s="552">
        <v>7</v>
      </c>
      <c r="AF10" s="552">
        <v>4</v>
      </c>
      <c r="AG10" s="552">
        <v>1</v>
      </c>
      <c r="AH10" s="552">
        <v>0</v>
      </c>
      <c r="AI10"/>
      <c r="AJ10"/>
      <c r="AK10"/>
    </row>
    <row r="11" spans="1:37" s="37" customFormat="1" ht="9.6" customHeight="1" x14ac:dyDescent="0.25">
      <c r="A11" s="131" t="s">
        <v>11</v>
      </c>
      <c r="B11" s="346" t="str">
        <f>IF($E11="","",VLOOKUP($E11,'1MD ELO (3)'!$A$7:$O$80,14))</f>
        <v/>
      </c>
      <c r="C11" s="346" t="str">
        <f>IF($E11="","",VLOOKUP($E11,'1MD ELO (3)'!$A$7:$O$80,15))</f>
        <v/>
      </c>
      <c r="D11" s="376" t="str">
        <f>IF($E11="","",VLOOKUP($E11,'1MD ELO (3)'!$A$7:$O$80,5))</f>
        <v/>
      </c>
      <c r="E11" s="119"/>
      <c r="F11" s="412" t="str">
        <f>UPPER(IF($E11="","",VLOOKUP($E11,'1MD ELO (3)'!$A$7:$O$80,2)))</f>
        <v/>
      </c>
      <c r="G11" s="412" t="str">
        <f>IF($E11="","",VLOOKUP($E11,'1MD ELO (3)'!$A$7:$O$80,3))</f>
        <v/>
      </c>
      <c r="H11" s="412"/>
      <c r="I11" s="412" t="str">
        <f>IF($E11="","",VLOOKUP($E11,'1MD ELO (3)'!$A$7:$O$80,4))</f>
        <v/>
      </c>
      <c r="J11" s="213"/>
      <c r="K11" s="137" t="str">
        <f>UPPER(IF(OR(J12="a",J12="as"),F11,IF(OR(J12="b",J12="bs"),F12,)))</f>
        <v/>
      </c>
      <c r="L11" s="145"/>
      <c r="M11" s="217"/>
      <c r="N11" s="218"/>
      <c r="O11" s="121"/>
      <c r="P11" s="148"/>
      <c r="Q11" s="121"/>
      <c r="R11" s="146"/>
      <c r="S11" s="129"/>
      <c r="U11" s="138" t="e">
        <f>#REF!</f>
        <v>#REF!</v>
      </c>
      <c r="Y11" s="561"/>
      <c r="Z11" s="561"/>
      <c r="AA11" s="561" t="s">
        <v>196</v>
      </c>
      <c r="AB11" s="552">
        <v>25</v>
      </c>
      <c r="AC11" s="552">
        <v>15</v>
      </c>
      <c r="AD11" s="552">
        <v>10</v>
      </c>
      <c r="AE11" s="552">
        <v>6</v>
      </c>
      <c r="AF11" s="552">
        <v>3</v>
      </c>
      <c r="AG11" s="552">
        <v>1</v>
      </c>
      <c r="AH11" s="552">
        <v>0</v>
      </c>
      <c r="AI11"/>
      <c r="AJ11"/>
      <c r="AK11"/>
    </row>
    <row r="12" spans="1:37" s="37" customFormat="1" ht="9.6" customHeight="1" x14ac:dyDescent="0.25">
      <c r="A12" s="131" t="s">
        <v>12</v>
      </c>
      <c r="B12" s="346" t="str">
        <f>IF($E12="","",VLOOKUP($E12,'1MD ELO (3)'!$A$7:$O$80,14))</f>
        <v/>
      </c>
      <c r="C12" s="346" t="str">
        <f>IF($E12="","",VLOOKUP($E12,'1MD ELO (3)'!$A$7:$O$80,15))</f>
        <v/>
      </c>
      <c r="D12" s="376" t="str">
        <f>IF($E12="","",VLOOKUP($E12,'1MD ELO (3)'!$A$7:$O$80,5))</f>
        <v/>
      </c>
      <c r="E12" s="119"/>
      <c r="F12" s="412" t="str">
        <f>UPPER(IF($E12="","",VLOOKUP($E12,'1MD ELO (3)'!$A$7:$O$80,2)))</f>
        <v/>
      </c>
      <c r="G12" s="412" t="str">
        <f>IF($E12="","",VLOOKUP($E12,'1MD ELO (3)'!$A$7:$O$80,3))</f>
        <v/>
      </c>
      <c r="H12" s="412"/>
      <c r="I12" s="412" t="str">
        <f>IF($E12="","",VLOOKUP($E12,'1MD ELO (3)'!$A$7:$O$80,4))</f>
        <v/>
      </c>
      <c r="J12" s="215"/>
      <c r="K12" s="121"/>
      <c r="L12" s="136"/>
      <c r="M12" s="137" t="str">
        <f>UPPER(IF(OR(L12="a",L12="as"),K11,IF(OR(L12="b",L12="bs"),K13,)))</f>
        <v/>
      </c>
      <c r="N12" s="219"/>
      <c r="O12" s="146"/>
      <c r="P12" s="148"/>
      <c r="Q12" s="146"/>
      <c r="R12" s="146"/>
      <c r="S12" s="129"/>
      <c r="U12" s="138" t="e">
        <f>#REF!</f>
        <v>#REF!</v>
      </c>
      <c r="Y12" s="561"/>
      <c r="Z12" s="561"/>
      <c r="AA12" s="561" t="s">
        <v>201</v>
      </c>
      <c r="AB12" s="552">
        <v>15</v>
      </c>
      <c r="AC12" s="552">
        <v>10</v>
      </c>
      <c r="AD12" s="552">
        <v>6</v>
      </c>
      <c r="AE12" s="552">
        <v>3</v>
      </c>
      <c r="AF12" s="552">
        <v>1</v>
      </c>
      <c r="AG12" s="552">
        <v>0</v>
      </c>
      <c r="AH12" s="552">
        <v>0</v>
      </c>
      <c r="AI12"/>
      <c r="AJ12"/>
      <c r="AK12"/>
    </row>
    <row r="13" spans="1:37" s="37" customFormat="1" ht="9.6" customHeight="1" x14ac:dyDescent="0.25">
      <c r="A13" s="214" t="s">
        <v>13</v>
      </c>
      <c r="B13" s="346" t="str">
        <f>IF($E13="","",VLOOKUP($E13,'1MD ELO (3)'!$A$7:$O$80,14))</f>
        <v/>
      </c>
      <c r="C13" s="346" t="str">
        <f>IF($E13="","",VLOOKUP($E13,'1MD ELO (3)'!$A$7:$O$80,15))</f>
        <v/>
      </c>
      <c r="D13" s="376" t="str">
        <f>IF($E13="","",VLOOKUP($E13,'1MD ELO (3)'!$A$7:$O$80,5))</f>
        <v/>
      </c>
      <c r="E13" s="119"/>
      <c r="F13" s="412" t="str">
        <f>UPPER(IF($E13="","",VLOOKUP($E13,'1MD ELO (3)'!$A$7:$O$80,2)))</f>
        <v/>
      </c>
      <c r="G13" s="412" t="str">
        <f>IF($E13="","",VLOOKUP($E13,'1MD ELO (3)'!$A$7:$O$80,3))</f>
        <v/>
      </c>
      <c r="H13" s="412"/>
      <c r="I13" s="412" t="str">
        <f>IF($E13="","",VLOOKUP($E13,'1MD ELO (3)'!$A$7:$O$80,4))</f>
        <v/>
      </c>
      <c r="J13" s="213"/>
      <c r="K13" s="137" t="str">
        <f>UPPER(IF(OR(J14="a",J14="as"),F13,IF(OR(J14="b",J14="bs"),F14,)))</f>
        <v/>
      </c>
      <c r="L13" s="154"/>
      <c r="M13" s="121"/>
      <c r="N13" s="146"/>
      <c r="O13" s="146"/>
      <c r="P13" s="148"/>
      <c r="Q13" s="146"/>
      <c r="R13" s="146"/>
      <c r="S13" s="129"/>
      <c r="U13" s="138" t="e">
        <f>#REF!</f>
        <v>#REF!</v>
      </c>
      <c r="Y13" s="561"/>
      <c r="Z13" s="561"/>
      <c r="AA13" s="561" t="s">
        <v>197</v>
      </c>
      <c r="AB13" s="552">
        <v>10</v>
      </c>
      <c r="AC13" s="552">
        <v>6</v>
      </c>
      <c r="AD13" s="552">
        <v>3</v>
      </c>
      <c r="AE13" s="552">
        <v>1</v>
      </c>
      <c r="AF13" s="552">
        <v>0</v>
      </c>
      <c r="AG13" s="552">
        <v>0</v>
      </c>
      <c r="AH13" s="552">
        <v>0</v>
      </c>
      <c r="AI13"/>
      <c r="AJ13"/>
      <c r="AK13"/>
    </row>
    <row r="14" spans="1:37" s="37" customFormat="1" ht="9.6" customHeight="1" x14ac:dyDescent="0.25">
      <c r="A14" s="156" t="s">
        <v>14</v>
      </c>
      <c r="B14" s="346" t="str">
        <f>IF($E14="","",VLOOKUP($E14,'1MD ELO (3)'!$A$7:$O$80,14))</f>
        <v/>
      </c>
      <c r="C14" s="346" t="str">
        <f>IF($E14="","",VLOOKUP($E14,'1MD ELO (3)'!$A$7:$O$80,15))</f>
        <v/>
      </c>
      <c r="D14" s="376" t="str">
        <f>IF($E14="","",VLOOKUP($E14,'1MD ELO (3)'!$A$7:$O$80,5))</f>
        <v/>
      </c>
      <c r="E14" s="119"/>
      <c r="F14" s="120" t="str">
        <f>UPPER(IF($E14="","",VLOOKUP($E14,'1MD ELO (3)'!$A$7:$O$80,2)))</f>
        <v/>
      </c>
      <c r="G14" s="120" t="str">
        <f>IF($E14="","",VLOOKUP($E14,'1MD ELO (3)'!$A$7:$O$80,3))</f>
        <v/>
      </c>
      <c r="H14" s="120"/>
      <c r="I14" s="120" t="str">
        <f>IF($E14="","",VLOOKUP($E14,'1MD ELO (3)'!$A$7:$O$80,4))</f>
        <v/>
      </c>
      <c r="J14" s="215"/>
      <c r="K14" s="121"/>
      <c r="L14" s="146"/>
      <c r="M14" s="146"/>
      <c r="N14" s="220"/>
      <c r="O14" s="135" t="s">
        <v>0</v>
      </c>
      <c r="P14" s="144"/>
      <c r="Q14" s="137" t="str">
        <f>UPPER(IF(OR(P14="a",P14="as"),O10,IF(OR(P14="b",P14="bs"),O18,)))</f>
        <v/>
      </c>
      <c r="R14" s="145"/>
      <c r="S14" s="129"/>
      <c r="U14" s="138" t="e">
        <f>#REF!</f>
        <v>#REF!</v>
      </c>
      <c r="Y14" s="561"/>
      <c r="Z14" s="561"/>
      <c r="AA14" s="561" t="s">
        <v>198</v>
      </c>
      <c r="AB14" s="552">
        <v>3</v>
      </c>
      <c r="AC14" s="552">
        <v>2</v>
      </c>
      <c r="AD14" s="552">
        <v>1</v>
      </c>
      <c r="AE14" s="552">
        <v>0</v>
      </c>
      <c r="AF14" s="552">
        <v>0</v>
      </c>
      <c r="AG14" s="552">
        <v>0</v>
      </c>
      <c r="AH14" s="552">
        <v>0</v>
      </c>
      <c r="AI14"/>
      <c r="AJ14"/>
      <c r="AK14"/>
    </row>
    <row r="15" spans="1:37" s="37" customFormat="1" ht="9.6" customHeight="1" x14ac:dyDescent="0.25">
      <c r="A15" s="117" t="s">
        <v>15</v>
      </c>
      <c r="B15" s="346" t="str">
        <f>IF($E15="","",VLOOKUP($E15,'1MD ELO (3)'!$A$7:$O$80,14))</f>
        <v/>
      </c>
      <c r="C15" s="346" t="str">
        <f>IF($E15="","",VLOOKUP($E15,'1MD ELO (3)'!$A$7:$O$80,15))</f>
        <v/>
      </c>
      <c r="D15" s="376" t="str">
        <f>IF($E15="","",VLOOKUP($E15,'1MD ELO (3)'!$A$7:$O$80,5))</f>
        <v/>
      </c>
      <c r="E15" s="119"/>
      <c r="F15" s="120" t="str">
        <f>UPPER(IF($E15="","",VLOOKUP($E15,'1MD ELO (3)'!$A$7:$O$80,2)))</f>
        <v/>
      </c>
      <c r="G15" s="120" t="str">
        <f>IF($E15="","",VLOOKUP($E15,'1MD ELO (3)'!$A$7:$O$80,3))</f>
        <v/>
      </c>
      <c r="H15" s="120"/>
      <c r="I15" s="120" t="str">
        <f>IF($E15="","",VLOOKUP($E15,'1MD ELO (3)'!$A$7:$O$80,4))</f>
        <v/>
      </c>
      <c r="J15" s="213"/>
      <c r="K15" s="137" t="str">
        <f>UPPER(IF(OR(J16="a",J16="as"),F15,IF(OR(J16="b",J16="bs"),F16,)))</f>
        <v/>
      </c>
      <c r="L15" s="145"/>
      <c r="M15" s="146"/>
      <c r="N15" s="146"/>
      <c r="O15" s="146"/>
      <c r="P15" s="148"/>
      <c r="Q15" s="121"/>
      <c r="R15" s="148"/>
      <c r="S15" s="129"/>
      <c r="U15" s="138" t="e">
        <f>#REF!</f>
        <v>#REF!</v>
      </c>
      <c r="Y15" s="561"/>
      <c r="Z15" s="561"/>
      <c r="AA15" s="561"/>
      <c r="AB15" s="561"/>
      <c r="AC15" s="561"/>
      <c r="AD15" s="561"/>
      <c r="AE15" s="561"/>
      <c r="AF15" s="561"/>
      <c r="AG15" s="561"/>
      <c r="AH15" s="561"/>
      <c r="AI15"/>
      <c r="AJ15"/>
      <c r="AK15"/>
    </row>
    <row r="16" spans="1:37" s="37" customFormat="1" ht="9.6" customHeight="1" thickBot="1" x14ac:dyDescent="0.3">
      <c r="A16" s="214" t="s">
        <v>16</v>
      </c>
      <c r="B16" s="346" t="str">
        <f>IF($E16="","",VLOOKUP($E16,'1MD ELO (3)'!$A$7:$O$80,14))</f>
        <v/>
      </c>
      <c r="C16" s="346" t="str">
        <f>IF($E16="","",VLOOKUP($E16,'1MD ELO (3)'!$A$7:$O$80,15))</f>
        <v/>
      </c>
      <c r="D16" s="376" t="str">
        <f>IF($E16="","",VLOOKUP($E16,'1MD ELO (3)'!$A$7:$O$80,5))</f>
        <v/>
      </c>
      <c r="E16" s="119"/>
      <c r="F16" s="412" t="str">
        <f>UPPER(IF($E16="","",VLOOKUP($E16,'1MD ELO (3)'!$A$7:$O$80,2)))</f>
        <v/>
      </c>
      <c r="G16" s="412" t="str">
        <f>IF($E16="","",VLOOKUP($E16,'1MD ELO (3)'!$A$7:$O$80,3))</f>
        <v/>
      </c>
      <c r="H16" s="412"/>
      <c r="I16" s="412" t="str">
        <f>IF($E16="","",VLOOKUP($E16,'1MD ELO (3)'!$A$7:$O$80,4))</f>
        <v/>
      </c>
      <c r="J16" s="215"/>
      <c r="K16" s="121"/>
      <c r="L16" s="136"/>
      <c r="M16" s="137" t="str">
        <f>UPPER(IF(OR(L16="a",L16="as"),K15,IF(OR(L16="b",L16="bs"),K17,)))</f>
        <v/>
      </c>
      <c r="N16" s="145"/>
      <c r="O16" s="146"/>
      <c r="P16" s="148"/>
      <c r="Q16" s="146"/>
      <c r="R16" s="148"/>
      <c r="S16" s="129"/>
      <c r="U16" s="153" t="e">
        <f>#REF!</f>
        <v>#REF!</v>
      </c>
      <c r="Y16" s="561"/>
      <c r="Z16" s="561"/>
      <c r="AA16" s="561" t="s">
        <v>159</v>
      </c>
      <c r="AB16" s="552">
        <v>150</v>
      </c>
      <c r="AC16" s="552">
        <v>120</v>
      </c>
      <c r="AD16" s="552">
        <v>90</v>
      </c>
      <c r="AE16" s="552">
        <v>60</v>
      </c>
      <c r="AF16" s="552">
        <v>40</v>
      </c>
      <c r="AG16" s="552">
        <v>25</v>
      </c>
      <c r="AH16" s="552">
        <v>15</v>
      </c>
      <c r="AI16"/>
      <c r="AJ16"/>
      <c r="AK16"/>
    </row>
    <row r="17" spans="1:37" s="37" customFormat="1" ht="9.6" customHeight="1" x14ac:dyDescent="0.25">
      <c r="A17" s="131" t="s">
        <v>17</v>
      </c>
      <c r="B17" s="346" t="str">
        <f>IF($E17="","",VLOOKUP($E17,'1MD ELO (3)'!$A$7:$O$80,14))</f>
        <v/>
      </c>
      <c r="C17" s="346" t="str">
        <f>IF($E17="","",VLOOKUP($E17,'1MD ELO (3)'!$A$7:$O$80,15))</f>
        <v/>
      </c>
      <c r="D17" s="376" t="str">
        <f>IF($E17="","",VLOOKUP($E17,'1MD ELO (3)'!$A$7:$O$80,5))</f>
        <v/>
      </c>
      <c r="E17" s="119"/>
      <c r="F17" s="412" t="str">
        <f>UPPER(IF($E17="","",VLOOKUP($E17,'1MD ELO (3)'!$A$7:$O$80,2)))</f>
        <v/>
      </c>
      <c r="G17" s="412" t="str">
        <f>IF($E17="","",VLOOKUP($E17,'1MD ELO (3)'!$A$7:$O$80,3))</f>
        <v/>
      </c>
      <c r="H17" s="412"/>
      <c r="I17" s="412" t="str">
        <f>IF($E17="","",VLOOKUP($E17,'1MD ELO (3)'!$A$7:$O$80,4))</f>
        <v/>
      </c>
      <c r="J17" s="213"/>
      <c r="K17" s="137" t="str">
        <f>UPPER(IF(OR(J18="a",J18="as"),F17,IF(OR(J18="b",J18="bs"),F18,)))</f>
        <v/>
      </c>
      <c r="L17" s="216"/>
      <c r="M17" s="121"/>
      <c r="N17" s="148"/>
      <c r="O17" s="146"/>
      <c r="P17" s="148"/>
      <c r="Q17" s="146"/>
      <c r="R17" s="148"/>
      <c r="S17" s="129"/>
      <c r="Y17" s="561"/>
      <c r="Z17" s="561"/>
      <c r="AA17" s="561" t="s">
        <v>189</v>
      </c>
      <c r="AB17" s="552">
        <v>120</v>
      </c>
      <c r="AC17" s="552">
        <v>90</v>
      </c>
      <c r="AD17" s="552">
        <v>60</v>
      </c>
      <c r="AE17" s="552">
        <v>40</v>
      </c>
      <c r="AF17" s="552">
        <v>25</v>
      </c>
      <c r="AG17" s="552">
        <v>15</v>
      </c>
      <c r="AH17" s="552">
        <v>8</v>
      </c>
      <c r="AI17"/>
      <c r="AJ17"/>
      <c r="AK17"/>
    </row>
    <row r="18" spans="1:37" s="37" customFormat="1" ht="9.6" customHeight="1" x14ac:dyDescent="0.25">
      <c r="A18" s="131" t="s">
        <v>18</v>
      </c>
      <c r="B18" s="346" t="str">
        <f>IF($E18="","",VLOOKUP($E18,'1MD ELO (3)'!$A$7:$O$80,14))</f>
        <v/>
      </c>
      <c r="C18" s="346" t="str">
        <f>IF($E18="","",VLOOKUP($E18,'1MD ELO (3)'!$A$7:$O$80,15))</f>
        <v/>
      </c>
      <c r="D18" s="376" t="str">
        <f>IF($E18="","",VLOOKUP($E18,'1MD ELO (3)'!$A$7:$O$80,5))</f>
        <v/>
      </c>
      <c r="E18" s="119"/>
      <c r="F18" s="412" t="str">
        <f>UPPER(IF($E18="","",VLOOKUP($E18,'1MD ELO (3)'!$A$7:$O$80,2)))</f>
        <v/>
      </c>
      <c r="G18" s="412" t="str">
        <f>IF($E18="","",VLOOKUP($E18,'1MD ELO (3)'!$A$7:$O$80,3))</f>
        <v/>
      </c>
      <c r="H18" s="412"/>
      <c r="I18" s="412" t="str">
        <f>IF($E18="","",VLOOKUP($E18,'1MD ELO (3)'!$A$7:$O$80,4))</f>
        <v/>
      </c>
      <c r="J18" s="215"/>
      <c r="K18" s="121"/>
      <c r="L18" s="146"/>
      <c r="M18" s="135" t="s">
        <v>0</v>
      </c>
      <c r="N18" s="144"/>
      <c r="O18" s="137" t="str">
        <f>UPPER(IF(OR(N18="a",N18="as"),M16,IF(OR(N18="b",N18="bs"),M20,)))</f>
        <v/>
      </c>
      <c r="P18" s="154"/>
      <c r="Q18" s="146"/>
      <c r="R18" s="148"/>
      <c r="S18" s="129"/>
      <c r="Y18" s="561"/>
      <c r="Z18" s="561"/>
      <c r="AA18" s="561" t="s">
        <v>190</v>
      </c>
      <c r="AB18" s="552">
        <v>90</v>
      </c>
      <c r="AC18" s="552">
        <v>60</v>
      </c>
      <c r="AD18" s="552">
        <v>40</v>
      </c>
      <c r="AE18" s="552">
        <v>25</v>
      </c>
      <c r="AF18" s="552">
        <v>15</v>
      </c>
      <c r="AG18" s="552">
        <v>8</v>
      </c>
      <c r="AH18" s="552">
        <v>4</v>
      </c>
      <c r="AI18"/>
      <c r="AJ18"/>
      <c r="AK18"/>
    </row>
    <row r="19" spans="1:37" s="37" customFormat="1" ht="9.6" customHeight="1" x14ac:dyDescent="0.25">
      <c r="A19" s="131" t="s">
        <v>19</v>
      </c>
      <c r="B19" s="346" t="str">
        <f>IF($E19="","",VLOOKUP($E19,'1MD ELO (3)'!$A$7:$O$80,14))</f>
        <v/>
      </c>
      <c r="C19" s="346" t="str">
        <f>IF($E19="","",VLOOKUP($E19,'1MD ELO (3)'!$A$7:$O$80,15))</f>
        <v/>
      </c>
      <c r="D19" s="376" t="str">
        <f>IF($E19="","",VLOOKUP($E19,'1MD ELO (3)'!$A$7:$O$80,5))</f>
        <v/>
      </c>
      <c r="E19" s="119"/>
      <c r="F19" s="412" t="str">
        <f>UPPER(IF($E19="","",VLOOKUP($E19,'1MD ELO (3)'!$A$7:$O$80,2)))</f>
        <v/>
      </c>
      <c r="G19" s="412" t="str">
        <f>IF($E19="","",VLOOKUP($E19,'1MD ELO (3)'!$A$7:$O$80,3))</f>
        <v/>
      </c>
      <c r="H19" s="412"/>
      <c r="I19" s="412" t="str">
        <f>IF($E19="","",VLOOKUP($E19,'1MD ELO (3)'!$A$7:$O$80,4))</f>
        <v/>
      </c>
      <c r="J19" s="213"/>
      <c r="K19" s="137" t="str">
        <f>UPPER(IF(OR(J20="a",J20="as"),F19,IF(OR(J20="b",J20="bs"),F20,)))</f>
        <v/>
      </c>
      <c r="L19" s="145"/>
      <c r="M19" s="217"/>
      <c r="N19" s="218"/>
      <c r="O19" s="121"/>
      <c r="P19" s="146"/>
      <c r="Q19" s="146"/>
      <c r="R19" s="148"/>
      <c r="S19" s="129"/>
      <c r="Y19" s="561"/>
      <c r="Z19" s="561"/>
      <c r="AA19" s="561" t="s">
        <v>191</v>
      </c>
      <c r="AB19" s="552">
        <v>60</v>
      </c>
      <c r="AC19" s="552">
        <v>40</v>
      </c>
      <c r="AD19" s="552">
        <v>25</v>
      </c>
      <c r="AE19" s="552">
        <v>15</v>
      </c>
      <c r="AF19" s="552">
        <v>8</v>
      </c>
      <c r="AG19" s="552">
        <v>4</v>
      </c>
      <c r="AH19" s="552">
        <v>2</v>
      </c>
      <c r="AI19"/>
      <c r="AJ19"/>
      <c r="AK19"/>
    </row>
    <row r="20" spans="1:37" s="37" customFormat="1" ht="9.6" customHeight="1" x14ac:dyDescent="0.25">
      <c r="A20" s="131" t="s">
        <v>20</v>
      </c>
      <c r="B20" s="346" t="str">
        <f>IF($E20="","",VLOOKUP($E20,'1MD ELO (3)'!$A$7:$O$80,14))</f>
        <v/>
      </c>
      <c r="C20" s="346" t="str">
        <f>IF($E20="","",VLOOKUP($E20,'1MD ELO (3)'!$A$7:$O$80,15))</f>
        <v/>
      </c>
      <c r="D20" s="376" t="str">
        <f>IF($E20="","",VLOOKUP($E20,'1MD ELO (3)'!$A$7:$O$80,5))</f>
        <v/>
      </c>
      <c r="E20" s="119"/>
      <c r="F20" s="412" t="str">
        <f>UPPER(IF($E20="","",VLOOKUP($E20,'1MD ELO (3)'!$A$7:$O$80,2)))</f>
        <v/>
      </c>
      <c r="G20" s="412" t="str">
        <f>IF($E20="","",VLOOKUP($E20,'1MD ELO (3)'!$A$7:$O$80,3))</f>
        <v/>
      </c>
      <c r="H20" s="412"/>
      <c r="I20" s="412" t="str">
        <f>IF($E20="","",VLOOKUP($E20,'1MD ELO (3)'!$A$7:$O$80,4))</f>
        <v/>
      </c>
      <c r="J20" s="215"/>
      <c r="K20" s="121"/>
      <c r="L20" s="136"/>
      <c r="M20" s="137" t="str">
        <f>UPPER(IF(OR(L20="a",L20="as"),K19,IF(OR(L20="b",L20="bs"),K21,)))</f>
        <v/>
      </c>
      <c r="N20" s="219"/>
      <c r="O20" s="146"/>
      <c r="P20" s="146"/>
      <c r="Q20" s="146"/>
      <c r="R20" s="148"/>
      <c r="S20" s="129"/>
      <c r="Y20" s="561"/>
      <c r="Z20" s="561"/>
      <c r="AA20" s="561" t="s">
        <v>192</v>
      </c>
      <c r="AB20" s="552">
        <v>40</v>
      </c>
      <c r="AC20" s="552">
        <v>25</v>
      </c>
      <c r="AD20" s="552">
        <v>15</v>
      </c>
      <c r="AE20" s="552">
        <v>8</v>
      </c>
      <c r="AF20" s="552">
        <v>4</v>
      </c>
      <c r="AG20" s="552">
        <v>2</v>
      </c>
      <c r="AH20" s="552">
        <v>1</v>
      </c>
      <c r="AI20"/>
      <c r="AJ20"/>
      <c r="AK20"/>
    </row>
    <row r="21" spans="1:37" s="37" customFormat="1" ht="9.6" customHeight="1" x14ac:dyDescent="0.25">
      <c r="A21" s="214" t="s">
        <v>21</v>
      </c>
      <c r="B21" s="346" t="str">
        <f>IF($E21="","",VLOOKUP($E21,'1MD ELO (3)'!$A$7:$O$80,14))</f>
        <v/>
      </c>
      <c r="C21" s="346" t="str">
        <f>IF($E21="","",VLOOKUP($E21,'1MD ELO (3)'!$A$7:$O$80,15))</f>
        <v/>
      </c>
      <c r="D21" s="376" t="str">
        <f>IF($E21="","",VLOOKUP($E21,'1MD ELO (3)'!$A$7:$O$80,5))</f>
        <v/>
      </c>
      <c r="E21" s="119"/>
      <c r="F21" s="412" t="str">
        <f>UPPER(IF($E21="","",VLOOKUP($E21,'1MD ELO (3)'!$A$7:$O$80,2)))</f>
        <v/>
      </c>
      <c r="G21" s="412" t="str">
        <f>IF($E21="","",VLOOKUP($E21,'1MD ELO (3)'!$A$7:$O$80,3))</f>
        <v/>
      </c>
      <c r="H21" s="412"/>
      <c r="I21" s="412" t="str">
        <f>IF($E21="","",VLOOKUP($E21,'1MD ELO (3)'!$A$7:$O$80,4))</f>
        <v/>
      </c>
      <c r="J21" s="213"/>
      <c r="K21" s="137" t="str">
        <f>UPPER(IF(OR(J22="a",J22="as"),F21,IF(OR(J22="b",J22="bs"),F22,)))</f>
        <v/>
      </c>
      <c r="L21" s="154"/>
      <c r="M21" s="121"/>
      <c r="N21" s="146"/>
      <c r="O21" s="146"/>
      <c r="P21" s="146"/>
      <c r="Q21" s="146"/>
      <c r="R21" s="148"/>
      <c r="S21" s="129"/>
      <c r="Y21" s="561"/>
      <c r="Z21" s="561"/>
      <c r="AA21" s="561" t="s">
        <v>193</v>
      </c>
      <c r="AB21" s="552">
        <v>25</v>
      </c>
      <c r="AC21" s="552">
        <v>15</v>
      </c>
      <c r="AD21" s="552">
        <v>10</v>
      </c>
      <c r="AE21" s="552">
        <v>6</v>
      </c>
      <c r="AF21" s="552">
        <v>3</v>
      </c>
      <c r="AG21" s="552">
        <v>1</v>
      </c>
      <c r="AH21" s="552">
        <v>0</v>
      </c>
      <c r="AI21"/>
      <c r="AJ21"/>
      <c r="AK21"/>
    </row>
    <row r="22" spans="1:37" s="37" customFormat="1" ht="9.6" customHeight="1" x14ac:dyDescent="0.25">
      <c r="A22" s="156" t="s">
        <v>22</v>
      </c>
      <c r="B22" s="346" t="str">
        <f>IF($E22="","",VLOOKUP($E22,'1MD ELO (3)'!$A$7:$O$80,14))</f>
        <v/>
      </c>
      <c r="C22" s="346" t="str">
        <f>IF($E22="","",VLOOKUP($E22,'1MD ELO (3)'!$A$7:$O$80,15))</f>
        <v/>
      </c>
      <c r="D22" s="376" t="str">
        <f>IF($E22="","",VLOOKUP($E22,'1MD ELO (3)'!$A$7:$O$80,5))</f>
        <v/>
      </c>
      <c r="E22" s="119"/>
      <c r="F22" s="120" t="str">
        <f>UPPER(IF($E22="","",VLOOKUP($E22,'1MD ELO (3)'!$A$7:$O$80,2)))</f>
        <v/>
      </c>
      <c r="G22" s="120" t="str">
        <f>IF($E22="","",VLOOKUP($E22,'1MD ELO (3)'!$A$7:$O$80,3))</f>
        <v/>
      </c>
      <c r="H22" s="120"/>
      <c r="I22" s="120" t="str">
        <f>IF($E22="","",VLOOKUP($E22,'1MD ELO (3)'!$A$7:$O$80,4))</f>
        <v/>
      </c>
      <c r="J22" s="215"/>
      <c r="K22" s="121"/>
      <c r="L22" s="146"/>
      <c r="M22" s="146"/>
      <c r="N22" s="220"/>
      <c r="O22" s="221" t="s">
        <v>130</v>
      </c>
      <c r="P22" s="210"/>
      <c r="Q22" s="137" t="str">
        <f>UPPER(IF(OR(P23="a",P23="as"),Q14,IF(OR(P23="b",P23="bs"),Q30,)))</f>
        <v/>
      </c>
      <c r="R22" s="211"/>
      <c r="S22" s="129"/>
      <c r="Y22" s="561"/>
      <c r="Z22" s="561"/>
      <c r="AA22" s="561" t="s">
        <v>194</v>
      </c>
      <c r="AB22" s="552">
        <v>15</v>
      </c>
      <c r="AC22" s="552">
        <v>10</v>
      </c>
      <c r="AD22" s="552">
        <v>6</v>
      </c>
      <c r="AE22" s="552">
        <v>3</v>
      </c>
      <c r="AF22" s="552">
        <v>1</v>
      </c>
      <c r="AG22" s="552">
        <v>0</v>
      </c>
      <c r="AH22" s="552">
        <v>0</v>
      </c>
      <c r="AI22"/>
      <c r="AJ22"/>
      <c r="AK22"/>
    </row>
    <row r="23" spans="1:37" s="37" customFormat="1" ht="9.6" customHeight="1" x14ac:dyDescent="0.25">
      <c r="A23" s="117" t="s">
        <v>23</v>
      </c>
      <c r="B23" s="346" t="str">
        <f>IF($E23="","",VLOOKUP($E23,'1MD ELO (3)'!$A$7:$O$80,14))</f>
        <v/>
      </c>
      <c r="C23" s="346" t="str">
        <f>IF($E23="","",VLOOKUP($E23,'1MD ELO (3)'!$A$7:$O$80,15))</f>
        <v/>
      </c>
      <c r="D23" s="376" t="str">
        <f>IF($E23="","",VLOOKUP($E23,'1MD ELO (3)'!$A$7:$O$80,5))</f>
        <v/>
      </c>
      <c r="E23" s="119"/>
      <c r="F23" s="120" t="str">
        <f>UPPER(IF($E23="","",VLOOKUP($E23,'1MD ELO (3)'!$A$7:$O$80,2)))</f>
        <v/>
      </c>
      <c r="G23" s="120" t="str">
        <f>IF($E23="","",VLOOKUP($E23,'1MD ELO (3)'!$A$7:$O$80,3))</f>
        <v/>
      </c>
      <c r="H23" s="120"/>
      <c r="I23" s="120" t="str">
        <f>IF($E23="","",VLOOKUP($E23,'1MD ELO (3)'!$A$7:$O$80,4))</f>
        <v/>
      </c>
      <c r="J23" s="213"/>
      <c r="K23" s="137" t="str">
        <f>UPPER(IF(OR(J24="a",J24="as"),F23,IF(OR(J24="b",J24="bs"),F24,)))</f>
        <v/>
      </c>
      <c r="L23" s="145"/>
      <c r="M23" s="146"/>
      <c r="N23" s="146"/>
      <c r="O23" s="135" t="s">
        <v>0</v>
      </c>
      <c r="P23" s="212"/>
      <c r="Q23" s="121"/>
      <c r="R23" s="206"/>
      <c r="S23" s="129"/>
      <c r="Y23" s="561"/>
      <c r="Z23" s="561"/>
      <c r="AA23" s="561" t="s">
        <v>195</v>
      </c>
      <c r="AB23" s="552">
        <v>10</v>
      </c>
      <c r="AC23" s="552">
        <v>6</v>
      </c>
      <c r="AD23" s="552">
        <v>3</v>
      </c>
      <c r="AE23" s="552">
        <v>1</v>
      </c>
      <c r="AF23" s="552">
        <v>0</v>
      </c>
      <c r="AG23" s="552">
        <v>0</v>
      </c>
      <c r="AH23" s="552">
        <v>0</v>
      </c>
      <c r="AI23"/>
      <c r="AJ23"/>
      <c r="AK23"/>
    </row>
    <row r="24" spans="1:37" s="37" customFormat="1" ht="9.6" customHeight="1" x14ac:dyDescent="0.25">
      <c r="A24" s="214" t="s">
        <v>24</v>
      </c>
      <c r="B24" s="346" t="str">
        <f>IF($E24="","",VLOOKUP($E24,'1MD ELO (3)'!$A$7:$O$80,14))</f>
        <v/>
      </c>
      <c r="C24" s="346" t="str">
        <f>IF($E24="","",VLOOKUP($E24,'1MD ELO (3)'!$A$7:$O$80,15))</f>
        <v/>
      </c>
      <c r="D24" s="376" t="str">
        <f>IF($E24="","",VLOOKUP($E24,'1MD ELO (3)'!$A$7:$O$80,5))</f>
        <v/>
      </c>
      <c r="E24" s="119"/>
      <c r="F24" s="412" t="str">
        <f>UPPER(IF($E24="","",VLOOKUP($E24,'1MD ELO (3)'!$A$7:$O$80,2)))</f>
        <v/>
      </c>
      <c r="G24" s="412" t="str">
        <f>IF($E24="","",VLOOKUP($E24,'1MD ELO (3)'!$A$7:$O$80,3))</f>
        <v/>
      </c>
      <c r="H24" s="412"/>
      <c r="I24" s="412" t="str">
        <f>IF($E24="","",VLOOKUP($E24,'1MD ELO (3)'!$A$7:$O$80,4))</f>
        <v/>
      </c>
      <c r="J24" s="215"/>
      <c r="K24" s="121"/>
      <c r="L24" s="136"/>
      <c r="M24" s="137" t="str">
        <f>UPPER(IF(OR(L24="a",L24="as"),K23,IF(OR(L24="b",L24="bs"),K25,)))</f>
        <v/>
      </c>
      <c r="N24" s="145"/>
      <c r="O24" s="146"/>
      <c r="P24" s="146"/>
      <c r="Q24" s="146"/>
      <c r="R24" s="148"/>
      <c r="S24" s="129"/>
      <c r="Y24" s="561"/>
      <c r="Z24" s="561"/>
      <c r="AA24" s="561" t="s">
        <v>196</v>
      </c>
      <c r="AB24" s="552">
        <v>6</v>
      </c>
      <c r="AC24" s="552">
        <v>3</v>
      </c>
      <c r="AD24" s="552">
        <v>1</v>
      </c>
      <c r="AE24" s="552">
        <v>0</v>
      </c>
      <c r="AF24" s="552">
        <v>0</v>
      </c>
      <c r="AG24" s="552">
        <v>0</v>
      </c>
      <c r="AH24" s="552">
        <v>0</v>
      </c>
      <c r="AI24"/>
      <c r="AJ24"/>
      <c r="AK24"/>
    </row>
    <row r="25" spans="1:37" s="37" customFormat="1" ht="9.6" customHeight="1" x14ac:dyDescent="0.25">
      <c r="A25" s="131" t="s">
        <v>25</v>
      </c>
      <c r="B25" s="346" t="str">
        <f>IF($E25="","",VLOOKUP($E25,'1MD ELO (3)'!$A$7:$O$80,14))</f>
        <v/>
      </c>
      <c r="C25" s="346" t="str">
        <f>IF($E25="","",VLOOKUP($E25,'1MD ELO (3)'!$A$7:$O$80,15))</f>
        <v/>
      </c>
      <c r="D25" s="376" t="str">
        <f>IF($E25="","",VLOOKUP($E25,'1MD ELO (3)'!$A$7:$O$80,5))</f>
        <v/>
      </c>
      <c r="E25" s="119"/>
      <c r="F25" s="412" t="str">
        <f>UPPER(IF($E25="","",VLOOKUP($E25,'1MD ELO (3)'!$A$7:$O$80,2)))</f>
        <v/>
      </c>
      <c r="G25" s="412" t="str">
        <f>IF($E25="","",VLOOKUP($E25,'1MD ELO (3)'!$A$7:$O$80,3))</f>
        <v/>
      </c>
      <c r="H25" s="412"/>
      <c r="I25" s="412" t="str">
        <f>IF($E25="","",VLOOKUP($E25,'1MD ELO (3)'!$A$7:$O$80,4))</f>
        <v/>
      </c>
      <c r="J25" s="213"/>
      <c r="K25" s="137" t="str">
        <f>UPPER(IF(OR(J26="a",J26="as"),F25,IF(OR(J26="b",J26="bs"),F26,)))</f>
        <v/>
      </c>
      <c r="L25" s="216"/>
      <c r="M25" s="121"/>
      <c r="N25" s="148"/>
      <c r="O25" s="146"/>
      <c r="P25" s="146"/>
      <c r="Q25" s="767" t="str">
        <f>IF(Y3="","",CONCATENATE(AC1," pont"))</f>
        <v/>
      </c>
      <c r="R25" s="768"/>
      <c r="S25" s="129"/>
      <c r="Y25" s="561"/>
      <c r="Z25" s="561"/>
      <c r="AA25" s="561" t="s">
        <v>201</v>
      </c>
      <c r="AB25" s="552">
        <v>3</v>
      </c>
      <c r="AC25" s="552">
        <v>2</v>
      </c>
      <c r="AD25" s="552">
        <v>1</v>
      </c>
      <c r="AE25" s="552">
        <v>0</v>
      </c>
      <c r="AF25" s="552">
        <v>0</v>
      </c>
      <c r="AG25" s="552">
        <v>0</v>
      </c>
      <c r="AH25" s="552">
        <v>0</v>
      </c>
      <c r="AI25"/>
      <c r="AJ25"/>
      <c r="AK25"/>
    </row>
    <row r="26" spans="1:37" s="37" customFormat="1" ht="9.6" customHeight="1" x14ac:dyDescent="0.25">
      <c r="A26" s="131" t="s">
        <v>26</v>
      </c>
      <c r="B26" s="346" t="str">
        <f>IF($E26="","",VLOOKUP($E26,'1MD ELO (3)'!$A$7:$O$80,14))</f>
        <v/>
      </c>
      <c r="C26" s="346" t="str">
        <f>IF($E26="","",VLOOKUP($E26,'1MD ELO (3)'!$A$7:$O$80,15))</f>
        <v/>
      </c>
      <c r="D26" s="376" t="str">
        <f>IF($E26="","",VLOOKUP($E26,'1MD ELO (3)'!$A$7:$O$80,5))</f>
        <v/>
      </c>
      <c r="E26" s="119"/>
      <c r="F26" s="412" t="str">
        <f>UPPER(IF($E26="","",VLOOKUP($E26,'1MD ELO (3)'!$A$7:$O$80,2)))</f>
        <v/>
      </c>
      <c r="G26" s="412" t="str">
        <f>IF($E26="","",VLOOKUP($E26,'1MD ELO (3)'!$A$7:$O$80,3))</f>
        <v/>
      </c>
      <c r="H26" s="412"/>
      <c r="I26" s="412" t="str">
        <f>IF($E26="","",VLOOKUP($E26,'1MD ELO (3)'!$A$7:$O$80,4))</f>
        <v/>
      </c>
      <c r="J26" s="215"/>
      <c r="K26" s="121"/>
      <c r="L26" s="146"/>
      <c r="M26" s="135" t="s">
        <v>0</v>
      </c>
      <c r="N26" s="144"/>
      <c r="O26" s="137" t="str">
        <f>UPPER(IF(OR(N26="a",N26="as"),M24,IF(OR(N26="b",N26="bs"),M28,)))</f>
        <v/>
      </c>
      <c r="P26" s="145"/>
      <c r="Q26" s="146"/>
      <c r="R26" s="148"/>
      <c r="S26" s="129"/>
      <c r="Y26"/>
      <c r="Z26"/>
      <c r="AA26"/>
      <c r="AB26"/>
      <c r="AC26"/>
      <c r="AD26"/>
      <c r="AE26"/>
      <c r="AF26"/>
      <c r="AG26"/>
      <c r="AH26"/>
      <c r="AI26"/>
      <c r="AJ26"/>
      <c r="AK26"/>
    </row>
    <row r="27" spans="1:37" s="37" customFormat="1" ht="9.6" customHeight="1" x14ac:dyDescent="0.25">
      <c r="A27" s="131" t="s">
        <v>27</v>
      </c>
      <c r="B27" s="346" t="str">
        <f>IF($E27="","",VLOOKUP($E27,'1MD ELO (3)'!$A$7:$O$80,14))</f>
        <v/>
      </c>
      <c r="C27" s="346" t="str">
        <f>IF($E27="","",VLOOKUP($E27,'1MD ELO (3)'!$A$7:$O$80,15))</f>
        <v/>
      </c>
      <c r="D27" s="376" t="str">
        <f>IF($E27="","",VLOOKUP($E27,'1MD ELO (3)'!$A$7:$O$80,5))</f>
        <v/>
      </c>
      <c r="E27" s="119"/>
      <c r="F27" s="412" t="str">
        <f>UPPER(IF($E27="","",VLOOKUP($E27,'1MD ELO (3)'!$A$7:$O$80,2)))</f>
        <v/>
      </c>
      <c r="G27" s="412" t="str">
        <f>IF($E27="","",VLOOKUP($E27,'1MD ELO (3)'!$A$7:$O$80,3))</f>
        <v/>
      </c>
      <c r="H27" s="412"/>
      <c r="I27" s="412" t="str">
        <f>IF($E27="","",VLOOKUP($E27,'1MD ELO (3)'!$A$7:$O$80,4))</f>
        <v/>
      </c>
      <c r="J27" s="213"/>
      <c r="K27" s="137" t="str">
        <f>UPPER(IF(OR(J28="a",J28="as"),F27,IF(OR(J28="b",J28="bs"),F28,)))</f>
        <v/>
      </c>
      <c r="L27" s="145"/>
      <c r="M27" s="217"/>
      <c r="N27" s="218"/>
      <c r="O27" s="121"/>
      <c r="P27" s="148"/>
      <c r="Q27" s="146"/>
      <c r="R27" s="148"/>
      <c r="S27" s="129"/>
      <c r="Y27"/>
      <c r="Z27"/>
      <c r="AA27"/>
      <c r="AB27"/>
      <c r="AC27"/>
      <c r="AD27"/>
      <c r="AE27"/>
      <c r="AF27"/>
      <c r="AG27"/>
      <c r="AH27"/>
      <c r="AI27"/>
      <c r="AJ27"/>
      <c r="AK27"/>
    </row>
    <row r="28" spans="1:37" s="37" customFormat="1" ht="9.6" customHeight="1" x14ac:dyDescent="0.25">
      <c r="A28" s="131" t="s">
        <v>28</v>
      </c>
      <c r="B28" s="346" t="str">
        <f>IF($E28="","",VLOOKUP($E28,'1MD ELO (3)'!$A$7:$O$80,14))</f>
        <v/>
      </c>
      <c r="C28" s="346" t="str">
        <f>IF($E28="","",VLOOKUP($E28,'1MD ELO (3)'!$A$7:$O$80,15))</f>
        <v/>
      </c>
      <c r="D28" s="376" t="str">
        <f>IF($E28="","",VLOOKUP($E28,'1MD ELO (3)'!$A$7:$O$80,5))</f>
        <v/>
      </c>
      <c r="E28" s="119"/>
      <c r="F28" s="412" t="str">
        <f>UPPER(IF($E28="","",VLOOKUP($E28,'1MD ELO (3)'!$A$7:$O$80,2)))</f>
        <v/>
      </c>
      <c r="G28" s="412" t="str">
        <f>IF($E28="","",VLOOKUP($E28,'1MD ELO (3)'!$A$7:$O$80,3))</f>
        <v/>
      </c>
      <c r="H28" s="412"/>
      <c r="I28" s="412" t="str">
        <f>IF($E28="","",VLOOKUP($E28,'1MD ELO (3)'!$A$7:$O$80,4))</f>
        <v/>
      </c>
      <c r="J28" s="215"/>
      <c r="K28" s="121"/>
      <c r="L28" s="136"/>
      <c r="M28" s="137" t="str">
        <f>UPPER(IF(OR(L28="a",L28="as"),K27,IF(OR(L28="b",L28="bs"),K29,)))</f>
        <v/>
      </c>
      <c r="N28" s="219"/>
      <c r="O28" s="146"/>
      <c r="P28" s="148"/>
      <c r="Q28" s="146"/>
      <c r="R28" s="148"/>
      <c r="S28" s="129"/>
    </row>
    <row r="29" spans="1:37" s="37" customFormat="1" ht="9.6" customHeight="1" x14ac:dyDescent="0.25">
      <c r="A29" s="214" t="s">
        <v>29</v>
      </c>
      <c r="B29" s="346" t="str">
        <f>IF($E29="","",VLOOKUP($E29,'1MD ELO (3)'!$A$7:$O$80,14))</f>
        <v/>
      </c>
      <c r="C29" s="346" t="str">
        <f>IF($E29="","",VLOOKUP($E29,'1MD ELO (3)'!$A$7:$O$80,15))</f>
        <v/>
      </c>
      <c r="D29" s="376" t="str">
        <f>IF($E29="","",VLOOKUP($E29,'1MD ELO (3)'!$A$7:$O$80,5))</f>
        <v/>
      </c>
      <c r="E29" s="119"/>
      <c r="F29" s="412" t="str">
        <f>UPPER(IF($E29="","",VLOOKUP($E29,'1MD ELO (3)'!$A$7:$O$80,2)))</f>
        <v/>
      </c>
      <c r="G29" s="412" t="str">
        <f>IF($E29="","",VLOOKUP($E29,'1MD ELO (3)'!$A$7:$O$80,3))</f>
        <v/>
      </c>
      <c r="H29" s="412"/>
      <c r="I29" s="412" t="str">
        <f>IF($E29="","",VLOOKUP($E29,'1MD ELO (3)'!$A$7:$O$80,4))</f>
        <v/>
      </c>
      <c r="J29" s="213"/>
      <c r="K29" s="137" t="str">
        <f>UPPER(IF(OR(J30="a",J30="as"),F29,IF(OR(J30="b",J30="bs"),F30,)))</f>
        <v/>
      </c>
      <c r="L29" s="154"/>
      <c r="M29" s="121"/>
      <c r="N29" s="146"/>
      <c r="O29" s="146"/>
      <c r="P29" s="148"/>
      <c r="Q29" s="146"/>
      <c r="R29" s="148"/>
      <c r="S29" s="129"/>
    </row>
    <row r="30" spans="1:37" s="37" customFormat="1" ht="9.6" customHeight="1" x14ac:dyDescent="0.25">
      <c r="A30" s="156" t="s">
        <v>30</v>
      </c>
      <c r="B30" s="346" t="str">
        <f>IF($E30="","",VLOOKUP($E30,'1MD ELO (3)'!$A$7:$O$80,14))</f>
        <v/>
      </c>
      <c r="C30" s="346" t="str">
        <f>IF($E30="","",VLOOKUP($E30,'1MD ELO (3)'!$A$7:$O$80,15))</f>
        <v/>
      </c>
      <c r="D30" s="376" t="str">
        <f>IF($E30="","",VLOOKUP($E30,'1MD ELO (3)'!$A$7:$O$80,5))</f>
        <v/>
      </c>
      <c r="E30" s="119"/>
      <c r="F30" s="120" t="str">
        <f>UPPER(IF($E30="","",VLOOKUP($E30,'1MD ELO (3)'!$A$7:$O$80,2)))</f>
        <v/>
      </c>
      <c r="G30" s="120" t="str">
        <f>IF($E30="","",VLOOKUP($E30,'1MD ELO (3)'!$A$7:$O$80,3))</f>
        <v/>
      </c>
      <c r="H30" s="120"/>
      <c r="I30" s="120" t="str">
        <f>IF($E30="","",VLOOKUP($E30,'1MD ELO (3)'!$A$7:$O$80,4))</f>
        <v/>
      </c>
      <c r="J30" s="215"/>
      <c r="K30" s="121"/>
      <c r="L30" s="146"/>
      <c r="M30" s="146"/>
      <c r="N30" s="220"/>
      <c r="O30" s="135" t="s">
        <v>0</v>
      </c>
      <c r="P30" s="144"/>
      <c r="Q30" s="137" t="str">
        <f>UPPER(IF(OR(P30="a",P30="as"),O26,IF(OR(P30="b",P30="bs"),O34,)))</f>
        <v/>
      </c>
      <c r="R30" s="154"/>
      <c r="S30" s="129"/>
    </row>
    <row r="31" spans="1:37" s="37" customFormat="1" ht="9.6" customHeight="1" x14ac:dyDescent="0.25">
      <c r="A31" s="117" t="s">
        <v>31</v>
      </c>
      <c r="B31" s="346" t="str">
        <f>IF($E31="","",VLOOKUP($E31,'1MD ELO (3)'!$A$7:$O$80,14))</f>
        <v/>
      </c>
      <c r="C31" s="346" t="str">
        <f>IF($E31="","",VLOOKUP($E31,'1MD ELO (3)'!$A$7:$O$80,15))</f>
        <v/>
      </c>
      <c r="D31" s="376" t="str">
        <f>IF($E31="","",VLOOKUP($E31,'1MD ELO (3)'!$A$7:$O$80,5))</f>
        <v/>
      </c>
      <c r="E31" s="119"/>
      <c r="F31" s="120" t="str">
        <f>UPPER(IF($E31="","",VLOOKUP($E31,'1MD ELO (3)'!$A$7:$O$80,2)))</f>
        <v/>
      </c>
      <c r="G31" s="120" t="str">
        <f>IF($E31="","",VLOOKUP($E31,'1MD ELO (3)'!$A$7:$O$80,3))</f>
        <v/>
      </c>
      <c r="H31" s="120"/>
      <c r="I31" s="120" t="str">
        <f>IF($E31="","",VLOOKUP($E31,'1MD ELO (3)'!$A$7:$O$80,4))</f>
        <v/>
      </c>
      <c r="J31" s="213"/>
      <c r="K31" s="137" t="str">
        <f>UPPER(IF(OR(J32="a",J32="as"),F31,IF(OR(J32="b",J32="bs"),F32,)))</f>
        <v/>
      </c>
      <c r="L31" s="145"/>
      <c r="M31" s="146"/>
      <c r="N31" s="146"/>
      <c r="O31" s="146"/>
      <c r="P31" s="148"/>
      <c r="Q31" s="121"/>
      <c r="R31" s="146"/>
      <c r="S31" s="129"/>
    </row>
    <row r="32" spans="1:37" s="37" customFormat="1" ht="9.6" customHeight="1" x14ac:dyDescent="0.25">
      <c r="A32" s="214" t="s">
        <v>32</v>
      </c>
      <c r="B32" s="346" t="str">
        <f>IF($E32="","",VLOOKUP($E32,'1MD ELO (3)'!$A$7:$O$80,14))</f>
        <v/>
      </c>
      <c r="C32" s="346" t="str">
        <f>IF($E32="","",VLOOKUP($E32,'1MD ELO (3)'!$A$7:$O$80,15))</f>
        <v/>
      </c>
      <c r="D32" s="376" t="str">
        <f>IF($E32="","",VLOOKUP($E32,'1MD ELO (3)'!$A$7:$O$80,5))</f>
        <v/>
      </c>
      <c r="E32" s="119"/>
      <c r="F32" s="412" t="str">
        <f>UPPER(IF($E32="","",VLOOKUP($E32,'1MD ELO (3)'!$A$7:$O$80,2)))</f>
        <v/>
      </c>
      <c r="G32" s="412" t="str">
        <f>IF($E32="","",VLOOKUP($E32,'1MD ELO (3)'!$A$7:$O$80,3))</f>
        <v/>
      </c>
      <c r="H32" s="412"/>
      <c r="I32" s="412" t="str">
        <f>IF($E32="","",VLOOKUP($E32,'1MD ELO (3)'!$A$7:$O$80,4))</f>
        <v/>
      </c>
      <c r="J32" s="215"/>
      <c r="K32" s="121"/>
      <c r="L32" s="136"/>
      <c r="M32" s="137" t="str">
        <f>UPPER(IF(OR(L32="a",L32="as"),K31,IF(OR(L32="b",L32="bs"),K33,)))</f>
        <v/>
      </c>
      <c r="N32" s="145"/>
      <c r="O32" s="146"/>
      <c r="P32" s="148"/>
      <c r="Q32" s="146"/>
      <c r="R32" s="146"/>
      <c r="S32" s="129"/>
    </row>
    <row r="33" spans="1:19" s="37" customFormat="1" ht="9.6" customHeight="1" x14ac:dyDescent="0.25">
      <c r="A33" s="131" t="s">
        <v>33</v>
      </c>
      <c r="B33" s="346" t="str">
        <f>IF($E33="","",VLOOKUP($E33,'1MD ELO (3)'!$A$7:$O$80,14))</f>
        <v/>
      </c>
      <c r="C33" s="346" t="str">
        <f>IF($E33="","",VLOOKUP($E33,'1MD ELO (3)'!$A$7:$O$80,15))</f>
        <v/>
      </c>
      <c r="D33" s="376" t="str">
        <f>IF($E33="","",VLOOKUP($E33,'1MD ELO (3)'!$A$7:$O$80,5))</f>
        <v/>
      </c>
      <c r="E33" s="119"/>
      <c r="F33" s="412" t="str">
        <f>UPPER(IF($E33="","",VLOOKUP($E33,'1MD ELO (3)'!$A$7:$O$80,2)))</f>
        <v/>
      </c>
      <c r="G33" s="412" t="str">
        <f>IF($E33="","",VLOOKUP($E33,'1MD ELO (3)'!$A$7:$O$80,3))</f>
        <v/>
      </c>
      <c r="H33" s="412"/>
      <c r="I33" s="412" t="str">
        <f>IF($E33="","",VLOOKUP($E33,'1MD ELO (3)'!$A$7:$O$80,4))</f>
        <v/>
      </c>
      <c r="J33" s="213"/>
      <c r="K33" s="137" t="str">
        <f>UPPER(IF(OR(J34="a",J34="as"),F33,IF(OR(J34="b",J34="bs"),F34,)))</f>
        <v/>
      </c>
      <c r="L33" s="216"/>
      <c r="M33" s="121"/>
      <c r="N33" s="148"/>
      <c r="O33" s="146"/>
      <c r="P33" s="148"/>
      <c r="Q33" s="146"/>
      <c r="R33" s="146"/>
      <c r="S33" s="129"/>
    </row>
    <row r="34" spans="1:19" s="37" customFormat="1" ht="9.6" customHeight="1" x14ac:dyDescent="0.25">
      <c r="A34" s="131" t="s">
        <v>34</v>
      </c>
      <c r="B34" s="346" t="str">
        <f>IF($E34="","",VLOOKUP($E34,'1MD ELO (3)'!$A$7:$O$80,14))</f>
        <v/>
      </c>
      <c r="C34" s="346" t="str">
        <f>IF($E34="","",VLOOKUP($E34,'1MD ELO (3)'!$A$7:$O$80,15))</f>
        <v/>
      </c>
      <c r="D34" s="376" t="str">
        <f>IF($E34="","",VLOOKUP($E34,'1MD ELO (3)'!$A$7:$O$80,5))</f>
        <v/>
      </c>
      <c r="E34" s="119"/>
      <c r="F34" s="412" t="str">
        <f>UPPER(IF($E34="","",VLOOKUP($E34,'1MD ELO (3)'!$A$7:$O$80,2)))</f>
        <v/>
      </c>
      <c r="G34" s="412" t="str">
        <f>IF($E34="","",VLOOKUP($E34,'1MD ELO (3)'!$A$7:$O$80,3))</f>
        <v/>
      </c>
      <c r="H34" s="412"/>
      <c r="I34" s="412" t="str">
        <f>IF($E34="","",VLOOKUP($E34,'1MD ELO (3)'!$A$7:$O$80,4))</f>
        <v/>
      </c>
      <c r="J34" s="215"/>
      <c r="K34" s="121"/>
      <c r="L34" s="146"/>
      <c r="M34" s="135" t="s">
        <v>0</v>
      </c>
      <c r="N34" s="144"/>
      <c r="O34" s="137" t="str">
        <f>UPPER(IF(OR(N34="a",N34="as"),M32,IF(OR(N34="b",N34="bs"),M36,)))</f>
        <v/>
      </c>
      <c r="P34" s="154"/>
      <c r="Q34" s="146"/>
      <c r="R34" s="146"/>
      <c r="S34" s="129"/>
    </row>
    <row r="35" spans="1:19" s="37" customFormat="1" ht="9.6" customHeight="1" x14ac:dyDescent="0.25">
      <c r="A35" s="131" t="s">
        <v>35</v>
      </c>
      <c r="B35" s="346" t="str">
        <f>IF($E35="","",VLOOKUP($E35,'1MD ELO (3)'!$A$7:$O$80,14))</f>
        <v/>
      </c>
      <c r="C35" s="346" t="str">
        <f>IF($E35="","",VLOOKUP($E35,'1MD ELO (3)'!$A$7:$O$80,15))</f>
        <v/>
      </c>
      <c r="D35" s="376" t="str">
        <f>IF($E35="","",VLOOKUP($E35,'1MD ELO (3)'!$A$7:$O$80,5))</f>
        <v/>
      </c>
      <c r="E35" s="119"/>
      <c r="F35" s="412" t="str">
        <f>UPPER(IF($E35="","",VLOOKUP($E35,'1MD ELO (3)'!$A$7:$O$80,2)))</f>
        <v/>
      </c>
      <c r="G35" s="412" t="str">
        <f>IF($E35="","",VLOOKUP($E35,'1MD ELO (3)'!$A$7:$O$80,3))</f>
        <v/>
      </c>
      <c r="H35" s="412"/>
      <c r="I35" s="412" t="str">
        <f>IF($E35="","",VLOOKUP($E35,'1MD ELO (3)'!$A$7:$O$80,4))</f>
        <v/>
      </c>
      <c r="J35" s="213"/>
      <c r="K35" s="137" t="str">
        <f>UPPER(IF(OR(J36="a",J36="as"),F35,IF(OR(J36="b",J36="bs"),F36,)))</f>
        <v/>
      </c>
      <c r="L35" s="145"/>
      <c r="M35" s="217"/>
      <c r="N35" s="218"/>
      <c r="O35" s="121"/>
      <c r="P35" s="146"/>
      <c r="Q35" s="146"/>
      <c r="R35" s="146"/>
      <c r="S35" s="129"/>
    </row>
    <row r="36" spans="1:19" s="37" customFormat="1" ht="9.6" customHeight="1" x14ac:dyDescent="0.25">
      <c r="A36" s="131" t="s">
        <v>36</v>
      </c>
      <c r="B36" s="346" t="str">
        <f>IF($E36="","",VLOOKUP($E36,'1MD ELO (3)'!$A$7:$O$80,14))</f>
        <v/>
      </c>
      <c r="C36" s="346" t="str">
        <f>IF($E36="","",VLOOKUP($E36,'1MD ELO (3)'!$A$7:$O$80,15))</f>
        <v/>
      </c>
      <c r="D36" s="376" t="str">
        <f>IF($E36="","",VLOOKUP($E36,'1MD ELO (3)'!$A$7:$O$80,5))</f>
        <v/>
      </c>
      <c r="E36" s="119"/>
      <c r="F36" s="412" t="str">
        <f>UPPER(IF($E36="","",VLOOKUP($E36,'1MD ELO (3)'!$A$7:$O$80,2)))</f>
        <v/>
      </c>
      <c r="G36" s="412" t="str">
        <f>IF($E36="","",VLOOKUP($E36,'1MD ELO (3)'!$A$7:$O$80,3))</f>
        <v/>
      </c>
      <c r="H36" s="412"/>
      <c r="I36" s="412" t="str">
        <f>IF($E36="","",VLOOKUP($E36,'1MD ELO (3)'!$A$7:$O$80,4))</f>
        <v/>
      </c>
      <c r="J36" s="215"/>
      <c r="K36" s="121"/>
      <c r="L36" s="136"/>
      <c r="M36" s="137" t="str">
        <f>UPPER(IF(OR(L36="a",L36="as"),K35,IF(OR(L36="b",L36="bs"),K37,)))</f>
        <v/>
      </c>
      <c r="N36" s="219"/>
      <c r="O36" s="222" t="s">
        <v>126</v>
      </c>
      <c r="P36" s="223"/>
      <c r="Q36" s="222" t="s">
        <v>125</v>
      </c>
      <c r="R36" s="223"/>
      <c r="S36" s="129"/>
    </row>
    <row r="37" spans="1:19" s="37" customFormat="1" ht="9.6" customHeight="1" x14ac:dyDescent="0.25">
      <c r="A37" s="214" t="s">
        <v>37</v>
      </c>
      <c r="B37" s="346" t="str">
        <f>IF($E37="","",VLOOKUP($E37,'1MD ELO (3)'!$A$7:$O$80,14))</f>
        <v/>
      </c>
      <c r="C37" s="346" t="str">
        <f>IF($E37="","",VLOOKUP($E37,'1MD ELO (3)'!$A$7:$O$80,15))</f>
        <v/>
      </c>
      <c r="D37" s="376" t="str">
        <f>IF($E37="","",VLOOKUP($E37,'1MD ELO (3)'!$A$7:$O$80,5))</f>
        <v/>
      </c>
      <c r="E37" s="119"/>
      <c r="F37" s="412" t="str">
        <f>UPPER(IF($E37="","",VLOOKUP($E37,'1MD ELO (3)'!$A$7:$O$80,2)))</f>
        <v/>
      </c>
      <c r="G37" s="412" t="str">
        <f>IF($E37="","",VLOOKUP($E37,'1MD ELO (3)'!$A$7:$O$80,3))</f>
        <v/>
      </c>
      <c r="H37" s="412"/>
      <c r="I37" s="412" t="str">
        <f>IF($E37="","",VLOOKUP($E37,'1MD ELO (3)'!$A$7:$O$80,4))</f>
        <v/>
      </c>
      <c r="J37" s="213"/>
      <c r="K37" s="137" t="str">
        <f>UPPER(IF(OR(J38="a",J38="as"),F37,IF(OR(J38="b",J38="bs"),F38,)))</f>
        <v/>
      </c>
      <c r="L37" s="154"/>
      <c r="M37" s="121"/>
      <c r="N37" s="146"/>
      <c r="O37" s="224" t="str">
        <f>UPPER(IF(OR(P23="a",P23="as"),Q14,IF(OR(P23="b",P23="bs"),Q30,)))</f>
        <v/>
      </c>
      <c r="P37" s="225"/>
      <c r="Q37" s="222"/>
      <c r="R37" s="223"/>
      <c r="S37" s="129"/>
    </row>
    <row r="38" spans="1:19" s="37" customFormat="1" ht="9.6" customHeight="1" x14ac:dyDescent="0.25">
      <c r="A38" s="156" t="s">
        <v>38</v>
      </c>
      <c r="B38" s="346" t="str">
        <f>IF($E38="","",VLOOKUP($E38,'1MD ELO (3)'!$A$7:$O$80,14))</f>
        <v/>
      </c>
      <c r="C38" s="346" t="str">
        <f>IF($E38="","",VLOOKUP($E38,'1MD ELO (3)'!$A$7:$O$80,15))</f>
        <v/>
      </c>
      <c r="D38" s="376" t="str">
        <f>IF($E38="","",VLOOKUP($E38,'1MD ELO (3)'!$A$7:$O$80,5))</f>
        <v/>
      </c>
      <c r="E38" s="119"/>
      <c r="F38" s="120" t="str">
        <f>UPPER(IF($E38="","",VLOOKUP($E38,'1MD ELO (3)'!$A$7:$O$80,2)))</f>
        <v/>
      </c>
      <c r="G38" s="120" t="str">
        <f>IF($E38="","",VLOOKUP($E38,'1MD ELO (3)'!$A$7:$O$80,3))</f>
        <v/>
      </c>
      <c r="H38" s="120"/>
      <c r="I38" s="120" t="str">
        <f>IF($E38="","",VLOOKUP($E38,'1MD ELO (3)'!$A$7:$O$80,4))</f>
        <v/>
      </c>
      <c r="J38" s="215"/>
      <c r="K38" s="121"/>
      <c r="L38" s="146"/>
      <c r="M38" s="146"/>
      <c r="N38" s="226"/>
      <c r="O38" s="227" t="s">
        <v>0</v>
      </c>
      <c r="P38" s="228"/>
      <c r="Q38" s="224" t="str">
        <f>UPPER(IF(OR(P38="a",P38="as"),O37,IF(OR(P38="b",P38="bs"),O39,)))</f>
        <v/>
      </c>
      <c r="R38" s="225"/>
      <c r="S38" s="129"/>
    </row>
    <row r="39" spans="1:19" s="37" customFormat="1" ht="9.6" customHeight="1" x14ac:dyDescent="0.25">
      <c r="A39" s="117" t="s">
        <v>39</v>
      </c>
      <c r="B39" s="346" t="str">
        <f>IF($E39="","",VLOOKUP($E39,'1MD ELO (3)'!$A$7:$O$80,14))</f>
        <v/>
      </c>
      <c r="C39" s="346" t="str">
        <f>IF($E39="","",VLOOKUP($E39,'1MD ELO (3)'!$A$7:$O$80,15))</f>
        <v/>
      </c>
      <c r="D39" s="376" t="str">
        <f>IF($E39="","",VLOOKUP($E39,'1MD ELO (3)'!$A$7:$O$80,5))</f>
        <v/>
      </c>
      <c r="E39" s="119"/>
      <c r="F39" s="120" t="str">
        <f>UPPER(IF($E39="","",VLOOKUP($E39,'1MD ELO (3)'!$A$7:$O$80,2)))</f>
        <v/>
      </c>
      <c r="G39" s="120" t="str">
        <f>IF($E39="","",VLOOKUP($E39,'1MD ELO (3)'!$A$7:$O$80,3))</f>
        <v/>
      </c>
      <c r="H39" s="120"/>
      <c r="I39" s="120" t="str">
        <f>IF($E39="","",VLOOKUP($E39,'1MD ELO (3)'!$A$7:$O$80,4))</f>
        <v/>
      </c>
      <c r="J39" s="213"/>
      <c r="K39" s="137" t="str">
        <f>UPPER(IF(OR(J40="a",J40="as"),F39,IF(OR(J40="b",J40="bs"),F40,)))</f>
        <v/>
      </c>
      <c r="L39" s="145"/>
      <c r="M39" s="146"/>
      <c r="N39" s="209"/>
      <c r="O39" s="224" t="str">
        <f>UPPER(IF(OR(P55="a",P55="as"),Q46,IF(OR(P55="b",P55="bs"),Q62,)))</f>
        <v/>
      </c>
      <c r="P39" s="229"/>
      <c r="Q39" s="223"/>
      <c r="R39" s="223"/>
      <c r="S39" s="129"/>
    </row>
    <row r="40" spans="1:19" s="37" customFormat="1" ht="9.6" customHeight="1" x14ac:dyDescent="0.25">
      <c r="A40" s="214" t="s">
        <v>40</v>
      </c>
      <c r="B40" s="346" t="str">
        <f>IF($E40="","",VLOOKUP($E40,'1MD ELO (3)'!$A$7:$O$80,14))</f>
        <v/>
      </c>
      <c r="C40" s="346" t="str">
        <f>IF($E40="","",VLOOKUP($E40,'1MD ELO (3)'!$A$7:$O$80,15))</f>
        <v/>
      </c>
      <c r="D40" s="376" t="str">
        <f>IF($E40="","",VLOOKUP($E40,'1MD ELO (3)'!$A$7:$O$80,5))</f>
        <v/>
      </c>
      <c r="E40" s="119"/>
      <c r="F40" s="412" t="str">
        <f>UPPER(IF($E40="","",VLOOKUP($E40,'1MD ELO (3)'!$A$7:$O$80,2)))</f>
        <v/>
      </c>
      <c r="G40" s="412" t="str">
        <f>IF($E40="","",VLOOKUP($E40,'1MD ELO (3)'!$A$7:$O$80,3))</f>
        <v/>
      </c>
      <c r="H40" s="412"/>
      <c r="I40" s="412" t="str">
        <f>IF($E40="","",VLOOKUP($E40,'1MD ELO (3)'!$A$7:$O$80,4))</f>
        <v/>
      </c>
      <c r="J40" s="215"/>
      <c r="K40" s="121"/>
      <c r="L40" s="136"/>
      <c r="M40" s="137" t="str">
        <f>UPPER(IF(OR(L40="a",L40="as"),K39,IF(OR(L40="b",L40="bs"),K41,)))</f>
        <v/>
      </c>
      <c r="N40" s="145"/>
      <c r="O40" s="223"/>
      <c r="P40" s="223"/>
      <c r="Q40" s="223"/>
      <c r="R40" s="223"/>
      <c r="S40" s="129"/>
    </row>
    <row r="41" spans="1:19" s="37" customFormat="1" ht="9.6" customHeight="1" x14ac:dyDescent="0.25">
      <c r="A41" s="131" t="s">
        <v>41</v>
      </c>
      <c r="B41" s="346" t="str">
        <f>IF($E41="","",VLOOKUP($E41,'1MD ELO (3)'!$A$7:$O$80,14))</f>
        <v/>
      </c>
      <c r="C41" s="346" t="str">
        <f>IF($E41="","",VLOOKUP($E41,'1MD ELO (3)'!$A$7:$O$80,15))</f>
        <v/>
      </c>
      <c r="D41" s="376" t="str">
        <f>IF($E41="","",VLOOKUP($E41,'1MD ELO (3)'!$A$7:$O$80,5))</f>
        <v/>
      </c>
      <c r="E41" s="119"/>
      <c r="F41" s="412" t="str">
        <f>UPPER(IF($E41="","",VLOOKUP($E41,'1MD ELO (3)'!$A$7:$O$80,2)))</f>
        <v/>
      </c>
      <c r="G41" s="412" t="str">
        <f>IF($E41="","",VLOOKUP($E41,'1MD ELO (3)'!$A$7:$O$80,3))</f>
        <v/>
      </c>
      <c r="H41" s="412"/>
      <c r="I41" s="412" t="str">
        <f>IF($E41="","",VLOOKUP($E41,'1MD ELO (3)'!$A$7:$O$80,4))</f>
        <v/>
      </c>
      <c r="J41" s="213"/>
      <c r="K41" s="137" t="str">
        <f>UPPER(IF(OR(J42="a",J42="as"),F41,IF(OR(J42="b",J42="bs"),F42,)))</f>
        <v/>
      </c>
      <c r="L41" s="216"/>
      <c r="M41" s="121"/>
      <c r="N41" s="148"/>
      <c r="O41" s="223"/>
      <c r="P41" s="223"/>
      <c r="Q41" s="767" t="str">
        <f>IF(Y3="","",CONCATENATE(AB1," pont"))</f>
        <v/>
      </c>
      <c r="R41" s="767"/>
      <c r="S41" s="129"/>
    </row>
    <row r="42" spans="1:19" s="37" customFormat="1" ht="9.6" customHeight="1" x14ac:dyDescent="0.25">
      <c r="A42" s="131" t="s">
        <v>42</v>
      </c>
      <c r="B42" s="346" t="str">
        <f>IF($E42="","",VLOOKUP($E42,'1MD ELO (3)'!$A$7:$O$80,14))</f>
        <v/>
      </c>
      <c r="C42" s="346" t="str">
        <f>IF($E42="","",VLOOKUP($E42,'1MD ELO (3)'!$A$7:$O$80,15))</f>
        <v/>
      </c>
      <c r="D42" s="376" t="str">
        <f>IF($E42="","",VLOOKUP($E42,'1MD ELO (3)'!$A$7:$O$80,5))</f>
        <v/>
      </c>
      <c r="E42" s="119"/>
      <c r="F42" s="412" t="str">
        <f>UPPER(IF($E42="","",VLOOKUP($E42,'1MD ELO (3)'!$A$7:$O$80,2)))</f>
        <v/>
      </c>
      <c r="G42" s="412" t="str">
        <f>IF($E42="","",VLOOKUP($E42,'1MD ELO (3)'!$A$7:$O$80,3))</f>
        <v/>
      </c>
      <c r="H42" s="412"/>
      <c r="I42" s="412" t="str">
        <f>IF($E42="","",VLOOKUP($E42,'1MD ELO (3)'!$A$7:$O$80,4))</f>
        <v/>
      </c>
      <c r="J42" s="215"/>
      <c r="K42" s="121"/>
      <c r="L42" s="146"/>
      <c r="M42" s="135" t="s">
        <v>0</v>
      </c>
      <c r="N42" s="144"/>
      <c r="O42" s="137" t="str">
        <f>UPPER(IF(OR(N42="a",N42="as"),M40,IF(OR(N42="b",N42="bs"),M44,)))</f>
        <v/>
      </c>
      <c r="P42" s="145"/>
      <c r="Q42" s="146"/>
      <c r="R42" s="146"/>
      <c r="S42" s="129"/>
    </row>
    <row r="43" spans="1:19" s="37" customFormat="1" ht="9.6" customHeight="1" x14ac:dyDescent="0.25">
      <c r="A43" s="131" t="s">
        <v>43</v>
      </c>
      <c r="B43" s="346" t="str">
        <f>IF($E43="","",VLOOKUP($E43,'1MD ELO (3)'!$A$7:$O$80,14))</f>
        <v/>
      </c>
      <c r="C43" s="346" t="str">
        <f>IF($E43="","",VLOOKUP($E43,'1MD ELO (3)'!$A$7:$O$80,15))</f>
        <v/>
      </c>
      <c r="D43" s="376" t="str">
        <f>IF($E43="","",VLOOKUP($E43,'1MD ELO (3)'!$A$7:$O$80,5))</f>
        <v/>
      </c>
      <c r="E43" s="119"/>
      <c r="F43" s="412" t="str">
        <f>UPPER(IF($E43="","",VLOOKUP($E43,'1MD ELO (3)'!$A$7:$O$80,2)))</f>
        <v/>
      </c>
      <c r="G43" s="412" t="str">
        <f>IF($E43="","",VLOOKUP($E43,'1MD ELO (3)'!$A$7:$O$80,3))</f>
        <v/>
      </c>
      <c r="H43" s="412"/>
      <c r="I43" s="412" t="str">
        <f>IF($E43="","",VLOOKUP($E43,'1MD ELO (3)'!$A$7:$O$80,4))</f>
        <v/>
      </c>
      <c r="J43" s="213"/>
      <c r="K43" s="137" t="str">
        <f>UPPER(IF(OR(J44="a",J44="as"),F43,IF(OR(J44="b",J44="bs"),F44,)))</f>
        <v/>
      </c>
      <c r="L43" s="145"/>
      <c r="M43" s="217"/>
      <c r="N43" s="218"/>
      <c r="O43" s="121"/>
      <c r="P43" s="148"/>
      <c r="Q43" s="146"/>
      <c r="R43" s="146"/>
      <c r="S43" s="129"/>
    </row>
    <row r="44" spans="1:19" s="37" customFormat="1" ht="9.6" customHeight="1" x14ac:dyDescent="0.25">
      <c r="A44" s="131" t="s">
        <v>44</v>
      </c>
      <c r="B44" s="346" t="str">
        <f>IF($E44="","",VLOOKUP($E44,'1MD ELO (3)'!$A$7:$O$80,14))</f>
        <v/>
      </c>
      <c r="C44" s="346" t="str">
        <f>IF($E44="","",VLOOKUP($E44,'1MD ELO (3)'!$A$7:$O$80,15))</f>
        <v/>
      </c>
      <c r="D44" s="376" t="str">
        <f>IF($E44="","",VLOOKUP($E44,'1MD ELO (3)'!$A$7:$O$80,5))</f>
        <v/>
      </c>
      <c r="E44" s="119"/>
      <c r="F44" s="412" t="str">
        <f>UPPER(IF($E44="","",VLOOKUP($E44,'1MD ELO (3)'!$A$7:$O$80,2)))</f>
        <v/>
      </c>
      <c r="G44" s="412" t="str">
        <f>IF($E44="","",VLOOKUP($E44,'1MD ELO (3)'!$A$7:$O$80,3))</f>
        <v/>
      </c>
      <c r="H44" s="412"/>
      <c r="I44" s="412" t="str">
        <f>IF($E44="","",VLOOKUP($E44,'1MD ELO (3)'!$A$7:$O$80,4))</f>
        <v/>
      </c>
      <c r="J44" s="215"/>
      <c r="K44" s="121"/>
      <c r="L44" s="136"/>
      <c r="M44" s="137" t="str">
        <f>UPPER(IF(OR(L44="a",L44="as"),K43,IF(OR(L44="b",L44="bs"),K45,)))</f>
        <v/>
      </c>
      <c r="N44" s="219"/>
      <c r="O44" s="146"/>
      <c r="P44" s="148"/>
      <c r="Q44" s="146"/>
      <c r="R44" s="146"/>
      <c r="S44" s="129"/>
    </row>
    <row r="45" spans="1:19" s="37" customFormat="1" ht="9.6" customHeight="1" x14ac:dyDescent="0.25">
      <c r="A45" s="214" t="s">
        <v>45</v>
      </c>
      <c r="B45" s="346" t="str">
        <f>IF($E45="","",VLOOKUP($E45,'1MD ELO (3)'!$A$7:$O$80,14))</f>
        <v/>
      </c>
      <c r="C45" s="346" t="str">
        <f>IF($E45="","",VLOOKUP($E45,'1MD ELO (3)'!$A$7:$O$80,15))</f>
        <v/>
      </c>
      <c r="D45" s="376" t="str">
        <f>IF($E45="","",VLOOKUP($E45,'1MD ELO (3)'!$A$7:$O$80,5))</f>
        <v/>
      </c>
      <c r="E45" s="119"/>
      <c r="F45" s="412" t="str">
        <f>UPPER(IF($E45="","",VLOOKUP($E45,'1MD ELO (3)'!$A$7:$O$80,2)))</f>
        <v/>
      </c>
      <c r="G45" s="412" t="str">
        <f>IF($E45="","",VLOOKUP($E45,'1MD ELO (3)'!$A$7:$O$80,3))</f>
        <v/>
      </c>
      <c r="H45" s="412"/>
      <c r="I45" s="412" t="str">
        <f>IF($E45="","",VLOOKUP($E45,'1MD ELO (3)'!$A$7:$O$80,4))</f>
        <v/>
      </c>
      <c r="J45" s="213"/>
      <c r="K45" s="137" t="str">
        <f>UPPER(IF(OR(J46="a",J46="as"),F45,IF(OR(J46="b",J46="bs"),F46,)))</f>
        <v/>
      </c>
      <c r="L45" s="154"/>
      <c r="M45" s="121"/>
      <c r="N45" s="146"/>
      <c r="O45" s="146"/>
      <c r="P45" s="148"/>
      <c r="Q45" s="146"/>
      <c r="R45" s="146"/>
      <c r="S45" s="129"/>
    </row>
    <row r="46" spans="1:19" s="37" customFormat="1" ht="9.6" customHeight="1" x14ac:dyDescent="0.25">
      <c r="A46" s="156" t="s">
        <v>46</v>
      </c>
      <c r="B46" s="346" t="str">
        <f>IF($E46="","",VLOOKUP($E46,'1MD ELO (3)'!$A$7:$O$80,14))</f>
        <v/>
      </c>
      <c r="C46" s="346" t="str">
        <f>IF($E46="","",VLOOKUP($E46,'1MD ELO (3)'!$A$7:$O$80,15))</f>
        <v/>
      </c>
      <c r="D46" s="376" t="str">
        <f>IF($E46="","",VLOOKUP($E46,'1MD ELO (3)'!$A$7:$O$80,5))</f>
        <v/>
      </c>
      <c r="E46" s="119"/>
      <c r="F46" s="120" t="str">
        <f>UPPER(IF($E46="","",VLOOKUP($E46,'1MD ELO (3)'!$A$7:$O$80,2)))</f>
        <v/>
      </c>
      <c r="G46" s="120" t="str">
        <f>IF($E46="","",VLOOKUP($E46,'1MD ELO (3)'!$A$7:$O$80,3))</f>
        <v/>
      </c>
      <c r="H46" s="120"/>
      <c r="I46" s="120" t="str">
        <f>IF($E46="","",VLOOKUP($E46,'1MD ELO (3)'!$A$7:$O$80,4))</f>
        <v/>
      </c>
      <c r="J46" s="215"/>
      <c r="K46" s="121"/>
      <c r="L46" s="146"/>
      <c r="M46" s="146"/>
      <c r="N46" s="220"/>
      <c r="O46" s="135" t="s">
        <v>0</v>
      </c>
      <c r="P46" s="144"/>
      <c r="Q46" s="137" t="str">
        <f>UPPER(IF(OR(P46="a",P46="as"),O42,IF(OR(P46="b",P46="bs"),O50,)))</f>
        <v/>
      </c>
      <c r="R46" s="145"/>
      <c r="S46" s="129"/>
    </row>
    <row r="47" spans="1:19" s="37" customFormat="1" ht="9.6" customHeight="1" x14ac:dyDescent="0.25">
      <c r="A47" s="117" t="s">
        <v>47</v>
      </c>
      <c r="B47" s="346" t="str">
        <f>IF($E47="","",VLOOKUP($E47,'1MD ELO (3)'!$A$7:$O$80,14))</f>
        <v/>
      </c>
      <c r="C47" s="346" t="str">
        <f>IF($E47="","",VLOOKUP($E47,'1MD ELO (3)'!$A$7:$O$80,15))</f>
        <v/>
      </c>
      <c r="D47" s="376" t="str">
        <f>IF($E47="","",VLOOKUP($E47,'1MD ELO (3)'!$A$7:$O$80,5))</f>
        <v/>
      </c>
      <c r="E47" s="119"/>
      <c r="F47" s="120" t="str">
        <f>UPPER(IF($E47="","",VLOOKUP($E47,'1MD ELO (3)'!$A$7:$O$80,2)))</f>
        <v/>
      </c>
      <c r="G47" s="120" t="str">
        <f>IF($E47="","",VLOOKUP($E47,'1MD ELO (3)'!$A$7:$O$80,3))</f>
        <v/>
      </c>
      <c r="H47" s="120"/>
      <c r="I47" s="120" t="str">
        <f>IF($E47="","",VLOOKUP($E47,'1MD ELO (3)'!$A$7:$O$80,4))</f>
        <v/>
      </c>
      <c r="J47" s="213"/>
      <c r="K47" s="137" t="str">
        <f>UPPER(IF(OR(J48="a",J48="as"),F47,IF(OR(J48="b",J48="bs"),F48,)))</f>
        <v/>
      </c>
      <c r="L47" s="145"/>
      <c r="M47" s="146"/>
      <c r="N47" s="146"/>
      <c r="O47" s="146"/>
      <c r="P47" s="148"/>
      <c r="Q47" s="121"/>
      <c r="R47" s="148"/>
      <c r="S47" s="129"/>
    </row>
    <row r="48" spans="1:19" s="37" customFormat="1" ht="9.6" customHeight="1" x14ac:dyDescent="0.25">
      <c r="A48" s="214" t="s">
        <v>48</v>
      </c>
      <c r="B48" s="346" t="str">
        <f>IF($E48="","",VLOOKUP($E48,'1MD ELO (3)'!$A$7:$O$80,14))</f>
        <v/>
      </c>
      <c r="C48" s="346" t="str">
        <f>IF($E48="","",VLOOKUP($E48,'1MD ELO (3)'!$A$7:$O$80,15))</f>
        <v/>
      </c>
      <c r="D48" s="376" t="str">
        <f>IF($E48="","",VLOOKUP($E48,'1MD ELO (3)'!$A$7:$O$80,5))</f>
        <v/>
      </c>
      <c r="E48" s="119"/>
      <c r="F48" s="412" t="str">
        <f>UPPER(IF($E48="","",VLOOKUP($E48,'1MD ELO (3)'!$A$7:$O$80,2)))</f>
        <v/>
      </c>
      <c r="G48" s="412" t="str">
        <f>IF($E48="","",VLOOKUP($E48,'1MD ELO (3)'!$A$7:$O$80,3))</f>
        <v/>
      </c>
      <c r="H48" s="412"/>
      <c r="I48" s="412" t="str">
        <f>IF($E48="","",VLOOKUP($E48,'1MD ELO (3)'!$A$7:$O$80,4))</f>
        <v/>
      </c>
      <c r="J48" s="215"/>
      <c r="K48" s="121"/>
      <c r="L48" s="136"/>
      <c r="M48" s="137" t="str">
        <f>UPPER(IF(OR(L48="a",L48="as"),K47,IF(OR(L48="b",L48="bs"),K49,)))</f>
        <v/>
      </c>
      <c r="N48" s="145"/>
      <c r="O48" s="146"/>
      <c r="P48" s="148"/>
      <c r="Q48" s="146"/>
      <c r="R48" s="148"/>
      <c r="S48" s="129"/>
    </row>
    <row r="49" spans="1:19" s="37" customFormat="1" ht="9.6" customHeight="1" x14ac:dyDescent="0.25">
      <c r="A49" s="131" t="s">
        <v>49</v>
      </c>
      <c r="B49" s="346" t="str">
        <f>IF($E49="","",VLOOKUP($E49,'1MD ELO (3)'!$A$7:$O$80,14))</f>
        <v/>
      </c>
      <c r="C49" s="346" t="str">
        <f>IF($E49="","",VLOOKUP($E49,'1MD ELO (3)'!$A$7:$O$80,15))</f>
        <v/>
      </c>
      <c r="D49" s="376" t="str">
        <f>IF($E49="","",VLOOKUP($E49,'1MD ELO (3)'!$A$7:$O$80,5))</f>
        <v/>
      </c>
      <c r="E49" s="119"/>
      <c r="F49" s="412" t="str">
        <f>UPPER(IF($E49="","",VLOOKUP($E49,'1MD ELO (3)'!$A$7:$O$80,2)))</f>
        <v/>
      </c>
      <c r="G49" s="412" t="str">
        <f>IF($E49="","",VLOOKUP($E49,'1MD ELO (3)'!$A$7:$O$80,3))</f>
        <v/>
      </c>
      <c r="H49" s="412"/>
      <c r="I49" s="412" t="str">
        <f>IF($E49="","",VLOOKUP($E49,'1MD ELO (3)'!$A$7:$O$80,4))</f>
        <v/>
      </c>
      <c r="J49" s="213"/>
      <c r="K49" s="137" t="str">
        <f>UPPER(IF(OR(J50="a",J50="as"),F49,IF(OR(J50="b",J50="bs"),F50,)))</f>
        <v/>
      </c>
      <c r="L49" s="216"/>
      <c r="M49" s="121"/>
      <c r="N49" s="148"/>
      <c r="O49" s="146"/>
      <c r="P49" s="148"/>
      <c r="Q49" s="146"/>
      <c r="R49" s="148"/>
      <c r="S49" s="129"/>
    </row>
    <row r="50" spans="1:19" s="37" customFormat="1" ht="9.6" customHeight="1" x14ac:dyDescent="0.25">
      <c r="A50" s="131" t="s">
        <v>50</v>
      </c>
      <c r="B50" s="346" t="str">
        <f>IF($E50="","",VLOOKUP($E50,'1MD ELO (3)'!$A$7:$O$80,14))</f>
        <v/>
      </c>
      <c r="C50" s="346" t="str">
        <f>IF($E50="","",VLOOKUP($E50,'1MD ELO (3)'!$A$7:$O$80,15))</f>
        <v/>
      </c>
      <c r="D50" s="376" t="str">
        <f>IF($E50="","",VLOOKUP($E50,'1MD ELO (3)'!$A$7:$O$80,5))</f>
        <v/>
      </c>
      <c r="E50" s="119"/>
      <c r="F50" s="412" t="str">
        <f>UPPER(IF($E50="","",VLOOKUP($E50,'1MD ELO (3)'!$A$7:$O$80,2)))</f>
        <v/>
      </c>
      <c r="G50" s="412" t="str">
        <f>IF($E50="","",VLOOKUP($E50,'1MD ELO (3)'!$A$7:$O$80,3))</f>
        <v/>
      </c>
      <c r="H50" s="412"/>
      <c r="I50" s="412" t="str">
        <f>IF($E50="","",VLOOKUP($E50,'1MD ELO (3)'!$A$7:$O$80,4))</f>
        <v/>
      </c>
      <c r="J50" s="215"/>
      <c r="K50" s="121"/>
      <c r="L50" s="146"/>
      <c r="M50" s="135" t="s">
        <v>0</v>
      </c>
      <c r="N50" s="144"/>
      <c r="O50" s="137" t="str">
        <f>UPPER(IF(OR(N50="a",N50="as"),M48,IF(OR(N50="b",N50="bs"),M52,)))</f>
        <v/>
      </c>
      <c r="P50" s="154"/>
      <c r="Q50" s="146"/>
      <c r="R50" s="148"/>
      <c r="S50" s="129"/>
    </row>
    <row r="51" spans="1:19" s="37" customFormat="1" ht="9.6" customHeight="1" x14ac:dyDescent="0.25">
      <c r="A51" s="131" t="s">
        <v>51</v>
      </c>
      <c r="B51" s="346" t="str">
        <f>IF($E51="","",VLOOKUP($E51,'1MD ELO (3)'!$A$7:$O$80,14))</f>
        <v/>
      </c>
      <c r="C51" s="346" t="str">
        <f>IF($E51="","",VLOOKUP($E51,'1MD ELO (3)'!$A$7:$O$80,15))</f>
        <v/>
      </c>
      <c r="D51" s="376" t="str">
        <f>IF($E51="","",VLOOKUP($E51,'1MD ELO (3)'!$A$7:$O$80,5))</f>
        <v/>
      </c>
      <c r="E51" s="119"/>
      <c r="F51" s="412" t="str">
        <f>UPPER(IF($E51="","",VLOOKUP($E51,'1MD ELO (3)'!$A$7:$O$80,2)))</f>
        <v/>
      </c>
      <c r="G51" s="412" t="str">
        <f>IF($E51="","",VLOOKUP($E51,'1MD ELO (3)'!$A$7:$O$80,3))</f>
        <v/>
      </c>
      <c r="H51" s="412"/>
      <c r="I51" s="412" t="str">
        <f>IF($E51="","",VLOOKUP($E51,'1MD ELO (3)'!$A$7:$O$80,4))</f>
        <v/>
      </c>
      <c r="J51" s="213"/>
      <c r="K51" s="137" t="str">
        <f>UPPER(IF(OR(J52="a",J52="as"),F51,IF(OR(J52="b",J52="bs"),F52,)))</f>
        <v/>
      </c>
      <c r="L51" s="145"/>
      <c r="M51" s="217"/>
      <c r="N51" s="218"/>
      <c r="O51" s="121"/>
      <c r="P51" s="146"/>
      <c r="Q51" s="146"/>
      <c r="R51" s="148"/>
      <c r="S51" s="129"/>
    </row>
    <row r="52" spans="1:19" s="37" customFormat="1" ht="9.6" customHeight="1" x14ac:dyDescent="0.25">
      <c r="A52" s="131" t="s">
        <v>52</v>
      </c>
      <c r="B52" s="346" t="str">
        <f>IF($E52="","",VLOOKUP($E52,'1MD ELO (3)'!$A$7:$O$80,14))</f>
        <v/>
      </c>
      <c r="C52" s="346" t="str">
        <f>IF($E52="","",VLOOKUP($E52,'1MD ELO (3)'!$A$7:$O$80,15))</f>
        <v/>
      </c>
      <c r="D52" s="376" t="str">
        <f>IF($E52="","",VLOOKUP($E52,'1MD ELO (3)'!$A$7:$O$80,5))</f>
        <v/>
      </c>
      <c r="E52" s="119"/>
      <c r="F52" s="412" t="str">
        <f>UPPER(IF($E52="","",VLOOKUP($E52,'1MD ELO (3)'!$A$7:$O$80,2)))</f>
        <v/>
      </c>
      <c r="G52" s="412" t="str">
        <f>IF($E52="","",VLOOKUP($E52,'1MD ELO (3)'!$A$7:$O$80,3))</f>
        <v/>
      </c>
      <c r="H52" s="412"/>
      <c r="I52" s="412" t="str">
        <f>IF($E52="","",VLOOKUP($E52,'1MD ELO (3)'!$A$7:$O$80,4))</f>
        <v/>
      </c>
      <c r="J52" s="215"/>
      <c r="K52" s="121"/>
      <c r="L52" s="136"/>
      <c r="M52" s="137" t="str">
        <f>UPPER(IF(OR(L52="a",L52="as"),K51,IF(OR(L52="b",L52="bs"),K53,)))</f>
        <v/>
      </c>
      <c r="N52" s="219"/>
      <c r="O52" s="146"/>
      <c r="P52" s="146"/>
      <c r="Q52" s="146"/>
      <c r="R52" s="148"/>
      <c r="S52" s="129"/>
    </row>
    <row r="53" spans="1:19" s="37" customFormat="1" ht="9.6" customHeight="1" x14ac:dyDescent="0.25">
      <c r="A53" s="214" t="s">
        <v>53</v>
      </c>
      <c r="B53" s="346" t="str">
        <f>IF($E53="","",VLOOKUP($E53,'1MD ELO (3)'!$A$7:$O$80,14))</f>
        <v/>
      </c>
      <c r="C53" s="346" t="str">
        <f>IF($E53="","",VLOOKUP($E53,'1MD ELO (3)'!$A$7:$O$80,15))</f>
        <v/>
      </c>
      <c r="D53" s="376" t="str">
        <f>IF($E53="","",VLOOKUP($E53,'1MD ELO (3)'!$A$7:$O$80,5))</f>
        <v/>
      </c>
      <c r="E53" s="119"/>
      <c r="F53" s="412" t="str">
        <f>UPPER(IF($E53="","",VLOOKUP($E53,'1MD ELO (3)'!$A$7:$O$80,2)))</f>
        <v/>
      </c>
      <c r="G53" s="412" t="str">
        <f>IF($E53="","",VLOOKUP($E53,'1MD ELO (3)'!$A$7:$O$80,3))</f>
        <v/>
      </c>
      <c r="H53" s="412"/>
      <c r="I53" s="412" t="str">
        <f>IF($E53="","",VLOOKUP($E53,'1MD ELO (3)'!$A$7:$O$80,4))</f>
        <v/>
      </c>
      <c r="J53" s="213"/>
      <c r="K53" s="137" t="str">
        <f>UPPER(IF(OR(J54="a",J54="as"),F53,IF(OR(J54="b",J54="bs"),F54,)))</f>
        <v/>
      </c>
      <c r="L53" s="154"/>
      <c r="M53" s="121"/>
      <c r="N53" s="146"/>
      <c r="O53" s="146"/>
      <c r="P53" s="146"/>
      <c r="Q53" s="146"/>
      <c r="R53" s="148"/>
      <c r="S53" s="129"/>
    </row>
    <row r="54" spans="1:19" s="37" customFormat="1" ht="9.6" customHeight="1" x14ac:dyDescent="0.25">
      <c r="A54" s="156" t="s">
        <v>54</v>
      </c>
      <c r="B54" s="346" t="str">
        <f>IF($E54="","",VLOOKUP($E54,'1MD ELO (3)'!$A$7:$O$80,14))</f>
        <v/>
      </c>
      <c r="C54" s="346" t="str">
        <f>IF($E54="","",VLOOKUP($E54,'1MD ELO (3)'!$A$7:$O$80,15))</f>
        <v/>
      </c>
      <c r="D54" s="376" t="str">
        <f>IF($E54="","",VLOOKUP($E54,'1MD ELO (3)'!$A$7:$O$80,5))</f>
        <v/>
      </c>
      <c r="E54" s="119"/>
      <c r="F54" s="120" t="str">
        <f>UPPER(IF($E54="","",VLOOKUP($E54,'1MD ELO (3)'!$A$7:$O$80,2)))</f>
        <v/>
      </c>
      <c r="G54" s="120" t="str">
        <f>IF($E54="","",VLOOKUP($E54,'1MD ELO (3)'!$A$7:$O$80,3))</f>
        <v/>
      </c>
      <c r="H54" s="120"/>
      <c r="I54" s="120" t="str">
        <f>IF($E54="","",VLOOKUP($E54,'1MD ELO (3)'!$A$7:$O$80,4))</f>
        <v/>
      </c>
      <c r="J54" s="215"/>
      <c r="K54" s="121"/>
      <c r="L54" s="146"/>
      <c r="M54" s="146"/>
      <c r="N54" s="220"/>
      <c r="O54" s="221" t="s">
        <v>131</v>
      </c>
      <c r="P54" s="210"/>
      <c r="Q54" s="137" t="str">
        <f>UPPER(IF(OR(P55="a",P55="as"),Q46,IF(OR(P55="b",P55="bs"),Q62,)))</f>
        <v/>
      </c>
      <c r="R54" s="211"/>
      <c r="S54" s="129"/>
    </row>
    <row r="55" spans="1:19" s="37" customFormat="1" ht="9.6" customHeight="1" x14ac:dyDescent="0.25">
      <c r="A55" s="117" t="s">
        <v>55</v>
      </c>
      <c r="B55" s="346" t="str">
        <f>IF($E55="","",VLOOKUP($E55,'1MD ELO (3)'!$A$7:$O$80,14))</f>
        <v/>
      </c>
      <c r="C55" s="346" t="str">
        <f>IF($E55="","",VLOOKUP($E55,'1MD ELO (3)'!$A$7:$O$80,15))</f>
        <v/>
      </c>
      <c r="D55" s="376" t="str">
        <f>IF($E55="","",VLOOKUP($E55,'1MD ELO (3)'!$A$7:$O$80,5))</f>
        <v/>
      </c>
      <c r="E55" s="119"/>
      <c r="F55" s="120" t="str">
        <f>UPPER(IF($E55="","",VLOOKUP($E55,'1MD ELO (3)'!$A$7:$O$80,2)))</f>
        <v/>
      </c>
      <c r="G55" s="120" t="str">
        <f>IF($E55="","",VLOOKUP($E55,'1MD ELO (3)'!$A$7:$O$80,3))</f>
        <v/>
      </c>
      <c r="H55" s="120"/>
      <c r="I55" s="120" t="str">
        <f>IF($E55="","",VLOOKUP($E55,'1MD ELO (3)'!$A$7:$O$80,4))</f>
        <v/>
      </c>
      <c r="J55" s="213"/>
      <c r="K55" s="137" t="str">
        <f>UPPER(IF(OR(J56="a",J56="as"),F55,IF(OR(J56="b",J56="bs"),F56,)))</f>
        <v/>
      </c>
      <c r="L55" s="145"/>
      <c r="M55" s="146"/>
      <c r="N55" s="146"/>
      <c r="O55" s="135" t="s">
        <v>0</v>
      </c>
      <c r="P55" s="212"/>
      <c r="Q55" s="121"/>
      <c r="R55" s="206"/>
      <c r="S55" s="129"/>
    </row>
    <row r="56" spans="1:19" s="37" customFormat="1" ht="9.6" customHeight="1" x14ac:dyDescent="0.25">
      <c r="A56" s="214" t="s">
        <v>56</v>
      </c>
      <c r="B56" s="346" t="str">
        <f>IF($E56="","",VLOOKUP($E56,'1MD ELO (3)'!$A$7:$O$80,14))</f>
        <v/>
      </c>
      <c r="C56" s="346" t="str">
        <f>IF($E56="","",VLOOKUP($E56,'1MD ELO (3)'!$A$7:$O$80,15))</f>
        <v/>
      </c>
      <c r="D56" s="376" t="str">
        <f>IF($E56="","",VLOOKUP($E56,'1MD ELO (3)'!$A$7:$O$80,5))</f>
        <v/>
      </c>
      <c r="E56" s="119"/>
      <c r="F56" s="412" t="str">
        <f>UPPER(IF($E56="","",VLOOKUP($E56,'1MD ELO (3)'!$A$7:$O$80,2)))</f>
        <v/>
      </c>
      <c r="G56" s="412" t="str">
        <f>IF($E56="","",VLOOKUP($E56,'1MD ELO (3)'!$A$7:$O$80,3))</f>
        <v/>
      </c>
      <c r="H56" s="412"/>
      <c r="I56" s="412" t="str">
        <f>IF($E56="","",VLOOKUP($E56,'1MD ELO (3)'!$A$7:$O$80,4))</f>
        <v/>
      </c>
      <c r="J56" s="215"/>
      <c r="K56" s="121"/>
      <c r="L56" s="136"/>
      <c r="M56" s="137" t="str">
        <f>UPPER(IF(OR(L56="a",L56="as"),K55,IF(OR(L56="b",L56="bs"),K57,)))</f>
        <v/>
      </c>
      <c r="N56" s="145"/>
      <c r="O56" s="146"/>
      <c r="P56" s="146"/>
      <c r="Q56" s="146"/>
      <c r="R56" s="148"/>
      <c r="S56" s="129"/>
    </row>
    <row r="57" spans="1:19" s="37" customFormat="1" ht="9.6" customHeight="1" x14ac:dyDescent="0.25">
      <c r="A57" s="131" t="s">
        <v>57</v>
      </c>
      <c r="B57" s="346" t="str">
        <f>IF($E57="","",VLOOKUP($E57,'1MD ELO (3)'!$A$7:$O$80,14))</f>
        <v/>
      </c>
      <c r="C57" s="346" t="str">
        <f>IF($E57="","",VLOOKUP($E57,'1MD ELO (3)'!$A$7:$O$80,15))</f>
        <v/>
      </c>
      <c r="D57" s="376" t="str">
        <f>IF($E57="","",VLOOKUP($E57,'1MD ELO (3)'!$A$7:$O$80,5))</f>
        <v/>
      </c>
      <c r="E57" s="119"/>
      <c r="F57" s="412" t="str">
        <f>UPPER(IF($E57="","",VLOOKUP($E57,'1MD ELO (3)'!$A$7:$O$80,2)))</f>
        <v/>
      </c>
      <c r="G57" s="412" t="str">
        <f>IF($E57="","",VLOOKUP($E57,'1MD ELO (3)'!$A$7:$O$80,3))</f>
        <v/>
      </c>
      <c r="H57" s="412"/>
      <c r="I57" s="412" t="str">
        <f>IF($E57="","",VLOOKUP($E57,'1MD ELO (3)'!$A$7:$O$80,4))</f>
        <v/>
      </c>
      <c r="J57" s="213"/>
      <c r="K57" s="137" t="str">
        <f>UPPER(IF(OR(J58="a",J58="as"),F57,IF(OR(J58="b",J58="bs"),F58,)))</f>
        <v/>
      </c>
      <c r="L57" s="216"/>
      <c r="M57" s="121"/>
      <c r="N57" s="148"/>
      <c r="O57" s="146"/>
      <c r="P57" s="146"/>
      <c r="Q57" s="767" t="str">
        <f>IF(Y3="","",CONCATENATE(AC1," pont"))</f>
        <v/>
      </c>
      <c r="R57" s="768"/>
      <c r="S57" s="129"/>
    </row>
    <row r="58" spans="1:19" s="37" customFormat="1" ht="9.6" customHeight="1" x14ac:dyDescent="0.25">
      <c r="A58" s="131" t="s">
        <v>58</v>
      </c>
      <c r="B58" s="346" t="str">
        <f>IF($E58="","",VLOOKUP($E58,'1MD ELO (3)'!$A$7:$O$80,14))</f>
        <v/>
      </c>
      <c r="C58" s="346" t="str">
        <f>IF($E58="","",VLOOKUP($E58,'1MD ELO (3)'!$A$7:$O$80,15))</f>
        <v/>
      </c>
      <c r="D58" s="376" t="str">
        <f>IF($E58="","",VLOOKUP($E58,'1MD ELO (3)'!$A$7:$O$80,5))</f>
        <v/>
      </c>
      <c r="E58" s="119"/>
      <c r="F58" s="412" t="str">
        <f>UPPER(IF($E58="","",VLOOKUP($E58,'1MD ELO (3)'!$A$7:$O$80,2)))</f>
        <v/>
      </c>
      <c r="G58" s="412" t="str">
        <f>IF($E58="","",VLOOKUP($E58,'1MD ELO (3)'!$A$7:$O$80,3))</f>
        <v/>
      </c>
      <c r="H58" s="412"/>
      <c r="I58" s="412" t="str">
        <f>IF($E58="","",VLOOKUP($E58,'1MD ELO (3)'!$A$7:$O$80,4))</f>
        <v/>
      </c>
      <c r="J58" s="215"/>
      <c r="K58" s="121"/>
      <c r="L58" s="146"/>
      <c r="M58" s="135" t="s">
        <v>0</v>
      </c>
      <c r="N58" s="144"/>
      <c r="O58" s="137" t="str">
        <f>UPPER(IF(OR(N58="a",N58="as"),M56,IF(OR(N58="b",N58="bs"),M60,)))</f>
        <v/>
      </c>
      <c r="P58" s="145"/>
      <c r="Q58" s="146"/>
      <c r="R58" s="148"/>
      <c r="S58" s="129"/>
    </row>
    <row r="59" spans="1:19" s="37" customFormat="1" ht="9.6" customHeight="1" x14ac:dyDescent="0.25">
      <c r="A59" s="131" t="s">
        <v>59</v>
      </c>
      <c r="B59" s="346" t="str">
        <f>IF($E59="","",VLOOKUP($E59,'1MD ELO (3)'!$A$7:$O$80,14))</f>
        <v/>
      </c>
      <c r="C59" s="346" t="str">
        <f>IF($E59="","",VLOOKUP($E59,'1MD ELO (3)'!$A$7:$O$80,15))</f>
        <v/>
      </c>
      <c r="D59" s="376" t="str">
        <f>IF($E59="","",VLOOKUP($E59,'1MD ELO (3)'!$A$7:$O$80,5))</f>
        <v/>
      </c>
      <c r="E59" s="119"/>
      <c r="F59" s="412" t="str">
        <f>UPPER(IF($E59="","",VLOOKUP($E59,'1MD ELO (3)'!$A$7:$O$80,2)))</f>
        <v/>
      </c>
      <c r="G59" s="412" t="str">
        <f>IF($E59="","",VLOOKUP($E59,'1MD ELO (3)'!$A$7:$O$80,3))</f>
        <v/>
      </c>
      <c r="H59" s="412"/>
      <c r="I59" s="412" t="str">
        <f>IF($E59="","",VLOOKUP($E59,'1MD ELO (3)'!$A$7:$O$80,4))</f>
        <v/>
      </c>
      <c r="J59" s="213"/>
      <c r="K59" s="137" t="str">
        <f>UPPER(IF(OR(J60="a",J60="as"),F59,IF(OR(J60="b",J60="bs"),F60,)))</f>
        <v/>
      </c>
      <c r="L59" s="145"/>
      <c r="M59" s="217"/>
      <c r="N59" s="218"/>
      <c r="O59" s="121"/>
      <c r="P59" s="148"/>
      <c r="Q59" s="146"/>
      <c r="R59" s="148"/>
      <c r="S59" s="129"/>
    </row>
    <row r="60" spans="1:19" s="37" customFormat="1" ht="9.6" customHeight="1" x14ac:dyDescent="0.25">
      <c r="A60" s="131" t="s">
        <v>60</v>
      </c>
      <c r="B60" s="346" t="str">
        <f>IF($E60="","",VLOOKUP($E60,'1MD ELO (3)'!$A$7:$O$80,14))</f>
        <v/>
      </c>
      <c r="C60" s="346" t="str">
        <f>IF($E60="","",VLOOKUP($E60,'1MD ELO (3)'!$A$7:$O$80,15))</f>
        <v/>
      </c>
      <c r="D60" s="376" t="str">
        <f>IF($E60="","",VLOOKUP($E60,'1MD ELO (3)'!$A$7:$O$80,5))</f>
        <v/>
      </c>
      <c r="E60" s="119"/>
      <c r="F60" s="412" t="str">
        <f>UPPER(IF($E60="","",VLOOKUP($E60,'1MD ELO (3)'!$A$7:$O$80,2)))</f>
        <v/>
      </c>
      <c r="G60" s="412" t="str">
        <f>IF($E60="","",VLOOKUP($E60,'1MD ELO (3)'!$A$7:$O$80,3))</f>
        <v/>
      </c>
      <c r="H60" s="412"/>
      <c r="I60" s="412" t="str">
        <f>IF($E60="","",VLOOKUP($E60,'1MD ELO (3)'!$A$7:$O$80,4))</f>
        <v/>
      </c>
      <c r="J60" s="215"/>
      <c r="K60" s="121"/>
      <c r="L60" s="136"/>
      <c r="M60" s="137" t="str">
        <f>UPPER(IF(OR(L60="a",L60="as"),K59,IF(OR(L60="b",L60="bs"),K61,)))</f>
        <v/>
      </c>
      <c r="N60" s="219"/>
      <c r="O60" s="146"/>
      <c r="P60" s="148"/>
      <c r="Q60" s="146"/>
      <c r="R60" s="148"/>
      <c r="S60" s="129"/>
    </row>
    <row r="61" spans="1:19" s="37" customFormat="1" ht="9.6" customHeight="1" x14ac:dyDescent="0.25">
      <c r="A61" s="214" t="s">
        <v>61</v>
      </c>
      <c r="B61" s="346" t="str">
        <f>IF($E61="","",VLOOKUP($E61,'1MD ELO (3)'!$A$7:$O$80,14))</f>
        <v/>
      </c>
      <c r="C61" s="346" t="str">
        <f>IF($E61="","",VLOOKUP($E61,'1MD ELO (3)'!$A$7:$O$80,15))</f>
        <v/>
      </c>
      <c r="D61" s="376" t="str">
        <f>IF($E61="","",VLOOKUP($E61,'1MD ELO (3)'!$A$7:$O$80,5))</f>
        <v/>
      </c>
      <c r="E61" s="119"/>
      <c r="F61" s="412" t="str">
        <f>UPPER(IF($E61="","",VLOOKUP($E61,'1MD ELO (3)'!$A$7:$O$80,2)))</f>
        <v/>
      </c>
      <c r="G61" s="412" t="str">
        <f>IF($E61="","",VLOOKUP($E61,'1MD ELO (3)'!$A$7:$O$80,3))</f>
        <v/>
      </c>
      <c r="H61" s="412"/>
      <c r="I61" s="412" t="str">
        <f>IF($E61="","",VLOOKUP($E61,'1MD ELO (3)'!$A$7:$O$80,4))</f>
        <v/>
      </c>
      <c r="J61" s="213"/>
      <c r="K61" s="137" t="str">
        <f>UPPER(IF(OR(J62="a",J62="as"),F61,IF(OR(J62="b",J62="bs"),F62,)))</f>
        <v/>
      </c>
      <c r="L61" s="154"/>
      <c r="M61" s="121"/>
      <c r="N61" s="146"/>
      <c r="O61" s="146"/>
      <c r="P61" s="148"/>
      <c r="Q61" s="146"/>
      <c r="R61" s="148"/>
      <c r="S61" s="129"/>
    </row>
    <row r="62" spans="1:19" s="37" customFormat="1" ht="9.6" customHeight="1" x14ac:dyDescent="0.25">
      <c r="A62" s="156" t="s">
        <v>62</v>
      </c>
      <c r="B62" s="346" t="str">
        <f>IF($E62="","",VLOOKUP($E62,'1MD ELO (3)'!$A$7:$O$80,14))</f>
        <v/>
      </c>
      <c r="C62" s="346" t="str">
        <f>IF($E62="","",VLOOKUP($E62,'1MD ELO (3)'!$A$7:$O$80,15))</f>
        <v/>
      </c>
      <c r="D62" s="376" t="str">
        <f>IF($E62="","",VLOOKUP($E62,'1MD ELO (3)'!$A$7:$O$80,5))</f>
        <v/>
      </c>
      <c r="E62" s="119"/>
      <c r="F62" s="120" t="str">
        <f>UPPER(IF($E62="","",VLOOKUP($E62,'1MD ELO (3)'!$A$7:$O$80,2)))</f>
        <v/>
      </c>
      <c r="G62" s="120" t="str">
        <f>IF($E62="","",VLOOKUP($E62,'1MD ELO (3)'!$A$7:$O$80,3))</f>
        <v/>
      </c>
      <c r="H62" s="120"/>
      <c r="I62" s="120" t="str">
        <f>IF($E62="","",VLOOKUP($E62,'1MD ELO (3)'!$A$7:$O$80,4))</f>
        <v/>
      </c>
      <c r="J62" s="215"/>
      <c r="K62" s="121"/>
      <c r="L62" s="146"/>
      <c r="M62" s="146"/>
      <c r="N62" s="220"/>
      <c r="O62" s="135" t="s">
        <v>0</v>
      </c>
      <c r="P62" s="144"/>
      <c r="Q62" s="137" t="str">
        <f>UPPER(IF(OR(P62="a",P62="as"),O58,IF(OR(P62="b",P62="bs"),O66,)))</f>
        <v/>
      </c>
      <c r="R62" s="154"/>
      <c r="S62" s="129"/>
    </row>
    <row r="63" spans="1:19" s="37" customFormat="1" ht="9.6" customHeight="1" x14ac:dyDescent="0.25">
      <c r="A63" s="117" t="s">
        <v>63</v>
      </c>
      <c r="B63" s="346" t="str">
        <f>IF($E63="","",VLOOKUP($E63,'1MD ELO (3)'!$A$7:$O$80,14))</f>
        <v/>
      </c>
      <c r="C63" s="346" t="str">
        <f>IF($E63="","",VLOOKUP($E63,'1MD ELO (3)'!$A$7:$O$80,15))</f>
        <v/>
      </c>
      <c r="D63" s="376" t="str">
        <f>IF($E63="","",VLOOKUP($E63,'1MD ELO (3)'!$A$7:$O$80,5))</f>
        <v/>
      </c>
      <c r="E63" s="119"/>
      <c r="F63" s="120" t="str">
        <f>UPPER(IF($E63="","",VLOOKUP($E63,'1MD ELO (3)'!$A$7:$O$80,2)))</f>
        <v/>
      </c>
      <c r="G63" s="120" t="str">
        <f>IF($E63="","",VLOOKUP($E63,'1MD ELO (3)'!$A$7:$O$80,3))</f>
        <v/>
      </c>
      <c r="H63" s="120"/>
      <c r="I63" s="120" t="str">
        <f>IF($E63="","",VLOOKUP($E63,'1MD ELO (3)'!$A$7:$O$80,4))</f>
        <v/>
      </c>
      <c r="J63" s="213"/>
      <c r="K63" s="137" t="str">
        <f>UPPER(IF(OR(J64="a",J64="as"),F63,IF(OR(J64="b",J64="bs"),F64,)))</f>
        <v/>
      </c>
      <c r="L63" s="145"/>
      <c r="M63" s="146"/>
      <c r="N63" s="146"/>
      <c r="O63" s="146"/>
      <c r="P63" s="148"/>
      <c r="Q63" s="121"/>
      <c r="R63" s="146"/>
      <c r="S63" s="129"/>
    </row>
    <row r="64" spans="1:19" s="37" customFormat="1" ht="9.6" customHeight="1" x14ac:dyDescent="0.25">
      <c r="A64" s="214" t="s">
        <v>64</v>
      </c>
      <c r="B64" s="346" t="str">
        <f>IF($E64="","",VLOOKUP($E64,'1MD ELO (3)'!$A$7:$O$80,14))</f>
        <v/>
      </c>
      <c r="C64" s="346" t="str">
        <f>IF($E64="","",VLOOKUP($E64,'1MD ELO (3)'!$A$7:$O$80,15))</f>
        <v/>
      </c>
      <c r="D64" s="376" t="str">
        <f>IF($E64="","",VLOOKUP($E64,'1MD ELO (3)'!$A$7:$O$80,5))</f>
        <v/>
      </c>
      <c r="E64" s="119"/>
      <c r="F64" s="412" t="str">
        <f>UPPER(IF($E64="","",VLOOKUP($E64,'1MD ELO (3)'!$A$7:$O$80,2)))</f>
        <v/>
      </c>
      <c r="G64" s="412" t="str">
        <f>IF($E64="","",VLOOKUP($E64,'1MD ELO (3)'!$A$7:$O$80,3))</f>
        <v/>
      </c>
      <c r="H64" s="412"/>
      <c r="I64" s="412" t="str">
        <f>IF($E64="","",VLOOKUP($E64,'1MD ELO (3)'!$A$7:$O$80,4))</f>
        <v/>
      </c>
      <c r="J64" s="215"/>
      <c r="K64" s="121"/>
      <c r="L64" s="136"/>
      <c r="M64" s="137" t="str">
        <f>UPPER(IF(OR(L64="a",L64="as"),K63,IF(OR(L64="b",L64="bs"),K65,)))</f>
        <v/>
      </c>
      <c r="N64" s="145"/>
      <c r="O64" s="146"/>
      <c r="P64" s="148"/>
      <c r="Q64" s="146"/>
      <c r="R64" s="146"/>
      <c r="S64" s="129"/>
    </row>
    <row r="65" spans="1:19" s="37" customFormat="1" ht="9.6" customHeight="1" x14ac:dyDescent="0.25">
      <c r="A65" s="131" t="s">
        <v>65</v>
      </c>
      <c r="B65" s="346" t="str">
        <f>IF($E65="","",VLOOKUP($E65,'1MD ELO (3)'!$A$7:$O$80,14))</f>
        <v/>
      </c>
      <c r="C65" s="346" t="str">
        <f>IF($E65="","",VLOOKUP($E65,'1MD ELO (3)'!$A$7:$O$80,15))</f>
        <v/>
      </c>
      <c r="D65" s="376" t="str">
        <f>IF($E65="","",VLOOKUP($E65,'1MD ELO (3)'!$A$7:$O$80,5))</f>
        <v/>
      </c>
      <c r="E65" s="119"/>
      <c r="F65" s="412" t="str">
        <f>UPPER(IF($E65="","",VLOOKUP($E65,'1MD ELO (3)'!$A$7:$O$80,2)))</f>
        <v/>
      </c>
      <c r="G65" s="412" t="str">
        <f>IF($E65="","",VLOOKUP($E65,'1MD ELO (3)'!$A$7:$O$80,3))</f>
        <v/>
      </c>
      <c r="H65" s="412"/>
      <c r="I65" s="412" t="str">
        <f>IF($E65="","",VLOOKUP($E65,'1MD ELO (3)'!$A$7:$O$80,4))</f>
        <v/>
      </c>
      <c r="J65" s="213"/>
      <c r="K65" s="137" t="str">
        <f>UPPER(IF(OR(J66="a",J66="as"),F65,IF(OR(J66="b",J66="bs"),F66,)))</f>
        <v/>
      </c>
      <c r="L65" s="216"/>
      <c r="M65" s="121"/>
      <c r="N65" s="148"/>
      <c r="O65" s="146"/>
      <c r="P65" s="148"/>
      <c r="Q65" s="146"/>
      <c r="R65" s="146"/>
      <c r="S65" s="129"/>
    </row>
    <row r="66" spans="1:19" s="37" customFormat="1" ht="9.6" customHeight="1" x14ac:dyDescent="0.25">
      <c r="A66" s="131" t="s">
        <v>66</v>
      </c>
      <c r="B66" s="346" t="str">
        <f>IF($E66="","",VLOOKUP($E66,'1MD ELO (3)'!$A$7:$O$80,14))</f>
        <v/>
      </c>
      <c r="C66" s="346" t="str">
        <f>IF($E66="","",VLOOKUP($E66,'1MD ELO (3)'!$A$7:$O$80,15))</f>
        <v/>
      </c>
      <c r="D66" s="376" t="str">
        <f>IF($E66="","",VLOOKUP($E66,'1MD ELO (3)'!$A$7:$O$80,5))</f>
        <v/>
      </c>
      <c r="E66" s="119"/>
      <c r="F66" s="412" t="str">
        <f>UPPER(IF($E66="","",VLOOKUP($E66,'1MD ELO (3)'!$A$7:$O$80,2)))</f>
        <v/>
      </c>
      <c r="G66" s="412" t="str">
        <f>IF($E66="","",VLOOKUP($E66,'1MD ELO (3)'!$A$7:$O$80,3))</f>
        <v/>
      </c>
      <c r="H66" s="412"/>
      <c r="I66" s="412" t="str">
        <f>IF($E66="","",VLOOKUP($E66,'1MD ELO (3)'!$A$7:$O$80,4))</f>
        <v/>
      </c>
      <c r="J66" s="215"/>
      <c r="K66" s="121"/>
      <c r="L66" s="146"/>
      <c r="M66" s="135" t="s">
        <v>0</v>
      </c>
      <c r="N66" s="144"/>
      <c r="O66" s="137" t="str">
        <f>UPPER(IF(OR(N66="a",N66="as"),M64,IF(OR(N66="b",N66="bs"),M68,)))</f>
        <v/>
      </c>
      <c r="P66" s="154"/>
      <c r="Q66" s="146"/>
      <c r="R66" s="146"/>
      <c r="S66" s="129"/>
    </row>
    <row r="67" spans="1:19" s="37" customFormat="1" ht="9.6" customHeight="1" x14ac:dyDescent="0.25">
      <c r="A67" s="131" t="s">
        <v>67</v>
      </c>
      <c r="B67" s="346" t="str">
        <f>IF($E67="","",VLOOKUP($E67,'1MD ELO (3)'!$A$7:$O$80,14))</f>
        <v/>
      </c>
      <c r="C67" s="346" t="str">
        <f>IF($E67="","",VLOOKUP($E67,'1MD ELO (3)'!$A$7:$O$80,15))</f>
        <v/>
      </c>
      <c r="D67" s="376" t="str">
        <f>IF($E67="","",VLOOKUP($E67,'1MD ELO (3)'!$A$7:$O$80,5))</f>
        <v/>
      </c>
      <c r="E67" s="119"/>
      <c r="F67" s="412" t="str">
        <f>UPPER(IF($E67="","",VLOOKUP($E67,'1MD ELO (3)'!$A$7:$O$80,2)))</f>
        <v/>
      </c>
      <c r="G67" s="412" t="str">
        <f>IF($E67="","",VLOOKUP($E67,'1MD ELO (3)'!$A$7:$O$80,3))</f>
        <v/>
      </c>
      <c r="H67" s="412"/>
      <c r="I67" s="412" t="str">
        <f>IF($E67="","",VLOOKUP($E67,'1MD ELO (3)'!$A$7:$O$80,4))</f>
        <v/>
      </c>
      <c r="J67" s="213"/>
      <c r="K67" s="137" t="str">
        <f>UPPER(IF(OR(J68="a",J68="as"),F67,IF(OR(J68="b",J68="bs"),F68,)))</f>
        <v/>
      </c>
      <c r="L67" s="145"/>
      <c r="M67" s="217"/>
      <c r="N67" s="218"/>
      <c r="O67" s="121"/>
      <c r="P67" s="146"/>
      <c r="Q67" s="146"/>
      <c r="R67" s="146"/>
      <c r="S67" s="129"/>
    </row>
    <row r="68" spans="1:19" s="37" customFormat="1" ht="9.6" customHeight="1" x14ac:dyDescent="0.25">
      <c r="A68" s="131" t="s">
        <v>68</v>
      </c>
      <c r="B68" s="346" t="str">
        <f>IF($E68="","",VLOOKUP($E68,'1MD ELO (3)'!$A$7:$O$80,14))</f>
        <v/>
      </c>
      <c r="C68" s="346" t="str">
        <f>IF($E68="","",VLOOKUP($E68,'1MD ELO (3)'!$A$7:$O$80,15))</f>
        <v/>
      </c>
      <c r="D68" s="376" t="str">
        <f>IF($E68="","",VLOOKUP($E68,'1MD ELO (3)'!$A$7:$O$80,5))</f>
        <v/>
      </c>
      <c r="E68" s="119"/>
      <c r="F68" s="412" t="str">
        <f>UPPER(IF($E68="","",VLOOKUP($E68,'1MD ELO (3)'!$A$7:$O$80,2)))</f>
        <v/>
      </c>
      <c r="G68" s="412" t="str">
        <f>IF($E68="","",VLOOKUP($E68,'1MD ELO (3)'!$A$7:$O$80,3))</f>
        <v/>
      </c>
      <c r="H68" s="412"/>
      <c r="I68" s="412" t="str">
        <f>IF($E68="","",VLOOKUP($E68,'1MD ELO (3)'!$A$7:$O$80,4))</f>
        <v/>
      </c>
      <c r="J68" s="215"/>
      <c r="K68" s="121"/>
      <c r="L68" s="136"/>
      <c r="M68" s="137" t="str">
        <f>UPPER(IF(OR(L68="a",L68="as"),K67,IF(OR(L68="b",L68="bs"),K69,)))</f>
        <v/>
      </c>
      <c r="N68" s="219"/>
      <c r="O68" s="146"/>
      <c r="P68" s="146"/>
      <c r="Q68" s="146"/>
      <c r="R68" s="146"/>
      <c r="S68" s="129"/>
    </row>
    <row r="69" spans="1:19" s="37" customFormat="1" ht="9.6" customHeight="1" x14ac:dyDescent="0.25">
      <c r="A69" s="214" t="s">
        <v>69</v>
      </c>
      <c r="B69" s="346" t="str">
        <f>IF($E69="","",VLOOKUP($E69,'1MD ELO (3)'!$A$7:$O$80,14))</f>
        <v/>
      </c>
      <c r="C69" s="346" t="str">
        <f>IF($E69="","",VLOOKUP($E69,'1MD ELO (3)'!$A$7:$O$80,15))</f>
        <v/>
      </c>
      <c r="D69" s="376" t="str">
        <f>IF($E69="","",VLOOKUP($E69,'1MD ELO (3)'!$A$7:$O$80,5))</f>
        <v/>
      </c>
      <c r="E69" s="119"/>
      <c r="F69" s="412" t="str">
        <f>UPPER(IF($E69="","",VLOOKUP($E69,'1MD ELO (3)'!$A$7:$O$80,2)))</f>
        <v/>
      </c>
      <c r="G69" s="412" t="str">
        <f>IF($E69="","",VLOOKUP($E69,'1MD ELO (3)'!$A$7:$O$80,3))</f>
        <v/>
      </c>
      <c r="H69" s="412"/>
      <c r="I69" s="412" t="str">
        <f>IF($E69="","",VLOOKUP($E69,'1MD ELO (3)'!$A$7:$O$80,4))</f>
        <v/>
      </c>
      <c r="J69" s="213"/>
      <c r="K69" s="137" t="str">
        <f>UPPER(IF(OR(J70="a",J70="as"),F69,IF(OR(J70="b",J70="bs"),F70,)))</f>
        <v/>
      </c>
      <c r="L69" s="154"/>
      <c r="M69" s="121"/>
      <c r="N69" s="146"/>
      <c r="O69" s="146"/>
      <c r="P69" s="146"/>
      <c r="Q69" s="146"/>
      <c r="R69" s="146"/>
      <c r="S69" s="129"/>
    </row>
    <row r="70" spans="1:19" s="37" customFormat="1" ht="9.6" customHeight="1" x14ac:dyDescent="0.25">
      <c r="A70" s="156" t="s">
        <v>70</v>
      </c>
      <c r="B70" s="346" t="str">
        <f>IF($E70="","",VLOOKUP($E70,'1MD ELO (3)'!$A$7:$O$80,14))</f>
        <v/>
      </c>
      <c r="C70" s="346" t="str">
        <f>IF($E70="","",VLOOKUP($E70,'1MD ELO (3)'!$A$7:$O$80,15))</f>
        <v/>
      </c>
      <c r="D70" s="376" t="str">
        <f>IF($E70="","",VLOOKUP($E70,'1MD ELO (3)'!$A$7:$O$80,5))</f>
        <v/>
      </c>
      <c r="E70" s="119"/>
      <c r="F70" s="120" t="str">
        <f>UPPER(IF($E70="","",VLOOKUP($E70,'1MD ELO (3)'!$A$7:$O$80,2)))</f>
        <v/>
      </c>
      <c r="G70" s="120" t="str">
        <f>IF($E70="","",VLOOKUP($E70,'1MD ELO (3)'!$A$7:$O$80,3))</f>
        <v/>
      </c>
      <c r="H70" s="120"/>
      <c r="I70" s="120" t="str">
        <f>IF($E70="","",VLOOKUP($E70,'1MD ELO (3)'!$A$7:$O$80,4))</f>
        <v/>
      </c>
      <c r="J70" s="215"/>
      <c r="K70" s="121"/>
      <c r="L70" s="146"/>
      <c r="M70" s="146"/>
      <c r="N70" s="220"/>
      <c r="O70" s="146"/>
      <c r="P70" s="146"/>
      <c r="Q70" s="146"/>
      <c r="R70" s="146"/>
      <c r="S70" s="129"/>
    </row>
    <row r="71" spans="1:19" s="37" customFormat="1" ht="6" customHeight="1" x14ac:dyDescent="0.25">
      <c r="A71" s="230"/>
      <c r="B71" s="231"/>
      <c r="C71" s="231"/>
      <c r="D71" s="231"/>
      <c r="E71" s="232"/>
      <c r="F71" s="233"/>
      <c r="G71" s="233"/>
      <c r="H71" s="234"/>
      <c r="I71" s="233"/>
      <c r="J71" s="235"/>
      <c r="K71" s="146"/>
      <c r="L71" s="146"/>
      <c r="M71" s="146"/>
      <c r="N71" s="220"/>
      <c r="O71" s="146"/>
      <c r="P71" s="146"/>
      <c r="Q71" s="146"/>
      <c r="R71" s="146"/>
      <c r="S71" s="129"/>
    </row>
    <row r="72" spans="1:19" s="18" customFormat="1" ht="10.5" customHeight="1" x14ac:dyDescent="0.25">
      <c r="A72" s="169" t="s">
        <v>102</v>
      </c>
      <c r="B72" s="170"/>
      <c r="C72" s="170"/>
      <c r="D72" s="381"/>
      <c r="E72" s="236" t="s">
        <v>6</v>
      </c>
      <c r="F72" s="173" t="s">
        <v>104</v>
      </c>
      <c r="G72" s="236" t="s">
        <v>6</v>
      </c>
      <c r="H72" s="400" t="s">
        <v>104</v>
      </c>
      <c r="I72" s="237"/>
      <c r="J72" s="236" t="s">
        <v>6</v>
      </c>
      <c r="K72" s="173" t="s">
        <v>122</v>
      </c>
      <c r="L72" s="176"/>
      <c r="M72" s="173" t="s">
        <v>123</v>
      </c>
      <c r="N72" s="177"/>
      <c r="O72" s="178" t="s">
        <v>124</v>
      </c>
      <c r="P72" s="178"/>
      <c r="Q72" s="179"/>
      <c r="R72" s="180"/>
    </row>
    <row r="73" spans="1:19" s="18" customFormat="1" ht="9" customHeight="1" x14ac:dyDescent="0.25">
      <c r="A73" s="382" t="s">
        <v>103</v>
      </c>
      <c r="B73" s="383"/>
      <c r="C73" s="384"/>
      <c r="D73" s="385"/>
      <c r="E73" s="184">
        <v>1</v>
      </c>
      <c r="F73" s="238" t="str">
        <f>IF(E73&gt;$R$80,,UPPER(VLOOKUP(E73,'1MD ELO (3)'!$A$7:$Q$134,2)))</f>
        <v/>
      </c>
      <c r="G73" s="184">
        <v>9</v>
      </c>
      <c r="H73" s="55" t="str">
        <f>IF(G73&gt;$R$80,,UPPER(VLOOKUP(G73,'1MD ELO (3)'!$A$7:$Q$134,2)))</f>
        <v/>
      </c>
      <c r="I73" s="54"/>
      <c r="J73" s="186" t="s">
        <v>7</v>
      </c>
      <c r="K73" s="181"/>
      <c r="L73" s="187"/>
      <c r="M73" s="181"/>
      <c r="N73" s="188"/>
      <c r="O73" s="189" t="s">
        <v>108</v>
      </c>
      <c r="P73" s="190"/>
      <c r="Q73" s="190"/>
      <c r="R73" s="191"/>
    </row>
    <row r="74" spans="1:19" s="18" customFormat="1" ht="9" customHeight="1" x14ac:dyDescent="0.25">
      <c r="A74" s="196" t="s">
        <v>121</v>
      </c>
      <c r="B74" s="194"/>
      <c r="C74" s="378"/>
      <c r="D74" s="197"/>
      <c r="E74" s="184">
        <v>2</v>
      </c>
      <c r="F74" s="238" t="str">
        <f>IF(E74&gt;$R$80,,UPPER(VLOOKUP(E74,'1MD ELO (3)'!$A$7:$Q$134,2)))</f>
        <v/>
      </c>
      <c r="G74" s="184">
        <v>10</v>
      </c>
      <c r="H74" s="55" t="str">
        <f>IF(G74&gt;$R$80,,UPPER(VLOOKUP(G74,'1MD ELO (3)'!$A$7:$Q$134,2)))</f>
        <v/>
      </c>
      <c r="I74" s="54"/>
      <c r="J74" s="186" t="s">
        <v>8</v>
      </c>
      <c r="K74" s="181"/>
      <c r="L74" s="187"/>
      <c r="M74" s="181"/>
      <c r="N74" s="188"/>
      <c r="O74" s="192"/>
      <c r="P74" s="193"/>
      <c r="Q74" s="194"/>
      <c r="R74" s="195"/>
    </row>
    <row r="75" spans="1:19" s="18" customFormat="1" ht="9" customHeight="1" x14ac:dyDescent="0.25">
      <c r="A75" s="336"/>
      <c r="B75" s="337"/>
      <c r="C75" s="379"/>
      <c r="D75" s="338"/>
      <c r="E75" s="184">
        <v>3</v>
      </c>
      <c r="F75" s="238" t="str">
        <f>IF(E75&gt;$R$80,,UPPER(VLOOKUP(E75,'1MD ELO (3)'!$A$7:$Q$134,2)))</f>
        <v/>
      </c>
      <c r="G75" s="184">
        <v>11</v>
      </c>
      <c r="H75" s="55" t="str">
        <f>IF(G75&gt;$R$80,,UPPER(VLOOKUP(G75,'1MD ELO (3)'!$A$7:$Q$134,2)))</f>
        <v/>
      </c>
      <c r="I75" s="54"/>
      <c r="J75" s="186" t="s">
        <v>9</v>
      </c>
      <c r="K75" s="181"/>
      <c r="L75" s="187"/>
      <c r="M75" s="181"/>
      <c r="N75" s="188"/>
      <c r="O75" s="189" t="s">
        <v>109</v>
      </c>
      <c r="P75" s="190"/>
      <c r="Q75" s="190"/>
      <c r="R75" s="191"/>
    </row>
    <row r="76" spans="1:19" s="18" customFormat="1" ht="9" customHeight="1" x14ac:dyDescent="0.25">
      <c r="A76" s="198"/>
      <c r="B76" s="110"/>
      <c r="C76" s="110"/>
      <c r="D76" s="199"/>
      <c r="E76" s="184">
        <v>4</v>
      </c>
      <c r="F76" s="238" t="str">
        <f>IF(E76&gt;$R$80,,UPPER(VLOOKUP(E76,'1MD ELO (3)'!$A$7:$Q$134,2)))</f>
        <v/>
      </c>
      <c r="G76" s="184">
        <v>12</v>
      </c>
      <c r="H76" s="55" t="str">
        <f>IF(G76&gt;$R$80,,UPPER(VLOOKUP(G76,'1MD ELO (3)'!$A$7:$Q$134,2)))</f>
        <v/>
      </c>
      <c r="I76" s="54"/>
      <c r="J76" s="186" t="s">
        <v>10</v>
      </c>
      <c r="K76" s="181"/>
      <c r="L76" s="187"/>
      <c r="M76" s="181"/>
      <c r="N76" s="188"/>
      <c r="O76" s="181"/>
      <c r="P76" s="187"/>
      <c r="Q76" s="181"/>
      <c r="R76" s="188"/>
    </row>
    <row r="77" spans="1:19" s="18" customFormat="1" ht="9" customHeight="1" x14ac:dyDescent="0.25">
      <c r="A77" s="325"/>
      <c r="B77" s="339"/>
      <c r="C77" s="339"/>
      <c r="D77" s="380"/>
      <c r="E77" s="184">
        <v>5</v>
      </c>
      <c r="F77" s="238" t="str">
        <f>IF(E77&gt;$R$80,,UPPER(VLOOKUP(E77,'1MD ELO (3)'!$A$7:$Q$134,2)))</f>
        <v/>
      </c>
      <c r="G77" s="184">
        <v>13</v>
      </c>
      <c r="H77" s="55" t="str">
        <f>IF(G77&gt;$R$80,,UPPER(VLOOKUP(G77,'1MD ELO (3)'!$A$7:$Q$134,2)))</f>
        <v/>
      </c>
      <c r="I77" s="54"/>
      <c r="J77" s="186" t="s">
        <v>11</v>
      </c>
      <c r="K77" s="181"/>
      <c r="L77" s="187"/>
      <c r="M77" s="181"/>
      <c r="N77" s="188"/>
      <c r="O77" s="194"/>
      <c r="P77" s="193"/>
      <c r="Q77" s="194"/>
      <c r="R77" s="195"/>
    </row>
    <row r="78" spans="1:19" s="18" customFormat="1" ht="9" customHeight="1" x14ac:dyDescent="0.25">
      <c r="A78" s="326"/>
      <c r="B78" s="24"/>
      <c r="C78" s="110"/>
      <c r="D78" s="199"/>
      <c r="E78" s="184">
        <v>6</v>
      </c>
      <c r="F78" s="238" t="str">
        <f>IF(E78&gt;$R$80,,UPPER(VLOOKUP(E78,'1MD ELO (3)'!$A$7:$Q$134,2)))</f>
        <v/>
      </c>
      <c r="G78" s="184">
        <v>14</v>
      </c>
      <c r="H78" s="55" t="str">
        <f>IF(G78&gt;$R$80,,UPPER(VLOOKUP(G78,'1MD ELO (3)'!$A$7:$Q$134,2)))</f>
        <v/>
      </c>
      <c r="I78" s="54"/>
      <c r="J78" s="186" t="s">
        <v>12</v>
      </c>
      <c r="K78" s="181"/>
      <c r="L78" s="187"/>
      <c r="M78" s="181"/>
      <c r="N78" s="188"/>
      <c r="O78" s="189" t="s">
        <v>89</v>
      </c>
      <c r="P78" s="190"/>
      <c r="Q78" s="190"/>
      <c r="R78" s="191"/>
    </row>
    <row r="79" spans="1:19" s="18" customFormat="1" ht="9" customHeight="1" x14ac:dyDescent="0.25">
      <c r="A79" s="326"/>
      <c r="B79" s="24"/>
      <c r="C79" s="263"/>
      <c r="D79" s="334"/>
      <c r="E79" s="184">
        <v>7</v>
      </c>
      <c r="F79" s="238" t="str">
        <f>IF(E79&gt;$R$80,,UPPER(VLOOKUP(E79,'1MD ELO (3)'!$A$7:$Q$134,2)))</f>
        <v/>
      </c>
      <c r="G79" s="184">
        <v>15</v>
      </c>
      <c r="H79" s="55" t="str">
        <f>IF(G79&gt;$R$80,,UPPER(VLOOKUP(G79,'1MD ELO (3)'!$A$7:$Q$134,2)))</f>
        <v/>
      </c>
      <c r="I79" s="54"/>
      <c r="J79" s="186" t="s">
        <v>13</v>
      </c>
      <c r="K79" s="181"/>
      <c r="L79" s="187"/>
      <c r="M79" s="181"/>
      <c r="N79" s="188"/>
      <c r="O79" s="181"/>
      <c r="P79" s="187"/>
      <c r="Q79" s="181"/>
      <c r="R79" s="188"/>
    </row>
    <row r="80" spans="1:19" s="18" customFormat="1" ht="9" customHeight="1" x14ac:dyDescent="0.25">
      <c r="A80" s="327"/>
      <c r="B80" s="324"/>
      <c r="C80" s="375"/>
      <c r="D80" s="335"/>
      <c r="E80" s="200">
        <v>8</v>
      </c>
      <c r="F80" s="239" t="str">
        <f>IF(E80&gt;$R$80,,UPPER(VLOOKUP(E80,'1MD ELO (3)'!$A$7:$Q$134,2)))</f>
        <v/>
      </c>
      <c r="G80" s="200">
        <v>16</v>
      </c>
      <c r="H80" s="201" t="str">
        <f>IF(G80&gt;$R$80,,UPPER(VLOOKUP(G80,'1MD ELO (3)'!$A$7:$Q$134,2)))</f>
        <v/>
      </c>
      <c r="I80" s="203"/>
      <c r="J80" s="204" t="s">
        <v>14</v>
      </c>
      <c r="K80" s="194"/>
      <c r="L80" s="193"/>
      <c r="M80" s="194"/>
      <c r="N80" s="195"/>
      <c r="O80" s="194" t="str">
        <f>R4</f>
        <v>Csávás István</v>
      </c>
      <c r="P80" s="193"/>
      <c r="Q80" s="194"/>
      <c r="R80" s="205">
        <f>MIN(16,'1MD ELO (3)'!Q5)</f>
        <v>16</v>
      </c>
    </row>
    <row r="81" ht="15.75" customHeight="1" x14ac:dyDescent="0.25"/>
    <row r="82" ht="9" customHeight="1" x14ac:dyDescent="0.25"/>
  </sheetData>
  <mergeCells count="4">
    <mergeCell ref="A4:C4"/>
    <mergeCell ref="Q25:R25"/>
    <mergeCell ref="Q41:R41"/>
    <mergeCell ref="Q57:R57"/>
  </mergeCells>
  <conditionalFormatting sqref="E7:E70">
    <cfRule type="expression" dxfId="410" priority="5" stopIfTrue="1">
      <formula>$E7&lt;17</formula>
    </cfRule>
  </conditionalFormatting>
  <conditionalFormatting sqref="G7:G70 I7:I70">
    <cfRule type="expression" dxfId="409" priority="14" stopIfTrue="1">
      <formula>AND($E7&lt;17,$C7&gt;0)</formula>
    </cfRule>
  </conditionalFormatting>
  <conditionalFormatting sqref="H7:H70">
    <cfRule type="expression" dxfId="408" priority="15" stopIfTrue="1">
      <formula>AND($E7&lt;9,$C7&gt;0)</formula>
    </cfRule>
  </conditionalFormatting>
  <conditionalFormatting sqref="J8 L8 J10 N10 J12 L12 J14 P14 J16 L16 J18 N18 J20 L20 J22 P23 J24 L24 J26 N26 J28 L28 J30 P30 J32 L32 J34 N34 J36 L36 J38 P38 J40 L40 J42 N42 J44 L44 J46 P46 J48 L48 J50 N50 J52 L52 J54 P55 J56 L56 J58 N58 J60 L60 J62 P62 J64 L64 J66 N66 J68 L68 J70 R80">
    <cfRule type="expression" dxfId="407" priority="6" stopIfTrue="1">
      <formula>$O$1="CU"</formula>
    </cfRule>
  </conditionalFormatting>
  <conditionalFormatting sqref="K7 K9 K11 K13 K15 K17 K19 K21 Q22 K23 K25 K27 K29 K31 K33 K35 K37 K39 K41 K43 K45 K47 K49 K51 K53 Q54 K55 K57 K59 K61 K63 K65 K67 K69">
    <cfRule type="expression" dxfId="406" priority="7" stopIfTrue="1">
      <formula>J8="as"</formula>
    </cfRule>
    <cfRule type="expression" dxfId="405" priority="8" stopIfTrue="1">
      <formula>J8="bs"</formula>
    </cfRule>
  </conditionalFormatting>
  <conditionalFormatting sqref="M8 O10 M12 Q14 M16 O18 M20 M24 O26 M28 Q30 M32 O34 M36 Q38 M40 O42 M44 Q46 M48 O50 M52 M56 O58 M60 Q62 M64 O66 M68">
    <cfRule type="expression" dxfId="404" priority="9" stopIfTrue="1">
      <formula>L8="as"</formula>
    </cfRule>
    <cfRule type="expression" dxfId="403" priority="10" stopIfTrue="1">
      <formula>L8="bs"</formula>
    </cfRule>
  </conditionalFormatting>
  <conditionalFormatting sqref="M10 O14 M18 O23 M26 O30 M34 O38 M42 O46 M50 O55 M58 O62 M66">
    <cfRule type="expression" dxfId="402" priority="11" stopIfTrue="1">
      <formula>AND($O$1="CU",M10="Umpire")</formula>
    </cfRule>
    <cfRule type="expression" dxfId="401" priority="12" stopIfTrue="1">
      <formula>AND($O$1="CU",M10&lt;&gt;"Umpire",N10&lt;&gt;"")</formula>
    </cfRule>
    <cfRule type="expression" dxfId="400" priority="13" stopIfTrue="1">
      <formula>AND($O$1="CU",M10&lt;&gt;"Umpire")</formula>
    </cfRule>
  </conditionalFormatting>
  <conditionalFormatting sqref="O37">
    <cfRule type="expression" dxfId="399" priority="3" stopIfTrue="1">
      <formula>P23="as"</formula>
    </cfRule>
    <cfRule type="expression" dxfId="398" priority="4" stopIfTrue="1">
      <formula>P23="bs"</formula>
    </cfRule>
  </conditionalFormatting>
  <conditionalFormatting sqref="O39">
    <cfRule type="expression" dxfId="397" priority="1" stopIfTrue="1">
      <formula>P55="as"</formula>
    </cfRule>
    <cfRule type="expression" dxfId="396" priority="2" stopIfTrue="1">
      <formula>P55="bs"</formula>
    </cfRule>
  </conditionalFormatting>
  <dataValidations count="1">
    <dataValidation type="list" allowBlank="1" showInputMessage="1" sqref="M10 M18 M26 M34 M42 M50 M58 M66 O14 O30 O46 O62 O55 O23 O38" xr:uid="{00000000-0002-0000-3600-000000000000}">
      <formula1>$U$7:$U$16</formula1>
    </dataValidation>
  </dataValidations>
  <printOptions horizontalCentered="1"/>
  <pageMargins left="0.35" right="0.35" top="0.35" bottom="0.35" header="0" footer="0"/>
  <pageSetup paperSize="9" orientation="portrait" horizontalDpi="360" verticalDpi="200" r:id="rId1"/>
  <headerFooter alignWithMargins="0"/>
  <rowBreaks count="1" manualBreakCount="1">
    <brk id="80" max="65535" man="1"/>
  </rowBreaks>
  <drawing r:id="rId2"/>
  <legacyDrawing r:id="rId3"/>
  <mc:AlternateContent xmlns:mc="http://schemas.openxmlformats.org/markup-compatibility/2006">
    <mc:Choice Requires="x14">
      <controls>
        <mc:AlternateContent xmlns:mc="http://schemas.openxmlformats.org/markup-compatibility/2006">
          <mc:Choice Requires="x14">
            <control shapeId="692225" r:id="rId4" name="Button 1">
              <controlPr defaultSize="0" print="0" autoFill="0" autoPict="0" macro="[0]!Jun_Show_CU">
                <anchor moveWithCells="1" sizeWithCells="1">
                  <from>
                    <xdr:col>12</xdr:col>
                    <xdr:colOff>563880</xdr:colOff>
                    <xdr:row>0</xdr:row>
                    <xdr:rowOff>7620</xdr:rowOff>
                  </from>
                  <to>
                    <xdr:col>14</xdr:col>
                    <xdr:colOff>388620</xdr:colOff>
                    <xdr:row>0</xdr:row>
                    <xdr:rowOff>182880</xdr:rowOff>
                  </to>
                </anchor>
              </controlPr>
            </control>
          </mc:Choice>
        </mc:AlternateContent>
        <mc:AlternateContent xmlns:mc="http://schemas.openxmlformats.org/markup-compatibility/2006">
          <mc:Choice Requires="x14">
            <control shapeId="692226" r:id="rId5" name="Button 2">
              <controlPr defaultSize="0" print="0" autoFill="0" autoPict="0" macro="[0]!Jun_Hide_CU">
                <anchor moveWithCells="1" sizeWithCells="1">
                  <from>
                    <xdr:col>12</xdr:col>
                    <xdr:colOff>533400</xdr:colOff>
                    <xdr:row>0</xdr:row>
                    <xdr:rowOff>182880</xdr:rowOff>
                  </from>
                  <to>
                    <xdr:col>14</xdr:col>
                    <xdr:colOff>388620</xdr:colOff>
                    <xdr:row>1</xdr:row>
                    <xdr:rowOff>68580</xdr:rowOff>
                  </to>
                </anchor>
              </controlPr>
            </control>
          </mc:Choice>
        </mc:AlternateContent>
      </controls>
    </mc:Choice>
  </mc:AlternateContent>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Sheet29">
    <tabColor indexed="42"/>
  </sheetPr>
  <dimension ref="A1:P87"/>
  <sheetViews>
    <sheetView showGridLines="0" showZeros="0" zoomScale="86" workbookViewId="0">
      <pane ySplit="7" topLeftCell="A8" activePane="bottomLeft" state="frozen"/>
      <selection activeCell="D27" sqref="D27"/>
      <selection pane="bottomLeft" activeCell="D27" sqref="D27"/>
    </sheetView>
  </sheetViews>
  <sheetFormatPr defaultColWidth="8.88671875" defaultRowHeight="13.2" x14ac:dyDescent="0.25"/>
  <cols>
    <col min="1" max="1" width="4.33203125" customWidth="1"/>
    <col min="2" max="2" width="11.6640625" customWidth="1"/>
    <col min="3" max="3" width="13" customWidth="1"/>
    <col min="4" max="4" width="12.109375" style="41" customWidth="1"/>
    <col min="5" max="5" width="12.44140625" style="41" customWidth="1"/>
    <col min="6" max="6" width="5.88671875" style="41" customWidth="1"/>
    <col min="7" max="7" width="2.6640625" style="41" customWidth="1"/>
    <col min="8" max="8" width="12.6640625" style="64" customWidth="1"/>
    <col min="9" max="9" width="11.33203125" style="41" customWidth="1"/>
    <col min="10" max="10" width="12.109375" style="41" customWidth="1"/>
    <col min="11" max="11" width="10.44140625" style="41" customWidth="1"/>
    <col min="12" max="12" width="5.88671875" style="41" customWidth="1"/>
    <col min="13" max="13" width="11.33203125" style="41" customWidth="1"/>
    <col min="14" max="16" width="5.88671875" style="41" customWidth="1"/>
  </cols>
  <sheetData>
    <row r="1" spans="1:16" ht="24.6" x14ac:dyDescent="0.4">
      <c r="A1" s="56" t="str">
        <f>Altalanos!$A$6</f>
        <v>Bács-Kiskun megyei Tenisz Diákolimpia</v>
      </c>
      <c r="B1" s="56"/>
      <c r="C1" s="56"/>
      <c r="D1" s="57"/>
      <c r="E1" s="57"/>
      <c r="F1" s="342"/>
      <c r="G1" s="342"/>
      <c r="H1" s="370" t="s">
        <v>132</v>
      </c>
      <c r="I1" s="57"/>
      <c r="J1" s="58"/>
      <c r="K1" s="58"/>
      <c r="L1" s="58"/>
      <c r="M1" s="58"/>
      <c r="N1" s="58"/>
      <c r="O1" s="246"/>
      <c r="P1" s="71"/>
    </row>
    <row r="2" spans="1:16" ht="13.8" thickBot="1" x14ac:dyDescent="0.3">
      <c r="A2" s="59">
        <f>Altalanos!$A$8</f>
        <v>0</v>
      </c>
      <c r="B2" s="59" t="s">
        <v>119</v>
      </c>
      <c r="C2" s="392">
        <f>Altalanos!$C$8</f>
        <v>0</v>
      </c>
      <c r="D2" s="247"/>
      <c r="E2" s="247"/>
      <c r="F2" s="247"/>
      <c r="G2" s="247"/>
      <c r="H2" s="370" t="s">
        <v>133</v>
      </c>
      <c r="I2" s="65"/>
      <c r="J2" s="65"/>
      <c r="K2" s="49"/>
      <c r="L2" s="49"/>
      <c r="M2" s="49"/>
      <c r="N2" s="49"/>
      <c r="O2" s="248"/>
      <c r="P2" s="73"/>
    </row>
    <row r="3" spans="1:16" s="2" customFormat="1" x14ac:dyDescent="0.25">
      <c r="A3" s="402" t="s">
        <v>139</v>
      </c>
      <c r="B3" s="403"/>
      <c r="C3" s="404"/>
      <c r="D3" s="405"/>
      <c r="E3" s="406"/>
      <c r="F3" s="23"/>
      <c r="G3" s="23"/>
      <c r="H3" s="4"/>
      <c r="I3" s="23"/>
      <c r="J3" s="29"/>
      <c r="K3" s="29"/>
      <c r="L3" s="29"/>
      <c r="M3" s="249" t="s">
        <v>89</v>
      </c>
      <c r="N3" s="85"/>
      <c r="O3" s="85"/>
      <c r="P3" s="250"/>
    </row>
    <row r="4" spans="1:16" s="2" customFormat="1" x14ac:dyDescent="0.25">
      <c r="A4" s="44" t="s">
        <v>81</v>
      </c>
      <c r="B4" s="44"/>
      <c r="C4" s="42" t="s">
        <v>79</v>
      </c>
      <c r="D4" s="42"/>
      <c r="E4" s="42"/>
      <c r="F4" s="42"/>
      <c r="G4" s="42"/>
      <c r="H4" s="42" t="s">
        <v>84</v>
      </c>
      <c r="I4" s="44"/>
      <c r="J4" s="45"/>
      <c r="K4" s="45"/>
      <c r="L4" s="45" t="s">
        <v>85</v>
      </c>
      <c r="M4" s="243"/>
      <c r="N4" s="251"/>
      <c r="O4" s="251"/>
      <c r="P4" s="89"/>
    </row>
    <row r="5" spans="1:16" s="2" customFormat="1" ht="13.8" thickBot="1" x14ac:dyDescent="0.3">
      <c r="A5" s="757" t="str">
        <f>Altalanos!$A$10</f>
        <v>2025.05.08-09</v>
      </c>
      <c r="B5" s="757"/>
      <c r="C5" s="106" t="str">
        <f>Altalanos!$C$10</f>
        <v>Kecskemét</v>
      </c>
      <c r="D5" s="61"/>
      <c r="E5" s="61"/>
      <c r="F5" s="61"/>
      <c r="G5" s="61"/>
      <c r="H5" s="108"/>
      <c r="I5" s="66"/>
      <c r="J5" s="52"/>
      <c r="K5" s="52"/>
      <c r="L5" s="52" t="str">
        <f>Altalanos!$E$10</f>
        <v>Csávás István</v>
      </c>
      <c r="M5" s="90"/>
      <c r="N5" s="66"/>
      <c r="O5" s="66"/>
      <c r="P5" s="91">
        <f>COUNTA(P8:P87)</f>
        <v>0</v>
      </c>
    </row>
    <row r="6" spans="1:16" s="252" customFormat="1" ht="12" customHeight="1" x14ac:dyDescent="0.25">
      <c r="A6" s="253"/>
      <c r="B6" s="769" t="s">
        <v>134</v>
      </c>
      <c r="C6" s="770"/>
      <c r="D6" s="770"/>
      <c r="E6" s="770"/>
      <c r="F6" s="770"/>
      <c r="G6" s="583"/>
      <c r="H6" s="771" t="s">
        <v>135</v>
      </c>
      <c r="I6" s="770"/>
      <c r="J6" s="770"/>
      <c r="K6" s="770"/>
      <c r="L6" s="772"/>
      <c r="M6" s="771" t="s">
        <v>136</v>
      </c>
      <c r="N6" s="770"/>
      <c r="O6" s="770"/>
      <c r="P6" s="772"/>
    </row>
    <row r="7" spans="1:16" ht="47.25" customHeight="1" thickBot="1" x14ac:dyDescent="0.3">
      <c r="A7" s="76" t="s">
        <v>86</v>
      </c>
      <c r="B7" s="77" t="s">
        <v>82</v>
      </c>
      <c r="C7" s="77" t="s">
        <v>83</v>
      </c>
      <c r="D7" s="77" t="s">
        <v>87</v>
      </c>
      <c r="E7" s="77" t="s">
        <v>88</v>
      </c>
      <c r="F7" s="632" t="s">
        <v>209</v>
      </c>
      <c r="G7" s="417" t="s">
        <v>208</v>
      </c>
      <c r="H7" s="76" t="s">
        <v>82</v>
      </c>
      <c r="I7" s="77" t="s">
        <v>83</v>
      </c>
      <c r="J7" s="77" t="s">
        <v>87</v>
      </c>
      <c r="K7" s="77" t="s">
        <v>88</v>
      </c>
      <c r="L7" s="78" t="s">
        <v>210</v>
      </c>
      <c r="M7" s="76" t="s">
        <v>208</v>
      </c>
      <c r="N7" s="244" t="s">
        <v>137</v>
      </c>
      <c r="O7" s="77" t="s">
        <v>138</v>
      </c>
      <c r="P7" s="78" t="s">
        <v>97</v>
      </c>
    </row>
    <row r="8" spans="1:16" s="11" customFormat="1" ht="18.899999999999999" customHeight="1" x14ac:dyDescent="0.25">
      <c r="A8" s="639">
        <v>1</v>
      </c>
      <c r="B8" s="421"/>
      <c r="C8" s="67"/>
      <c r="D8" s="68"/>
      <c r="E8" s="68"/>
      <c r="F8" s="81"/>
      <c r="G8" s="630"/>
      <c r="H8" s="418"/>
      <c r="I8" s="255"/>
      <c r="J8" s="68"/>
      <c r="K8" s="68"/>
      <c r="L8" s="69"/>
      <c r="M8" s="68"/>
      <c r="N8" s="69"/>
      <c r="O8" s="416">
        <f t="shared" ref="O8:O26" si="0">SUM(F8,L8)</f>
        <v>0</v>
      </c>
      <c r="P8" s="69"/>
    </row>
    <row r="9" spans="1:16" s="11" customFormat="1" ht="18.899999999999999" customHeight="1" x14ac:dyDescent="0.25">
      <c r="A9" s="640">
        <v>2</v>
      </c>
      <c r="B9" s="421"/>
      <c r="C9" s="67"/>
      <c r="D9" s="68"/>
      <c r="E9" s="68"/>
      <c r="F9" s="81"/>
      <c r="G9" s="630"/>
      <c r="H9" s="418"/>
      <c r="I9" s="255"/>
      <c r="J9" s="68"/>
      <c r="K9" s="68"/>
      <c r="L9" s="81"/>
      <c r="M9" s="68"/>
      <c r="N9" s="69"/>
      <c r="O9" s="416">
        <f t="shared" si="0"/>
        <v>0</v>
      </c>
      <c r="P9" s="69"/>
    </row>
    <row r="10" spans="1:16" s="11" customFormat="1" ht="18.899999999999999" customHeight="1" x14ac:dyDescent="0.25">
      <c r="A10" s="640">
        <v>3</v>
      </c>
      <c r="B10" s="421"/>
      <c r="C10" s="67"/>
      <c r="D10" s="68"/>
      <c r="E10" s="68"/>
      <c r="F10" s="81"/>
      <c r="G10" s="630"/>
      <c r="H10" s="418"/>
      <c r="I10" s="255"/>
      <c r="J10" s="68"/>
      <c r="K10" s="68"/>
      <c r="L10" s="81"/>
      <c r="M10" s="68"/>
      <c r="N10" s="69"/>
      <c r="O10" s="416">
        <f t="shared" si="0"/>
        <v>0</v>
      </c>
      <c r="P10" s="69"/>
    </row>
    <row r="11" spans="1:16" s="11" customFormat="1" ht="18.899999999999999" customHeight="1" x14ac:dyDescent="0.25">
      <c r="A11" s="640">
        <v>4</v>
      </c>
      <c r="B11" s="421"/>
      <c r="C11" s="67"/>
      <c r="D11" s="68"/>
      <c r="E11" s="654"/>
      <c r="F11" s="69"/>
      <c r="G11" s="630"/>
      <c r="H11" s="421"/>
      <c r="I11" s="67"/>
      <c r="J11" s="68"/>
      <c r="K11" s="654"/>
      <c r="L11" s="69"/>
      <c r="M11" s="68"/>
      <c r="N11" s="69"/>
      <c r="O11" s="416">
        <f t="shared" si="0"/>
        <v>0</v>
      </c>
      <c r="P11" s="69"/>
    </row>
    <row r="12" spans="1:16" s="11" customFormat="1" ht="18.899999999999999" customHeight="1" x14ac:dyDescent="0.25">
      <c r="A12" s="640">
        <v>5</v>
      </c>
      <c r="B12" s="421"/>
      <c r="C12" s="67"/>
      <c r="D12" s="68"/>
      <c r="E12" s="68"/>
      <c r="F12" s="81"/>
      <c r="G12" s="630"/>
      <c r="H12" s="418"/>
      <c r="I12" s="255"/>
      <c r="J12" s="68"/>
      <c r="K12" s="68"/>
      <c r="L12" s="81"/>
      <c r="M12" s="68"/>
      <c r="N12" s="69"/>
      <c r="O12" s="416">
        <f t="shared" si="0"/>
        <v>0</v>
      </c>
      <c r="P12" s="69"/>
    </row>
    <row r="13" spans="1:16" s="11" customFormat="1" ht="18.899999999999999" customHeight="1" x14ac:dyDescent="0.25">
      <c r="A13" s="640">
        <v>6</v>
      </c>
      <c r="B13" s="421"/>
      <c r="C13" s="67"/>
      <c r="D13" s="68"/>
      <c r="E13" s="654"/>
      <c r="F13" s="69"/>
      <c r="G13" s="630"/>
      <c r="H13" s="421"/>
      <c r="I13" s="67"/>
      <c r="J13" s="68"/>
      <c r="K13" s="654"/>
      <c r="L13" s="69"/>
      <c r="M13" s="68"/>
      <c r="N13" s="69"/>
      <c r="O13" s="416">
        <f t="shared" si="0"/>
        <v>0</v>
      </c>
      <c r="P13" s="69"/>
    </row>
    <row r="14" spans="1:16" s="11" customFormat="1" ht="18.899999999999999" customHeight="1" x14ac:dyDescent="0.25">
      <c r="A14" s="640">
        <v>7</v>
      </c>
      <c r="B14" s="421"/>
      <c r="C14" s="67"/>
      <c r="D14" s="68"/>
      <c r="E14" s="654"/>
      <c r="F14" s="69"/>
      <c r="G14" s="630"/>
      <c r="H14" s="421"/>
      <c r="I14" s="67"/>
      <c r="J14" s="68"/>
      <c r="K14" s="654"/>
      <c r="L14" s="69"/>
      <c r="M14" s="68"/>
      <c r="N14" s="69"/>
      <c r="O14" s="416">
        <f t="shared" si="0"/>
        <v>0</v>
      </c>
      <c r="P14" s="69"/>
    </row>
    <row r="15" spans="1:16" s="11" customFormat="1" ht="18.899999999999999" customHeight="1" x14ac:dyDescent="0.25">
      <c r="A15" s="640">
        <v>8</v>
      </c>
      <c r="B15" s="421"/>
      <c r="C15" s="67"/>
      <c r="D15" s="68"/>
      <c r="E15" s="654"/>
      <c r="F15" s="69"/>
      <c r="G15" s="630"/>
      <c r="H15" s="421"/>
      <c r="I15" s="67"/>
      <c r="J15" s="68"/>
      <c r="K15" s="654"/>
      <c r="L15" s="69"/>
      <c r="M15" s="68"/>
      <c r="N15" s="69"/>
      <c r="O15" s="416">
        <f t="shared" si="0"/>
        <v>0</v>
      </c>
      <c r="P15" s="69"/>
    </row>
    <row r="16" spans="1:16" s="11" customFormat="1" ht="18.899999999999999" customHeight="1" x14ac:dyDescent="0.25">
      <c r="A16" s="640">
        <v>9</v>
      </c>
      <c r="B16" s="421"/>
      <c r="C16" s="67"/>
      <c r="D16" s="68"/>
      <c r="E16" s="654"/>
      <c r="F16" s="69"/>
      <c r="G16" s="630"/>
      <c r="H16" s="421"/>
      <c r="I16" s="67"/>
      <c r="J16" s="68"/>
      <c r="K16" s="654"/>
      <c r="L16" s="69"/>
      <c r="M16" s="68"/>
      <c r="N16" s="256"/>
      <c r="O16" s="416">
        <f t="shared" si="0"/>
        <v>0</v>
      </c>
      <c r="P16" s="69"/>
    </row>
    <row r="17" spans="1:16" s="11" customFormat="1" ht="18.899999999999999" customHeight="1" x14ac:dyDescent="0.25">
      <c r="A17" s="640">
        <v>10</v>
      </c>
      <c r="B17" s="421"/>
      <c r="C17" s="67"/>
      <c r="D17" s="68"/>
      <c r="E17" s="654"/>
      <c r="F17" s="69"/>
      <c r="G17" s="630"/>
      <c r="H17" s="421"/>
      <c r="I17" s="67"/>
      <c r="J17" s="68"/>
      <c r="K17" s="654"/>
      <c r="L17" s="69"/>
      <c r="M17" s="68"/>
      <c r="N17" s="69"/>
      <c r="O17" s="416">
        <f t="shared" si="0"/>
        <v>0</v>
      </c>
      <c r="P17" s="69"/>
    </row>
    <row r="18" spans="1:16" s="11" customFormat="1" ht="18.899999999999999" customHeight="1" x14ac:dyDescent="0.25">
      <c r="A18" s="640">
        <v>11</v>
      </c>
      <c r="B18" s="421"/>
      <c r="C18" s="67"/>
      <c r="D18" s="68"/>
      <c r="E18" s="654"/>
      <c r="F18" s="69"/>
      <c r="G18" s="630"/>
      <c r="H18" s="421"/>
      <c r="I18" s="67"/>
      <c r="J18" s="68"/>
      <c r="K18" s="655"/>
      <c r="L18" s="69"/>
      <c r="M18" s="68"/>
      <c r="N18" s="69"/>
      <c r="O18" s="416">
        <f t="shared" si="0"/>
        <v>0</v>
      </c>
      <c r="P18" s="69"/>
    </row>
    <row r="19" spans="1:16" s="11" customFormat="1" ht="18.899999999999999" customHeight="1" x14ac:dyDescent="0.25">
      <c r="A19" s="640">
        <v>12</v>
      </c>
      <c r="B19" s="421"/>
      <c r="C19" s="67"/>
      <c r="D19" s="68"/>
      <c r="E19" s="654"/>
      <c r="F19" s="69"/>
      <c r="G19" s="630"/>
      <c r="H19" s="421"/>
      <c r="I19" s="67"/>
      <c r="J19" s="68"/>
      <c r="K19" s="654"/>
      <c r="L19" s="69"/>
      <c r="M19" s="68"/>
      <c r="N19" s="69"/>
      <c r="O19" s="416">
        <f t="shared" si="0"/>
        <v>0</v>
      </c>
      <c r="P19" s="69"/>
    </row>
    <row r="20" spans="1:16" s="11" customFormat="1" ht="18.899999999999999" customHeight="1" x14ac:dyDescent="0.25">
      <c r="A20" s="640">
        <v>13</v>
      </c>
      <c r="B20" s="421"/>
      <c r="C20" s="67"/>
      <c r="D20" s="68"/>
      <c r="E20" s="654"/>
      <c r="F20" s="69"/>
      <c r="G20" s="630"/>
      <c r="H20" s="421"/>
      <c r="I20" s="67"/>
      <c r="J20" s="68"/>
      <c r="K20" s="654"/>
      <c r="L20" s="69"/>
      <c r="M20" s="68"/>
      <c r="N20" s="69"/>
      <c r="O20" s="416">
        <f t="shared" si="0"/>
        <v>0</v>
      </c>
      <c r="P20" s="69"/>
    </row>
    <row r="21" spans="1:16" s="11" customFormat="1" ht="18.899999999999999" customHeight="1" x14ac:dyDescent="0.25">
      <c r="A21" s="640">
        <v>14</v>
      </c>
      <c r="B21" s="421"/>
      <c r="C21" s="67"/>
      <c r="D21" s="68"/>
      <c r="E21" s="654"/>
      <c r="F21" s="69"/>
      <c r="G21" s="630"/>
      <c r="H21" s="421"/>
      <c r="I21" s="67"/>
      <c r="J21" s="68"/>
      <c r="K21" s="656"/>
      <c r="L21" s="69"/>
      <c r="M21" s="68"/>
      <c r="N21" s="69"/>
      <c r="O21" s="416">
        <f t="shared" si="0"/>
        <v>0</v>
      </c>
      <c r="P21" s="69"/>
    </row>
    <row r="22" spans="1:16" s="11" customFormat="1" ht="18.899999999999999" customHeight="1" x14ac:dyDescent="0.25">
      <c r="A22" s="640">
        <v>15</v>
      </c>
      <c r="B22" s="421"/>
      <c r="C22" s="67"/>
      <c r="D22" s="68"/>
      <c r="E22" s="654"/>
      <c r="F22" s="69"/>
      <c r="G22" s="630"/>
      <c r="H22" s="421"/>
      <c r="I22" s="67"/>
      <c r="J22" s="68"/>
      <c r="K22" s="654"/>
      <c r="L22" s="69"/>
      <c r="M22" s="68"/>
      <c r="N22" s="69"/>
      <c r="O22" s="416">
        <f t="shared" si="0"/>
        <v>0</v>
      </c>
      <c r="P22" s="69"/>
    </row>
    <row r="23" spans="1:16" s="11" customFormat="1" ht="18.899999999999999" customHeight="1" x14ac:dyDescent="0.25">
      <c r="A23" s="420">
        <v>16</v>
      </c>
      <c r="B23" s="421"/>
      <c r="C23" s="67"/>
      <c r="D23" s="68"/>
      <c r="E23" s="654"/>
      <c r="F23" s="69"/>
      <c r="G23" s="630"/>
      <c r="H23" s="421"/>
      <c r="I23" s="67"/>
      <c r="J23" s="68"/>
      <c r="K23" s="654"/>
      <c r="L23" s="69"/>
      <c r="M23" s="68"/>
      <c r="N23" s="69"/>
      <c r="O23" s="416">
        <f t="shared" si="0"/>
        <v>0</v>
      </c>
      <c r="P23" s="69"/>
    </row>
    <row r="24" spans="1:16" s="34" customFormat="1" ht="18.899999999999999" customHeight="1" x14ac:dyDescent="0.2">
      <c r="A24" s="420">
        <v>17</v>
      </c>
      <c r="B24" s="421"/>
      <c r="C24" s="67"/>
      <c r="D24" s="68"/>
      <c r="E24" s="654"/>
      <c r="F24" s="69"/>
      <c r="G24" s="630"/>
      <c r="H24" s="421"/>
      <c r="I24" s="67"/>
      <c r="J24" s="68"/>
      <c r="K24" s="654"/>
      <c r="L24" s="69"/>
      <c r="M24" s="68"/>
      <c r="N24" s="69"/>
      <c r="O24" s="416">
        <f t="shared" si="0"/>
        <v>0</v>
      </c>
      <c r="P24" s="69"/>
    </row>
    <row r="25" spans="1:16" s="34" customFormat="1" ht="18.899999999999999" customHeight="1" x14ac:dyDescent="0.2">
      <c r="A25" s="420">
        <v>18</v>
      </c>
      <c r="B25" s="421"/>
      <c r="C25" s="67"/>
      <c r="D25" s="68"/>
      <c r="E25" s="654"/>
      <c r="F25" s="69"/>
      <c r="G25" s="630"/>
      <c r="H25" s="421"/>
      <c r="I25" s="67"/>
      <c r="J25" s="68"/>
      <c r="K25" s="654"/>
      <c r="L25" s="69"/>
      <c r="M25" s="68"/>
      <c r="N25" s="69"/>
      <c r="O25" s="416">
        <f t="shared" si="0"/>
        <v>0</v>
      </c>
      <c r="P25" s="69"/>
    </row>
    <row r="26" spans="1:16" s="34" customFormat="1" ht="18.899999999999999" customHeight="1" x14ac:dyDescent="0.2">
      <c r="A26" s="420">
        <v>19</v>
      </c>
      <c r="B26" s="421"/>
      <c r="C26" s="67"/>
      <c r="D26" s="68"/>
      <c r="E26" s="654"/>
      <c r="F26" s="69"/>
      <c r="G26" s="630"/>
      <c r="H26" s="421"/>
      <c r="I26" s="67"/>
      <c r="J26" s="68"/>
      <c r="K26" s="654"/>
      <c r="L26" s="69"/>
      <c r="M26" s="68"/>
      <c r="N26" s="69"/>
      <c r="O26" s="416">
        <f t="shared" si="0"/>
        <v>0</v>
      </c>
      <c r="P26" s="69"/>
    </row>
    <row r="27" spans="1:16" s="34" customFormat="1" ht="18.899999999999999" customHeight="1" x14ac:dyDescent="0.2">
      <c r="A27" s="420">
        <v>20</v>
      </c>
      <c r="B27" s="421"/>
      <c r="C27" s="67"/>
      <c r="D27" s="68"/>
      <c r="E27" s="68"/>
      <c r="F27" s="81"/>
      <c r="G27" s="630"/>
      <c r="H27" s="418"/>
      <c r="I27" s="255"/>
      <c r="J27" s="68"/>
      <c r="K27" s="68"/>
      <c r="L27" s="81"/>
      <c r="M27" s="68"/>
      <c r="N27" s="69"/>
      <c r="O27" s="416"/>
      <c r="P27" s="69"/>
    </row>
    <row r="28" spans="1:16" s="34" customFormat="1" ht="18.899999999999999" customHeight="1" thickBot="1" x14ac:dyDescent="0.25">
      <c r="A28" s="420">
        <v>21</v>
      </c>
      <c r="B28" s="421"/>
      <c r="C28" s="67"/>
      <c r="D28" s="68"/>
      <c r="E28" s="68"/>
      <c r="F28" s="81"/>
      <c r="G28" s="630"/>
      <c r="H28" s="418"/>
      <c r="I28" s="255"/>
      <c r="J28" s="68"/>
      <c r="K28" s="68"/>
      <c r="L28" s="81"/>
      <c r="M28" s="68"/>
      <c r="N28" s="69"/>
      <c r="O28" s="416"/>
      <c r="P28" s="69"/>
    </row>
    <row r="29" spans="1:16" s="34" customFormat="1" ht="18.899999999999999" customHeight="1" x14ac:dyDescent="0.2">
      <c r="A29" s="639">
        <v>22</v>
      </c>
      <c r="B29" s="421"/>
      <c r="C29" s="67"/>
      <c r="D29" s="68"/>
      <c r="E29" s="68"/>
      <c r="F29" s="81"/>
      <c r="G29" s="630"/>
      <c r="H29" s="418"/>
      <c r="I29" s="255"/>
      <c r="J29" s="68"/>
      <c r="K29" s="68"/>
      <c r="L29" s="81"/>
      <c r="M29" s="68"/>
      <c r="N29" s="69"/>
      <c r="O29" s="416"/>
      <c r="P29" s="69"/>
    </row>
    <row r="30" spans="1:16" s="34" customFormat="1" ht="18.899999999999999" customHeight="1" x14ac:dyDescent="0.2">
      <c r="A30" s="640">
        <v>23</v>
      </c>
      <c r="B30" s="421"/>
      <c r="C30" s="67"/>
      <c r="D30" s="68"/>
      <c r="E30" s="68"/>
      <c r="F30" s="81"/>
      <c r="G30" s="630"/>
      <c r="H30" s="418"/>
      <c r="I30" s="255"/>
      <c r="J30" s="68"/>
      <c r="K30" s="68"/>
      <c r="L30" s="81"/>
      <c r="M30" s="68"/>
      <c r="N30" s="69"/>
      <c r="O30" s="416"/>
      <c r="P30" s="69"/>
    </row>
    <row r="31" spans="1:16" s="34" customFormat="1" ht="18.899999999999999" customHeight="1" x14ac:dyDescent="0.2">
      <c r="A31" s="640">
        <v>24</v>
      </c>
      <c r="B31" s="421"/>
      <c r="C31" s="67"/>
      <c r="D31" s="68"/>
      <c r="E31" s="68"/>
      <c r="F31" s="81"/>
      <c r="G31" s="630"/>
      <c r="H31" s="418"/>
      <c r="I31" s="255"/>
      <c r="J31" s="68"/>
      <c r="K31" s="68"/>
      <c r="L31" s="81"/>
      <c r="M31" s="68"/>
      <c r="N31" s="69"/>
      <c r="O31" s="416"/>
      <c r="P31" s="69"/>
    </row>
    <row r="32" spans="1:16" ht="18.899999999999999" customHeight="1" thickBot="1" x14ac:dyDescent="0.3">
      <c r="A32" s="640">
        <v>25</v>
      </c>
      <c r="B32" s="421"/>
      <c r="C32" s="67"/>
      <c r="D32" s="68"/>
      <c r="E32" s="68"/>
      <c r="F32" s="81"/>
      <c r="G32" s="630"/>
      <c r="H32" s="418"/>
      <c r="I32" s="255"/>
      <c r="J32" s="68"/>
      <c r="K32" s="68"/>
      <c r="L32" s="81"/>
      <c r="M32" s="68"/>
      <c r="N32" s="69"/>
      <c r="O32" s="416"/>
      <c r="P32" s="69"/>
    </row>
    <row r="33" spans="1:16" ht="18.899999999999999" customHeight="1" x14ac:dyDescent="0.25">
      <c r="A33" s="639">
        <v>26</v>
      </c>
      <c r="B33" s="421"/>
      <c r="C33" s="67"/>
      <c r="D33" s="68"/>
      <c r="E33" s="68"/>
      <c r="F33" s="81"/>
      <c r="G33" s="630"/>
      <c r="H33" s="418"/>
      <c r="I33" s="255"/>
      <c r="J33" s="68"/>
      <c r="K33" s="68"/>
      <c r="L33" s="81"/>
      <c r="M33" s="68"/>
      <c r="N33" s="69"/>
      <c r="O33" s="416"/>
      <c r="P33" s="69"/>
    </row>
    <row r="34" spans="1:16" ht="18.899999999999999" customHeight="1" x14ac:dyDescent="0.25">
      <c r="A34" s="640">
        <v>27</v>
      </c>
      <c r="B34" s="421"/>
      <c r="C34" s="67"/>
      <c r="D34" s="68"/>
      <c r="E34" s="68"/>
      <c r="F34" s="81"/>
      <c r="G34" s="630"/>
      <c r="H34" s="418"/>
      <c r="I34" s="255"/>
      <c r="J34" s="68"/>
      <c r="K34" s="68"/>
      <c r="L34" s="81"/>
      <c r="M34" s="68"/>
      <c r="N34" s="69"/>
      <c r="O34" s="416"/>
      <c r="P34" s="69"/>
    </row>
    <row r="35" spans="1:16" ht="18.899999999999999" customHeight="1" x14ac:dyDescent="0.25">
      <c r="A35" s="640">
        <v>28</v>
      </c>
      <c r="B35" s="421"/>
      <c r="C35" s="67"/>
      <c r="D35" s="68"/>
      <c r="E35" s="68"/>
      <c r="F35" s="81"/>
      <c r="G35" s="630"/>
      <c r="H35" s="418"/>
      <c r="I35" s="255"/>
      <c r="J35" s="68"/>
      <c r="K35" s="68"/>
      <c r="L35" s="81"/>
      <c r="M35" s="68"/>
      <c r="N35" s="69"/>
      <c r="O35" s="416"/>
      <c r="P35" s="69"/>
    </row>
    <row r="36" spans="1:16" ht="18.899999999999999" customHeight="1" x14ac:dyDescent="0.25">
      <c r="A36" s="640">
        <v>29</v>
      </c>
      <c r="B36" s="421"/>
      <c r="C36" s="67"/>
      <c r="D36" s="68"/>
      <c r="E36" s="68"/>
      <c r="F36" s="81"/>
      <c r="G36" s="630"/>
      <c r="H36" s="418"/>
      <c r="I36" s="255"/>
      <c r="J36" s="68"/>
      <c r="K36" s="68"/>
      <c r="L36" s="81"/>
      <c r="M36" s="68"/>
      <c r="N36" s="69"/>
      <c r="O36" s="416"/>
      <c r="P36" s="69"/>
    </row>
    <row r="37" spans="1:16" ht="18.899999999999999" customHeight="1" x14ac:dyDescent="0.25">
      <c r="A37" s="640">
        <v>30</v>
      </c>
      <c r="B37" s="421"/>
      <c r="C37" s="67"/>
      <c r="D37" s="68"/>
      <c r="E37" s="68"/>
      <c r="F37" s="81"/>
      <c r="G37" s="630"/>
      <c r="H37" s="418"/>
      <c r="I37" s="255"/>
      <c r="J37" s="68"/>
      <c r="K37" s="68"/>
      <c r="L37" s="81"/>
      <c r="M37" s="68"/>
      <c r="N37" s="69"/>
      <c r="O37" s="416"/>
      <c r="P37" s="69"/>
    </row>
    <row r="38" spans="1:16" ht="18.899999999999999" customHeight="1" x14ac:dyDescent="0.25">
      <c r="A38" s="640">
        <v>31</v>
      </c>
      <c r="B38" s="421"/>
      <c r="C38" s="67"/>
      <c r="D38" s="68"/>
      <c r="E38" s="68"/>
      <c r="F38" s="81"/>
      <c r="G38" s="630"/>
      <c r="H38" s="418"/>
      <c r="I38" s="255"/>
      <c r="J38" s="68"/>
      <c r="K38" s="68"/>
      <c r="L38" s="81"/>
      <c r="M38" s="68"/>
      <c r="N38" s="69"/>
      <c r="O38" s="416"/>
      <c r="P38" s="69"/>
    </row>
    <row r="39" spans="1:16" ht="18.899999999999999" customHeight="1" x14ac:dyDescent="0.25">
      <c r="A39" s="640">
        <v>32</v>
      </c>
      <c r="B39" s="421"/>
      <c r="C39" s="67"/>
      <c r="D39" s="68"/>
      <c r="E39" s="68"/>
      <c r="F39" s="81"/>
      <c r="G39" s="630"/>
      <c r="H39" s="418"/>
      <c r="I39" s="255"/>
      <c r="J39" s="68"/>
      <c r="K39" s="68"/>
      <c r="L39" s="81"/>
      <c r="M39" s="68"/>
      <c r="N39" s="69"/>
      <c r="O39" s="416"/>
      <c r="P39" s="69"/>
    </row>
    <row r="40" spans="1:16" ht="18.899999999999999" customHeight="1" x14ac:dyDescent="0.25">
      <c r="A40" s="420"/>
      <c r="B40" s="421"/>
      <c r="C40" s="67"/>
      <c r="D40" s="68"/>
      <c r="E40" s="68"/>
      <c r="F40" s="81"/>
      <c r="G40" s="630"/>
      <c r="H40" s="418"/>
      <c r="I40" s="255"/>
      <c r="J40" s="68"/>
      <c r="K40" s="68"/>
      <c r="L40" s="81"/>
      <c r="M40" s="68"/>
      <c r="N40" s="69"/>
      <c r="O40" s="416"/>
      <c r="P40" s="69"/>
    </row>
    <row r="41" spans="1:16" ht="18.899999999999999" customHeight="1" x14ac:dyDescent="0.25">
      <c r="A41" s="420"/>
      <c r="B41" s="421"/>
      <c r="C41" s="67"/>
      <c r="D41" s="68"/>
      <c r="E41" s="68"/>
      <c r="F41" s="81"/>
      <c r="G41" s="630"/>
      <c r="H41" s="418"/>
      <c r="I41" s="255"/>
      <c r="J41" s="68"/>
      <c r="K41" s="68"/>
      <c r="L41" s="81"/>
      <c r="M41" s="68"/>
      <c r="N41" s="69"/>
      <c r="O41" s="416"/>
      <c r="P41" s="69"/>
    </row>
    <row r="42" spans="1:16" ht="18.899999999999999" customHeight="1" x14ac:dyDescent="0.25">
      <c r="A42" s="420"/>
      <c r="B42" s="421"/>
      <c r="C42" s="67"/>
      <c r="D42" s="68"/>
      <c r="E42" s="68"/>
      <c r="F42" s="81"/>
      <c r="G42" s="630"/>
      <c r="H42" s="418"/>
      <c r="I42" s="255"/>
      <c r="J42" s="68"/>
      <c r="K42" s="68"/>
      <c r="L42" s="81"/>
      <c r="M42" s="68"/>
      <c r="N42" s="69"/>
      <c r="O42" s="416"/>
      <c r="P42" s="69"/>
    </row>
    <row r="43" spans="1:16" ht="18.899999999999999" customHeight="1" x14ac:dyDescent="0.25">
      <c r="A43" s="420"/>
      <c r="B43" s="421"/>
      <c r="C43" s="67"/>
      <c r="D43" s="68"/>
      <c r="E43" s="68"/>
      <c r="F43" s="81"/>
      <c r="G43" s="630"/>
      <c r="H43" s="418"/>
      <c r="I43" s="255"/>
      <c r="J43" s="68"/>
      <c r="K43" s="68"/>
      <c r="L43" s="81"/>
      <c r="M43" s="68"/>
      <c r="N43" s="69"/>
      <c r="O43" s="416"/>
      <c r="P43" s="69"/>
    </row>
    <row r="44" spans="1:16" ht="18.899999999999999" customHeight="1" x14ac:dyDescent="0.25">
      <c r="A44" s="420"/>
      <c r="B44" s="421"/>
      <c r="C44" s="67"/>
      <c r="D44" s="68"/>
      <c r="E44" s="68"/>
      <c r="F44" s="81"/>
      <c r="G44" s="630"/>
      <c r="H44" s="418"/>
      <c r="I44" s="255"/>
      <c r="J44" s="68"/>
      <c r="K44" s="68"/>
      <c r="L44" s="81"/>
      <c r="M44" s="68"/>
      <c r="N44" s="69"/>
      <c r="O44" s="416"/>
      <c r="P44" s="69"/>
    </row>
    <row r="45" spans="1:16" ht="18.899999999999999" customHeight="1" x14ac:dyDescent="0.25">
      <c r="A45" s="420"/>
      <c r="B45" s="421"/>
      <c r="C45" s="67"/>
      <c r="D45" s="68"/>
      <c r="E45" s="68"/>
      <c r="F45" s="81"/>
      <c r="G45" s="630"/>
      <c r="H45" s="418"/>
      <c r="I45" s="255"/>
      <c r="J45" s="68"/>
      <c r="K45" s="68"/>
      <c r="L45" s="81"/>
      <c r="M45" s="68"/>
      <c r="N45" s="69"/>
      <c r="O45" s="416"/>
      <c r="P45" s="69"/>
    </row>
    <row r="46" spans="1:16" ht="18.899999999999999" customHeight="1" x14ac:dyDescent="0.25">
      <c r="A46" s="420"/>
      <c r="B46" s="421"/>
      <c r="C46" s="67"/>
      <c r="D46" s="68"/>
      <c r="E46" s="68"/>
      <c r="F46" s="81"/>
      <c r="G46" s="630"/>
      <c r="H46" s="418"/>
      <c r="I46" s="255"/>
      <c r="J46" s="68"/>
      <c r="K46" s="68"/>
      <c r="L46" s="81"/>
      <c r="M46" s="68"/>
      <c r="N46" s="69"/>
      <c r="O46" s="416"/>
      <c r="P46" s="69"/>
    </row>
    <row r="47" spans="1:16" ht="18.899999999999999" customHeight="1" x14ac:dyDescent="0.25">
      <c r="A47" s="420"/>
      <c r="B47" s="421"/>
      <c r="C47" s="67"/>
      <c r="D47" s="68"/>
      <c r="E47" s="68"/>
      <c r="F47" s="81"/>
      <c r="G47" s="630"/>
      <c r="H47" s="418"/>
      <c r="I47" s="255"/>
      <c r="J47" s="68"/>
      <c r="K47" s="68"/>
      <c r="L47" s="81"/>
      <c r="M47" s="68"/>
      <c r="N47" s="69"/>
      <c r="O47" s="416"/>
      <c r="P47" s="69"/>
    </row>
    <row r="48" spans="1:16" ht="18.899999999999999" customHeight="1" x14ac:dyDescent="0.25">
      <c r="A48" s="420"/>
      <c r="B48" s="421"/>
      <c r="C48" s="67"/>
      <c r="D48" s="68"/>
      <c r="E48" s="68"/>
      <c r="F48" s="81"/>
      <c r="G48" s="630"/>
      <c r="H48" s="418"/>
      <c r="I48" s="255"/>
      <c r="J48" s="68"/>
      <c r="K48" s="68"/>
      <c r="L48" s="81"/>
      <c r="M48" s="68"/>
      <c r="N48" s="69"/>
      <c r="O48" s="416"/>
      <c r="P48" s="69"/>
    </row>
    <row r="49" spans="1:16" ht="18.899999999999999" customHeight="1" x14ac:dyDescent="0.25">
      <c r="A49" s="420"/>
      <c r="B49" s="421"/>
      <c r="C49" s="67"/>
      <c r="D49" s="68"/>
      <c r="E49" s="68"/>
      <c r="F49" s="81"/>
      <c r="G49" s="630"/>
      <c r="H49" s="418"/>
      <c r="I49" s="255"/>
      <c r="J49" s="68"/>
      <c r="K49" s="68"/>
      <c r="L49" s="81"/>
      <c r="M49" s="68"/>
      <c r="N49" s="69"/>
      <c r="O49" s="416"/>
      <c r="P49" s="69"/>
    </row>
    <row r="50" spans="1:16" ht="18.899999999999999" customHeight="1" x14ac:dyDescent="0.25">
      <c r="A50" s="420"/>
      <c r="B50" s="421"/>
      <c r="C50" s="67"/>
      <c r="D50" s="68"/>
      <c r="E50" s="68"/>
      <c r="F50" s="81"/>
      <c r="G50" s="630"/>
      <c r="H50" s="418"/>
      <c r="I50" s="255"/>
      <c r="J50" s="68"/>
      <c r="K50" s="68"/>
      <c r="L50" s="81"/>
      <c r="M50" s="68"/>
      <c r="N50" s="69"/>
      <c r="O50" s="416"/>
      <c r="P50" s="69"/>
    </row>
    <row r="51" spans="1:16" ht="18.899999999999999" customHeight="1" x14ac:dyDescent="0.25">
      <c r="A51" s="420"/>
      <c r="B51" s="421"/>
      <c r="C51" s="67"/>
      <c r="D51" s="68"/>
      <c r="E51" s="68"/>
      <c r="F51" s="81"/>
      <c r="G51" s="630"/>
      <c r="H51" s="418"/>
      <c r="I51" s="255"/>
      <c r="J51" s="68"/>
      <c r="K51" s="68"/>
      <c r="L51" s="81"/>
      <c r="M51" s="68"/>
      <c r="N51" s="69"/>
      <c r="O51" s="416"/>
      <c r="P51" s="69"/>
    </row>
    <row r="52" spans="1:16" ht="18.899999999999999" customHeight="1" x14ac:dyDescent="0.25">
      <c r="A52" s="420"/>
      <c r="B52" s="421"/>
      <c r="C52" s="67"/>
      <c r="D52" s="68"/>
      <c r="E52" s="68"/>
      <c r="F52" s="81"/>
      <c r="G52" s="630"/>
      <c r="H52" s="418"/>
      <c r="I52" s="255"/>
      <c r="J52" s="68"/>
      <c r="K52" s="68"/>
      <c r="L52" s="81"/>
      <c r="M52" s="68"/>
      <c r="N52" s="69"/>
      <c r="O52" s="416"/>
      <c r="P52" s="69"/>
    </row>
    <row r="53" spans="1:16" ht="18.899999999999999" customHeight="1" x14ac:dyDescent="0.25">
      <c r="A53" s="420"/>
      <c r="B53" s="421"/>
      <c r="C53" s="67"/>
      <c r="D53" s="68"/>
      <c r="E53" s="68"/>
      <c r="F53" s="81"/>
      <c r="G53" s="630"/>
      <c r="H53" s="418"/>
      <c r="I53" s="255"/>
      <c r="J53" s="68"/>
      <c r="K53" s="68"/>
      <c r="L53" s="81"/>
      <c r="M53" s="68"/>
      <c r="N53" s="69"/>
      <c r="O53" s="416"/>
      <c r="P53" s="69"/>
    </row>
    <row r="54" spans="1:16" ht="18.899999999999999" customHeight="1" x14ac:dyDescent="0.25">
      <c r="A54" s="420"/>
      <c r="B54" s="421"/>
      <c r="C54" s="67"/>
      <c r="D54" s="68"/>
      <c r="E54" s="68"/>
      <c r="F54" s="81"/>
      <c r="G54" s="630"/>
      <c r="H54" s="418"/>
      <c r="I54" s="255"/>
      <c r="J54" s="68"/>
      <c r="K54" s="68"/>
      <c r="L54" s="81"/>
      <c r="M54" s="68"/>
      <c r="N54" s="69"/>
      <c r="O54" s="416"/>
      <c r="P54" s="69"/>
    </row>
    <row r="55" spans="1:16" ht="18.899999999999999" customHeight="1" x14ac:dyDescent="0.25">
      <c r="A55" s="420"/>
      <c r="B55" s="421"/>
      <c r="C55" s="67"/>
      <c r="D55" s="68"/>
      <c r="E55" s="68"/>
      <c r="F55" s="81"/>
      <c r="G55" s="630"/>
      <c r="H55" s="418"/>
      <c r="I55" s="255"/>
      <c r="J55" s="68"/>
      <c r="K55" s="68"/>
      <c r="L55" s="69"/>
      <c r="M55" s="68"/>
      <c r="N55" s="69"/>
      <c r="O55" s="416"/>
      <c r="P55" s="69"/>
    </row>
    <row r="56" spans="1:16" ht="18.899999999999999" customHeight="1" x14ac:dyDescent="0.25">
      <c r="A56" s="420"/>
      <c r="B56" s="421"/>
      <c r="C56" s="67"/>
      <c r="D56" s="68"/>
      <c r="E56" s="654"/>
      <c r="F56" s="69"/>
      <c r="G56" s="630"/>
      <c r="H56" s="421"/>
      <c r="I56" s="67"/>
      <c r="J56" s="68"/>
      <c r="K56" s="654"/>
      <c r="L56" s="69"/>
      <c r="M56" s="68"/>
      <c r="N56" s="69"/>
      <c r="O56" s="416"/>
      <c r="P56" s="69"/>
    </row>
    <row r="57" spans="1:16" ht="18.899999999999999" customHeight="1" x14ac:dyDescent="0.25">
      <c r="A57" s="420"/>
      <c r="B57" s="421"/>
      <c r="C57" s="67"/>
      <c r="D57" s="68"/>
      <c r="E57" s="68"/>
      <c r="F57" s="81"/>
      <c r="G57" s="630"/>
      <c r="H57" s="418"/>
      <c r="I57" s="255"/>
      <c r="J57" s="68"/>
      <c r="K57" s="68"/>
      <c r="L57" s="81"/>
      <c r="M57" s="68"/>
      <c r="N57" s="69"/>
      <c r="O57" s="416"/>
      <c r="P57" s="69"/>
    </row>
    <row r="58" spans="1:16" ht="18.899999999999999" customHeight="1" x14ac:dyDescent="0.25">
      <c r="A58" s="420"/>
      <c r="B58" s="421"/>
      <c r="C58" s="67"/>
      <c r="D58" s="68"/>
      <c r="E58" s="654"/>
      <c r="F58" s="69"/>
      <c r="G58" s="630"/>
      <c r="H58" s="421"/>
      <c r="I58" s="67"/>
      <c r="J58" s="68"/>
      <c r="K58" s="654"/>
      <c r="L58" s="69"/>
      <c r="M58" s="68"/>
      <c r="N58" s="69"/>
      <c r="O58" s="416"/>
      <c r="P58" s="69"/>
    </row>
    <row r="59" spans="1:16" ht="18.899999999999999" customHeight="1" x14ac:dyDescent="0.25">
      <c r="A59" s="420"/>
      <c r="B59" s="421"/>
      <c r="C59" s="67"/>
      <c r="D59" s="68"/>
      <c r="E59" s="654"/>
      <c r="F59" s="69"/>
      <c r="G59" s="630"/>
      <c r="H59" s="421"/>
      <c r="I59" s="67"/>
      <c r="J59" s="68"/>
      <c r="K59" s="654"/>
      <c r="L59" s="69"/>
      <c r="M59" s="68"/>
      <c r="N59" s="69"/>
      <c r="O59" s="416"/>
      <c r="P59" s="69"/>
    </row>
    <row r="60" spans="1:16" ht="18.899999999999999" customHeight="1" x14ac:dyDescent="0.25">
      <c r="A60" s="420"/>
      <c r="B60" s="421"/>
      <c r="C60" s="67"/>
      <c r="D60" s="68"/>
      <c r="E60" s="654"/>
      <c r="F60" s="69"/>
      <c r="G60" s="630"/>
      <c r="H60" s="421"/>
      <c r="I60" s="67"/>
      <c r="J60" s="68"/>
      <c r="K60" s="654"/>
      <c r="L60" s="69"/>
      <c r="M60" s="68"/>
      <c r="N60" s="69"/>
      <c r="O60" s="416"/>
      <c r="P60" s="69"/>
    </row>
    <row r="61" spans="1:16" ht="18.899999999999999" customHeight="1" x14ac:dyDescent="0.25">
      <c r="A61" s="420"/>
      <c r="B61" s="421"/>
      <c r="C61" s="67"/>
      <c r="D61" s="68"/>
      <c r="E61" s="654"/>
      <c r="F61" s="69"/>
      <c r="G61" s="630"/>
      <c r="H61" s="421"/>
      <c r="I61" s="67"/>
      <c r="J61" s="68"/>
      <c r="K61" s="654"/>
      <c r="L61" s="69"/>
      <c r="M61" s="68"/>
      <c r="N61" s="256"/>
      <c r="O61" s="416"/>
      <c r="P61" s="69"/>
    </row>
    <row r="62" spans="1:16" ht="18.899999999999999" customHeight="1" x14ac:dyDescent="0.25">
      <c r="A62" s="420"/>
      <c r="B62" s="421"/>
      <c r="C62" s="67"/>
      <c r="D62" s="68"/>
      <c r="E62" s="654"/>
      <c r="F62" s="69"/>
      <c r="G62" s="630"/>
      <c r="H62" s="421"/>
      <c r="I62" s="67"/>
      <c r="J62" s="68"/>
      <c r="K62" s="654"/>
      <c r="L62" s="69"/>
      <c r="M62" s="68"/>
      <c r="N62" s="69"/>
      <c r="O62" s="416"/>
      <c r="P62" s="69"/>
    </row>
    <row r="63" spans="1:16" ht="18.75" customHeight="1" x14ac:dyDescent="0.25">
      <c r="A63" s="420"/>
      <c r="B63" s="421"/>
      <c r="C63" s="67"/>
      <c r="D63" s="68"/>
      <c r="E63" s="654"/>
      <c r="F63" s="69"/>
      <c r="G63" s="630"/>
      <c r="H63" s="421"/>
      <c r="I63" s="67"/>
      <c r="J63" s="68"/>
      <c r="K63" s="655"/>
      <c r="L63" s="69"/>
      <c r="M63" s="68"/>
      <c r="N63" s="69"/>
      <c r="O63" s="416"/>
      <c r="P63" s="69"/>
    </row>
    <row r="64" spans="1:16" ht="18.899999999999999" customHeight="1" x14ac:dyDescent="0.25">
      <c r="A64" s="420"/>
      <c r="B64" s="421"/>
      <c r="C64" s="67"/>
      <c r="D64" s="68"/>
      <c r="E64" s="654"/>
      <c r="F64" s="69"/>
      <c r="G64" s="630"/>
      <c r="H64" s="421"/>
      <c r="I64" s="67"/>
      <c r="J64" s="68"/>
      <c r="K64" s="654"/>
      <c r="L64" s="69"/>
      <c r="M64" s="68"/>
      <c r="N64" s="69"/>
      <c r="O64" s="416"/>
      <c r="P64" s="69"/>
    </row>
    <row r="65" spans="1:16" ht="18.899999999999999" customHeight="1" x14ac:dyDescent="0.25">
      <c r="A65" s="420"/>
      <c r="B65" s="421"/>
      <c r="C65" s="67"/>
      <c r="D65" s="68"/>
      <c r="E65" s="654"/>
      <c r="F65" s="69"/>
      <c r="G65" s="630"/>
      <c r="H65" s="421"/>
      <c r="I65" s="67"/>
      <c r="J65" s="68"/>
      <c r="K65" s="654"/>
      <c r="L65" s="69"/>
      <c r="M65" s="68"/>
      <c r="N65" s="69"/>
      <c r="O65" s="416"/>
      <c r="P65" s="69"/>
    </row>
    <row r="66" spans="1:16" ht="18.899999999999999" customHeight="1" x14ac:dyDescent="0.25">
      <c r="A66" s="420"/>
      <c r="B66" s="421"/>
      <c r="C66" s="67"/>
      <c r="D66" s="68"/>
      <c r="E66" s="654"/>
      <c r="F66" s="69"/>
      <c r="G66" s="630"/>
      <c r="H66" s="421"/>
      <c r="I66" s="67"/>
      <c r="J66" s="68"/>
      <c r="K66" s="656"/>
      <c r="L66" s="69"/>
      <c r="M66" s="68"/>
      <c r="N66" s="69"/>
      <c r="O66" s="416"/>
      <c r="P66" s="69"/>
    </row>
    <row r="67" spans="1:16" ht="18.899999999999999" customHeight="1" x14ac:dyDescent="0.25">
      <c r="A67" s="420"/>
      <c r="B67" s="421"/>
      <c r="C67" s="67"/>
      <c r="D67" s="68"/>
      <c r="E67" s="654"/>
      <c r="F67" s="69"/>
      <c r="G67" s="630"/>
      <c r="H67" s="421"/>
      <c r="I67" s="67"/>
      <c r="J67" s="68"/>
      <c r="K67" s="654"/>
      <c r="L67" s="69"/>
      <c r="M67" s="68"/>
      <c r="N67" s="69"/>
      <c r="O67" s="416"/>
      <c r="P67" s="69"/>
    </row>
    <row r="68" spans="1:16" ht="19.5" customHeight="1" x14ac:dyDescent="0.25">
      <c r="A68" s="420"/>
      <c r="B68" s="421"/>
      <c r="C68" s="67"/>
      <c r="D68" s="68"/>
      <c r="E68" s="654"/>
      <c r="F68" s="69"/>
      <c r="G68" s="630"/>
      <c r="H68" s="421"/>
      <c r="I68" s="67"/>
      <c r="J68" s="68"/>
      <c r="K68" s="654"/>
      <c r="L68" s="69"/>
      <c r="M68" s="68"/>
      <c r="N68" s="69"/>
      <c r="O68" s="416"/>
      <c r="P68" s="69"/>
    </row>
    <row r="69" spans="1:16" ht="19.5" customHeight="1" x14ac:dyDescent="0.25">
      <c r="A69" s="420"/>
      <c r="B69" s="421"/>
      <c r="C69" s="67"/>
      <c r="D69" s="68"/>
      <c r="E69" s="654"/>
      <c r="F69" s="69"/>
      <c r="G69" s="630"/>
      <c r="H69" s="421"/>
      <c r="I69" s="67"/>
      <c r="J69" s="68"/>
      <c r="K69" s="654"/>
      <c r="L69" s="69"/>
      <c r="M69" s="68"/>
      <c r="N69" s="69"/>
      <c r="O69" s="416"/>
      <c r="P69" s="69"/>
    </row>
    <row r="70" spans="1:16" ht="19.5" customHeight="1" x14ac:dyDescent="0.25">
      <c r="A70" s="420"/>
      <c r="B70" s="421"/>
      <c r="C70" s="67"/>
      <c r="D70" s="68"/>
      <c r="E70" s="654"/>
      <c r="F70" s="69"/>
      <c r="G70" s="630"/>
      <c r="H70" s="421"/>
      <c r="I70" s="67"/>
      <c r="J70" s="68"/>
      <c r="K70" s="654"/>
      <c r="L70" s="69"/>
      <c r="M70" s="68"/>
      <c r="N70" s="69"/>
      <c r="O70" s="416"/>
      <c r="P70" s="69"/>
    </row>
    <row r="71" spans="1:16" ht="19.5" customHeight="1" x14ac:dyDescent="0.25">
      <c r="A71" s="420"/>
      <c r="B71" s="421"/>
      <c r="C71" s="67"/>
      <c r="D71" s="68"/>
      <c r="E71" s="654"/>
      <c r="F71" s="69"/>
      <c r="G71" s="630"/>
      <c r="H71" s="421"/>
      <c r="I71" s="67"/>
      <c r="J71" s="68"/>
      <c r="K71" s="654"/>
      <c r="L71" s="69"/>
      <c r="M71" s="68"/>
      <c r="N71" s="69"/>
      <c r="O71" s="416"/>
      <c r="P71" s="69"/>
    </row>
    <row r="72" spans="1:16" ht="19.5" customHeight="1" x14ac:dyDescent="0.25">
      <c r="A72" s="420"/>
      <c r="B72" s="421"/>
      <c r="C72" s="67"/>
      <c r="D72" s="68"/>
      <c r="E72" s="68"/>
      <c r="F72" s="81"/>
      <c r="G72" s="630"/>
      <c r="H72" s="418"/>
      <c r="I72" s="255"/>
      <c r="J72" s="68"/>
      <c r="K72" s="68"/>
      <c r="L72" s="69"/>
      <c r="M72" s="68"/>
      <c r="N72" s="69"/>
      <c r="O72" s="416"/>
      <c r="P72" s="69"/>
    </row>
    <row r="73" spans="1:16" ht="19.5" customHeight="1" x14ac:dyDescent="0.25">
      <c r="A73" s="420"/>
      <c r="B73" s="421"/>
      <c r="C73" s="67"/>
      <c r="D73" s="68"/>
      <c r="E73" s="654"/>
      <c r="F73" s="69"/>
      <c r="G73" s="630"/>
      <c r="H73" s="421"/>
      <c r="I73" s="67"/>
      <c r="J73" s="68"/>
      <c r="K73" s="654"/>
      <c r="L73" s="69"/>
      <c r="M73" s="68"/>
      <c r="N73" s="69"/>
      <c r="O73" s="416"/>
      <c r="P73" s="69"/>
    </row>
    <row r="74" spans="1:16" ht="19.5" customHeight="1" x14ac:dyDescent="0.25">
      <c r="A74" s="420"/>
      <c r="B74" s="421"/>
      <c r="C74" s="67"/>
      <c r="D74" s="68"/>
      <c r="E74" s="654"/>
      <c r="F74" s="69"/>
      <c r="G74" s="630"/>
      <c r="H74" s="421"/>
      <c r="I74" s="67"/>
      <c r="J74" s="68"/>
      <c r="K74" s="654"/>
      <c r="L74" s="69"/>
      <c r="M74" s="68"/>
      <c r="N74" s="69"/>
      <c r="O74" s="416"/>
      <c r="P74" s="69"/>
    </row>
    <row r="75" spans="1:16" ht="19.5" customHeight="1" x14ac:dyDescent="0.25">
      <c r="A75" s="420"/>
      <c r="B75" s="421"/>
      <c r="C75" s="67"/>
      <c r="D75" s="68"/>
      <c r="E75" s="654"/>
      <c r="F75" s="69"/>
      <c r="G75" s="630"/>
      <c r="H75" s="421"/>
      <c r="I75" s="67"/>
      <c r="J75" s="68"/>
      <c r="K75" s="654"/>
      <c r="L75" s="69"/>
      <c r="M75" s="68"/>
      <c r="N75" s="69"/>
      <c r="O75" s="416"/>
      <c r="P75" s="69"/>
    </row>
    <row r="76" spans="1:16" ht="19.5" customHeight="1" x14ac:dyDescent="0.25">
      <c r="A76" s="420"/>
      <c r="B76" s="421"/>
      <c r="C76" s="67"/>
      <c r="D76" s="68"/>
      <c r="E76" s="654"/>
      <c r="F76" s="69"/>
      <c r="G76" s="630"/>
      <c r="H76" s="421"/>
      <c r="I76" s="67"/>
      <c r="J76" s="68"/>
      <c r="K76" s="654"/>
      <c r="L76" s="69"/>
      <c r="M76" s="68"/>
      <c r="N76" s="69"/>
      <c r="O76" s="416"/>
      <c r="P76" s="69"/>
    </row>
    <row r="77" spans="1:16" ht="19.5" customHeight="1" x14ac:dyDescent="0.25">
      <c r="A77" s="420"/>
      <c r="B77" s="421"/>
      <c r="C77" s="67"/>
      <c r="D77" s="68"/>
      <c r="E77" s="654"/>
      <c r="F77" s="69"/>
      <c r="G77" s="630"/>
      <c r="H77" s="421"/>
      <c r="I77" s="67"/>
      <c r="J77" s="68"/>
      <c r="K77" s="654"/>
      <c r="L77" s="69"/>
      <c r="M77" s="68"/>
      <c r="N77" s="256"/>
      <c r="O77" s="416"/>
      <c r="P77" s="69"/>
    </row>
    <row r="78" spans="1:16" ht="19.5" customHeight="1" x14ac:dyDescent="0.25">
      <c r="A78" s="420"/>
      <c r="B78" s="421"/>
      <c r="C78" s="67"/>
      <c r="D78" s="68"/>
      <c r="E78" s="654"/>
      <c r="F78" s="69"/>
      <c r="G78" s="630"/>
      <c r="H78" s="421"/>
      <c r="I78" s="67"/>
      <c r="J78" s="68"/>
      <c r="K78" s="654"/>
      <c r="L78" s="69"/>
      <c r="M78" s="68"/>
      <c r="N78" s="69"/>
      <c r="O78" s="416"/>
      <c r="P78" s="69"/>
    </row>
    <row r="79" spans="1:16" ht="19.5" customHeight="1" x14ac:dyDescent="0.25">
      <c r="A79" s="420"/>
      <c r="B79" s="421"/>
      <c r="C79" s="67"/>
      <c r="D79" s="68"/>
      <c r="E79" s="654"/>
      <c r="F79" s="69"/>
      <c r="G79" s="630"/>
      <c r="H79" s="421"/>
      <c r="I79" s="67"/>
      <c r="J79" s="68"/>
      <c r="K79" s="655"/>
      <c r="L79" s="69"/>
      <c r="M79" s="68"/>
      <c r="N79" s="69"/>
      <c r="O79" s="416"/>
      <c r="P79" s="69"/>
    </row>
    <row r="80" spans="1:16" ht="19.5" customHeight="1" x14ac:dyDescent="0.25">
      <c r="A80" s="420"/>
      <c r="B80" s="421"/>
      <c r="C80" s="67"/>
      <c r="D80" s="68"/>
      <c r="E80" s="654"/>
      <c r="F80" s="69"/>
      <c r="G80" s="630"/>
      <c r="H80" s="421"/>
      <c r="I80" s="67"/>
      <c r="J80" s="68"/>
      <c r="K80" s="654"/>
      <c r="L80" s="69"/>
      <c r="M80" s="68"/>
      <c r="N80" s="69"/>
      <c r="O80" s="416"/>
      <c r="P80" s="69"/>
    </row>
    <row r="81" spans="1:16" ht="19.5" customHeight="1" x14ac:dyDescent="0.25">
      <c r="A81" s="420"/>
      <c r="B81" s="421"/>
      <c r="C81" s="67"/>
      <c r="D81" s="68"/>
      <c r="E81" s="654"/>
      <c r="F81" s="69"/>
      <c r="G81" s="630"/>
      <c r="H81" s="421"/>
      <c r="I81" s="67"/>
      <c r="J81" s="68"/>
      <c r="K81" s="654"/>
      <c r="L81" s="69"/>
      <c r="M81" s="68"/>
      <c r="N81" s="69"/>
      <c r="O81" s="416"/>
      <c r="P81" s="69"/>
    </row>
    <row r="82" spans="1:16" ht="19.5" customHeight="1" x14ac:dyDescent="0.25">
      <c r="A82" s="420"/>
      <c r="B82" s="421"/>
      <c r="C82" s="67"/>
      <c r="D82" s="68"/>
      <c r="E82" s="654"/>
      <c r="F82" s="69"/>
      <c r="G82" s="630"/>
      <c r="H82" s="421"/>
      <c r="I82" s="67"/>
      <c r="J82" s="68"/>
      <c r="K82" s="656"/>
      <c r="L82" s="69"/>
      <c r="M82" s="68"/>
      <c r="N82" s="69"/>
      <c r="O82" s="416"/>
      <c r="P82" s="69"/>
    </row>
    <row r="83" spans="1:16" ht="19.5" customHeight="1" x14ac:dyDescent="0.25">
      <c r="A83" s="420"/>
      <c r="B83" s="421"/>
      <c r="C83" s="67"/>
      <c r="D83" s="68"/>
      <c r="E83" s="654"/>
      <c r="F83" s="69"/>
      <c r="G83" s="630"/>
      <c r="H83" s="421"/>
      <c r="I83" s="67"/>
      <c r="J83" s="68"/>
      <c r="K83" s="654"/>
      <c r="L83" s="69"/>
      <c r="M83" s="68"/>
      <c r="N83" s="69"/>
      <c r="O83" s="416"/>
      <c r="P83" s="69"/>
    </row>
    <row r="84" spans="1:16" ht="19.5" customHeight="1" x14ac:dyDescent="0.25">
      <c r="A84" s="420"/>
      <c r="B84" s="421"/>
      <c r="C84" s="67"/>
      <c r="D84" s="68"/>
      <c r="E84" s="654"/>
      <c r="F84" s="69"/>
      <c r="G84" s="630"/>
      <c r="H84" s="421"/>
      <c r="I84" s="67"/>
      <c r="J84" s="68"/>
      <c r="K84" s="654"/>
      <c r="L84" s="69"/>
      <c r="M84" s="68"/>
      <c r="N84" s="69"/>
      <c r="O84" s="416"/>
      <c r="P84" s="69"/>
    </row>
    <row r="85" spans="1:16" ht="19.5" customHeight="1" x14ac:dyDescent="0.25">
      <c r="A85" s="420"/>
      <c r="B85" s="421"/>
      <c r="C85" s="67"/>
      <c r="D85" s="68"/>
      <c r="E85" s="654"/>
      <c r="F85" s="69"/>
      <c r="G85" s="630"/>
      <c r="H85" s="421"/>
      <c r="I85" s="67"/>
      <c r="J85" s="68"/>
      <c r="K85" s="654"/>
      <c r="L85" s="69"/>
      <c r="M85" s="68"/>
      <c r="N85" s="69"/>
      <c r="O85" s="416"/>
      <c r="P85" s="69"/>
    </row>
    <row r="86" spans="1:16" ht="19.5" customHeight="1" x14ac:dyDescent="0.25">
      <c r="A86" s="420"/>
      <c r="B86" s="421"/>
      <c r="C86" s="67"/>
      <c r="D86" s="68"/>
      <c r="E86" s="654"/>
      <c r="F86" s="69"/>
      <c r="G86" s="630"/>
      <c r="H86" s="421"/>
      <c r="I86" s="67"/>
      <c r="J86" s="68"/>
      <c r="K86" s="654"/>
      <c r="L86" s="69"/>
      <c r="M86" s="68"/>
      <c r="N86" s="69"/>
      <c r="O86" s="416"/>
      <c r="P86" s="69"/>
    </row>
    <row r="87" spans="1:16" ht="19.5" customHeight="1" thickBot="1" x14ac:dyDescent="0.3">
      <c r="A87" s="420"/>
      <c r="B87" s="422"/>
      <c r="C87" s="328"/>
      <c r="D87" s="419"/>
      <c r="E87" s="657"/>
      <c r="F87" s="658"/>
      <c r="G87" s="631"/>
      <c r="H87" s="422"/>
      <c r="I87" s="328"/>
      <c r="J87" s="419"/>
      <c r="K87" s="657"/>
      <c r="L87" s="658"/>
      <c r="M87" s="68"/>
      <c r="N87" s="69"/>
      <c r="O87" s="416"/>
      <c r="P87" s="69"/>
    </row>
  </sheetData>
  <mergeCells count="4">
    <mergeCell ref="A5:B5"/>
    <mergeCell ref="B6:F6"/>
    <mergeCell ref="H6:L6"/>
    <mergeCell ref="M6:P6"/>
  </mergeCells>
  <printOptions horizontalCentered="1"/>
  <pageMargins left="0.35" right="0.35" top="0.39" bottom="0.39" header="0" footer="0"/>
  <pageSetup paperSize="9" orientation="landscape" horizontalDpi="200" verticalDpi="200" r:id="rId1"/>
  <headerFooter alignWithMargins="0"/>
  <rowBreaks count="4" manualBreakCount="4">
    <brk id="27" max="16383" man="1"/>
    <brk id="47" max="16383" man="1"/>
    <brk id="67" max="16383" man="1"/>
    <brk id="8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3249" r:id="rId4" name="Button 1">
              <controlPr defaultSize="0" print="0" autoFill="0" autoPict="0" macro="[0]!páros_egyesített_rangsor">
                <anchor moveWithCells="1" sizeWithCells="1">
                  <from>
                    <xdr:col>9</xdr:col>
                    <xdr:colOff>297180</xdr:colOff>
                    <xdr:row>0</xdr:row>
                    <xdr:rowOff>106680</xdr:rowOff>
                  </from>
                  <to>
                    <xdr:col>12</xdr:col>
                    <xdr:colOff>45720</xdr:colOff>
                    <xdr:row>1</xdr:row>
                    <xdr:rowOff>144780</xdr:rowOff>
                  </to>
                </anchor>
              </controlPr>
            </control>
          </mc:Choice>
        </mc:AlternateContent>
      </controls>
    </mc:Choice>
  </mc:AlternateContent>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Sheet43">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2.88671875" customWidth="1"/>
    <col min="5" max="5" width="7.109375" customWidth="1"/>
    <col min="6" max="6" width="12.6640625" customWidth="1"/>
    <col min="7" max="7" width="2.6640625" customWidth="1"/>
    <col min="8" max="8" width="6.441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c r="R1" s="97"/>
    </row>
    <row r="2" spans="1:21" s="70" customFormat="1" x14ac:dyDescent="0.25">
      <c r="A2" s="398" t="s">
        <v>119</v>
      </c>
      <c r="B2" s="59"/>
      <c r="C2" s="59"/>
      <c r="D2" s="59"/>
      <c r="E2" s="59"/>
      <c r="F2" s="392">
        <f>Altalanos!$C$8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364"/>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07" t="s">
        <v>143</v>
      </c>
      <c r="D5" s="46" t="s">
        <v>98</v>
      </c>
      <c r="E5" s="407" t="s">
        <v>88</v>
      </c>
      <c r="F5" s="47" t="s">
        <v>82</v>
      </c>
      <c r="G5" s="47" t="s">
        <v>83</v>
      </c>
      <c r="H5" s="47"/>
      <c r="I5" s="47" t="s">
        <v>87</v>
      </c>
      <c r="J5" s="47"/>
      <c r="K5" s="46" t="s">
        <v>99</v>
      </c>
      <c r="L5" s="264"/>
      <c r="M5" s="46" t="s">
        <v>126</v>
      </c>
      <c r="N5" s="264"/>
      <c r="O5" s="46" t="s">
        <v>141</v>
      </c>
      <c r="P5" s="264"/>
      <c r="Q5" s="46"/>
      <c r="R5" s="265"/>
    </row>
    <row r="6" spans="1:21" s="673" customFormat="1" ht="1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(3)'!$A$7:$P$23,14))</f>
        <v/>
      </c>
      <c r="C7" s="346" t="str">
        <f>IF($D7="","",VLOOKUP($D7,'1D ELO (3)'!$A$7:$P$23,15))</f>
        <v/>
      </c>
      <c r="D7" s="119"/>
      <c r="E7" s="578" t="str">
        <f>UPPER(IF($D7="","",VLOOKUP($D7,'1D ELO (3)'!$A$7:$P$23,5)))</f>
        <v/>
      </c>
      <c r="F7" s="579" t="str">
        <f>UPPER(IF($D7="","",VLOOKUP($D7,'1D ELO (3)'!$A$7:$P$23,2)))</f>
        <v/>
      </c>
      <c r="G7" s="579" t="str">
        <f>IF($D7="","",VLOOKUP($D7,'1D ELO (3)'!$A$7:$P$23,3))</f>
        <v/>
      </c>
      <c r="H7" s="580"/>
      <c r="I7" s="579" t="str">
        <f>IF($D7="","",VLOOKUP($D7,'1D ELO (3)'!$A$7:$P$23,4))</f>
        <v/>
      </c>
      <c r="J7" s="269"/>
      <c r="K7" s="123"/>
      <c r="L7" s="125"/>
      <c r="M7" s="123"/>
      <c r="N7" s="125"/>
      <c r="O7" s="123"/>
      <c r="P7" s="125"/>
      <c r="Q7" s="123"/>
      <c r="R7" s="126"/>
      <c r="S7" s="129"/>
      <c r="U7" s="130" t="e">
        <f>#REF!</f>
        <v>#REF!</v>
      </c>
    </row>
    <row r="8" spans="1:21" s="37" customFormat="1" ht="9.6" customHeight="1" x14ac:dyDescent="0.25">
      <c r="A8" s="241"/>
      <c r="B8" s="270"/>
      <c r="C8" s="270"/>
      <c r="D8" s="270"/>
      <c r="E8" s="578" t="str">
        <f>UPPER(IF($D7="","",VLOOKUP($D7,'1D ELO (3)'!$A$7:$P$23,11)))</f>
        <v/>
      </c>
      <c r="F8" s="579" t="str">
        <f>UPPER(IF($D7="","",VLOOKUP($D7,'1D ELO (3)'!$A$7:$P$23,8)))</f>
        <v/>
      </c>
      <c r="G8" s="579" t="str">
        <f>IF($D7="","",VLOOKUP($D7,'1D ELO (3)'!$A$7:$P$23,9))</f>
        <v/>
      </c>
      <c r="H8" s="580"/>
      <c r="I8" s="579" t="str">
        <f>IF($D7="","",VLOOKUP($D7,'1D ELO (3)'!$A$7:$P$23,10))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132"/>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5"/>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(3)'!$A$7:$P$23,14))</f>
        <v/>
      </c>
      <c r="C11" s="346" t="str">
        <f>IF($D11="","",VLOOKUP($D11,'1D ELO (3)'!$A$7:$P$23,15))</f>
        <v/>
      </c>
      <c r="D11" s="119"/>
      <c r="E11" s="423" t="str">
        <f>UPPER(IF($D11="","",VLOOKUP($D11,'1D ELO (3)'!$A$7:$P$23,5)))</f>
        <v/>
      </c>
      <c r="F11" s="412" t="str">
        <f>UPPER(IF($D11="","",VLOOKUP($D11,'1D ELO (3)'!$A$7:$P$23,2)))</f>
        <v/>
      </c>
      <c r="G11" s="412" t="str">
        <f>IF($D11="","",VLOOKUP($D11,'1D ELO (3)'!$A$7:$P$23,3))</f>
        <v/>
      </c>
      <c r="H11" s="424"/>
      <c r="I11" s="412" t="str">
        <f>IF($D11="","",VLOOKUP($D11,'1D ELO (3)'!$A$7:$P$23,4))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(3)'!$A$7:$P$23,11)))</f>
        <v/>
      </c>
      <c r="F12" s="412" t="str">
        <f>UPPER(IF($D11="","",VLOOKUP($D11,'1D ELO (3)'!$A$7:$P$23,8)))</f>
        <v/>
      </c>
      <c r="G12" s="412" t="str">
        <f>IF($D11="","",VLOOKUP($D11,'1D ELO (3)'!$A$7:$P$23,9))</f>
        <v/>
      </c>
      <c r="H12" s="424"/>
      <c r="I12" s="412" t="str">
        <f>IF($D11="","",VLOOKUP($D11,'1D ELO (3)'!$A$7:$P$23,10))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25"/>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25"/>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(3)'!$A$7:$P$23,14))</f>
        <v/>
      </c>
      <c r="C15" s="346" t="str">
        <f>IF($D15="","",VLOOKUP($D15,'1D ELO (3)'!$A$7:$P$23,15))</f>
        <v/>
      </c>
      <c r="D15" s="119"/>
      <c r="E15" s="423" t="str">
        <f>UPPER(IF($D15="","",VLOOKUP($D15,'1D ELO (3)'!$A$7:$P$23,5)))</f>
        <v/>
      </c>
      <c r="F15" s="412" t="str">
        <f>UPPER(IF($D15="","",VLOOKUP($D15,'1D ELO (3)'!$A$7:$P$23,2)))</f>
        <v/>
      </c>
      <c r="G15" s="412" t="str">
        <f>IF($D15="","",VLOOKUP($D15,'1D ELO (3)'!$A$7:$P$23,3))</f>
        <v/>
      </c>
      <c r="H15" s="424"/>
      <c r="I15" s="412" t="str">
        <f>IF($D15="","",VLOOKUP($D15,'1D ELO (3)'!$A$7:$P$23,4))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(3)'!$A$7:$P$23,11)))</f>
        <v/>
      </c>
      <c r="F16" s="412" t="str">
        <f>UPPER(IF($D15="","",VLOOKUP($D15,'1D ELO (3)'!$A$7:$P$23,8)))</f>
        <v/>
      </c>
      <c r="G16" s="412" t="str">
        <f>IF($D15="","",VLOOKUP($D15,'1D ELO (3)'!$A$7:$P$23,9))</f>
        <v/>
      </c>
      <c r="H16" s="424"/>
      <c r="I16" s="412" t="str">
        <f>IF($D15="","",VLOOKUP($D15,'1D ELO (3)'!$A$7:$P$23,10))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25"/>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25"/>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(3)'!$A$7:$P$23,14))</f>
        <v/>
      </c>
      <c r="C19" s="346" t="str">
        <f>IF($D19="","",VLOOKUP($D19,'1D ELO (3)'!$A$7:$P$23,15))</f>
        <v/>
      </c>
      <c r="D19" s="119"/>
      <c r="E19" s="423" t="str">
        <f>UPPER(IF($D19="","",VLOOKUP($D19,'1D ELO (3)'!$A$7:$P$23,5)))</f>
        <v/>
      </c>
      <c r="F19" s="412" t="str">
        <f>UPPER(IF($D19="","",VLOOKUP($D19,'1D ELO (3)'!$A$7:$P$23,2)))</f>
        <v/>
      </c>
      <c r="G19" s="412" t="str">
        <f>IF($D19="","",VLOOKUP($D19,'1D ELO (3)'!$A$7:$P$23,3))</f>
        <v/>
      </c>
      <c r="H19" s="424"/>
      <c r="I19" s="412" t="str">
        <f>IF($D19="","",VLOOKUP($D19,'1D ELO (3)'!$A$7:$P$23,4))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(3)'!$A$7:$P$23,11)))</f>
        <v/>
      </c>
      <c r="F20" s="412" t="str">
        <f>UPPER(IF($D19="","",VLOOKUP($D19,'1D ELO (3)'!$A$7:$P$23,8)))</f>
        <v/>
      </c>
      <c r="G20" s="412" t="str">
        <f>IF($D19="","",VLOOKUP($D19,'1D ELO (3)'!$A$7:$P$23,9))</f>
        <v/>
      </c>
      <c r="H20" s="424"/>
      <c r="I20" s="412" t="str">
        <f>IF($D19="","",VLOOKUP($D19,'1D ELO (3)'!$A$7:$P$23,10))</f>
        <v/>
      </c>
      <c r="J20" s="271"/>
      <c r="K20" s="123"/>
      <c r="L20" s="125"/>
      <c r="M20" s="245"/>
      <c r="N20" s="283"/>
      <c r="O20" s="123"/>
      <c r="P20" s="125"/>
      <c r="Q20" s="123"/>
      <c r="R20" s="126"/>
      <c r="S20" s="129"/>
    </row>
    <row r="21" spans="1:19" s="37" customFormat="1" ht="9.6" customHeight="1" x14ac:dyDescent="0.25">
      <c r="A21" s="241"/>
      <c r="B21" s="132"/>
      <c r="C21" s="132"/>
      <c r="D21" s="132"/>
      <c r="E21" s="425"/>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5"/>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(3)'!$A$7:$P$23,14))</f>
        <v/>
      </c>
      <c r="C23" s="346" t="str">
        <f>IF($D23="","",VLOOKUP($D23,'1D ELO (3)'!$A$7:$P$23,15))</f>
        <v/>
      </c>
      <c r="D23" s="119"/>
      <c r="E23" s="423" t="str">
        <f>UPPER(IF($D23="","",VLOOKUP($D23,'1D ELO (3)'!$A$7:$P$23,5)))</f>
        <v/>
      </c>
      <c r="F23" s="412" t="str">
        <f>UPPER(IF($D23="","",VLOOKUP($D23,'1D ELO (3)'!$A$7:$P$23,2)))</f>
        <v/>
      </c>
      <c r="G23" s="412" t="str">
        <f>IF($D23="","",VLOOKUP($D23,'1D ELO (3)'!$A$7:$P$23,3))</f>
        <v/>
      </c>
      <c r="H23" s="424"/>
      <c r="I23" s="412" t="str">
        <f>IF($D23="","",VLOOKUP($D23,'1D ELO (3)'!$A$7:$P$23,4))</f>
        <v/>
      </c>
      <c r="J23" s="269"/>
      <c r="K23" s="123"/>
      <c r="L23" s="125"/>
      <c r="M23" s="123"/>
      <c r="N23" s="278"/>
      <c r="O23" s="123"/>
      <c r="P23" s="351"/>
      <c r="Q23" s="123"/>
      <c r="R23" s="126"/>
      <c r="S23" s="129"/>
    </row>
    <row r="24" spans="1:19" s="37" customFormat="1" ht="9.6" customHeight="1" x14ac:dyDescent="0.25">
      <c r="A24" s="241"/>
      <c r="B24" s="270"/>
      <c r="C24" s="270"/>
      <c r="D24" s="270"/>
      <c r="E24" s="423" t="str">
        <f>UPPER(IF($D23="","",VLOOKUP($D23,'1D ELO (3)'!$A$7:$P$23,11)))</f>
        <v/>
      </c>
      <c r="F24" s="412" t="str">
        <f>UPPER(IF($D23="","",VLOOKUP($D23,'1D ELO (3)'!$A$7:$P$23,8)))</f>
        <v/>
      </c>
      <c r="G24" s="412" t="str">
        <f>IF($D23="","",VLOOKUP($D23,'1D ELO (3)'!$A$7:$P$23,9))</f>
        <v/>
      </c>
      <c r="H24" s="424"/>
      <c r="I24" s="412" t="str">
        <f>IF($D23="","",VLOOKUP($D23,'1D ELO (3)'!$A$7:$P$23,10))</f>
        <v/>
      </c>
      <c r="J24" s="271"/>
      <c r="K24" s="116" t="str">
        <f>IF(J24="a",F23,IF(J24="b",F25,""))</f>
        <v/>
      </c>
      <c r="L24" s="125"/>
      <c r="M24" s="123"/>
      <c r="N24" s="278"/>
      <c r="O24" s="123"/>
      <c r="P24" s="125"/>
      <c r="Q24" s="123"/>
      <c r="R24" s="126"/>
      <c r="S24" s="129"/>
    </row>
    <row r="25" spans="1:19" s="37" customFormat="1" ht="9.6" customHeight="1" x14ac:dyDescent="0.25">
      <c r="A25" s="241"/>
      <c r="B25" s="132"/>
      <c r="C25" s="132"/>
      <c r="D25" s="132"/>
      <c r="E25" s="425"/>
      <c r="F25" s="426"/>
      <c r="G25" s="426"/>
      <c r="H25" s="427"/>
      <c r="I25" s="426"/>
      <c r="J25" s="272"/>
      <c r="K25" s="273" t="str">
        <f>UPPER(IF(OR(J26="a",J26="as"),F23,IF(OR(J26="b",J26="bs"),F27,)))</f>
        <v/>
      </c>
      <c r="L25" s="274"/>
      <c r="M25" s="123"/>
      <c r="N25" s="278"/>
      <c r="O25" s="123"/>
      <c r="P25" s="125"/>
      <c r="Q25" s="123"/>
      <c r="R25" s="126"/>
      <c r="S25" s="129"/>
    </row>
    <row r="26" spans="1:19" s="37" customFormat="1" ht="9.6" customHeight="1" x14ac:dyDescent="0.25">
      <c r="A26" s="241"/>
      <c r="B26" s="132"/>
      <c r="C26" s="132"/>
      <c r="D26" s="132"/>
      <c r="E26" s="425"/>
      <c r="F26" s="426"/>
      <c r="G26" s="426"/>
      <c r="H26" s="427"/>
      <c r="I26" s="415" t="s">
        <v>0</v>
      </c>
      <c r="J26" s="144"/>
      <c r="K26" s="275" t="str">
        <f>UPPER(IF(OR(J26="a",J26="as"),F24,IF(OR(J26="b",J26="bs"),F28,)))</f>
        <v/>
      </c>
      <c r="L26" s="276"/>
      <c r="M26" s="123"/>
      <c r="N26" s="278"/>
      <c r="O26" s="123"/>
      <c r="P26" s="125"/>
      <c r="Q26" s="123"/>
      <c r="R26" s="126"/>
      <c r="S26" s="129"/>
    </row>
    <row r="27" spans="1:19" s="37" customFormat="1" ht="9.6" customHeight="1" x14ac:dyDescent="0.25">
      <c r="A27" s="241">
        <v>6</v>
      </c>
      <c r="B27" s="346" t="str">
        <f>IF($D27="","",VLOOKUP($D27,'1D ELO (3)'!$A$7:$P$23,14))</f>
        <v/>
      </c>
      <c r="C27" s="346" t="str">
        <f>IF($D27="","",VLOOKUP($D27,'1D ELO (3)'!$A$7:$P$23,15))</f>
        <v/>
      </c>
      <c r="D27" s="119"/>
      <c r="E27" s="423" t="str">
        <f>UPPER(IF($D27="","",VLOOKUP($D27,'1D ELO (3)'!$A$7:$P$23,5)))</f>
        <v/>
      </c>
      <c r="F27" s="412" t="str">
        <f>UPPER(IF($D27="","",VLOOKUP($D27,'1D ELO (3)'!$A$7:$P$23,2)))</f>
        <v/>
      </c>
      <c r="G27" s="412" t="str">
        <f>IF($D27="","",VLOOKUP($D27,'1D ELO (3)'!$A$7:$P$23,3))</f>
        <v/>
      </c>
      <c r="H27" s="424"/>
      <c r="I27" s="412" t="str">
        <f>IF($D27="","",VLOOKUP($D27,'1D ELO (3)'!$A$7:$P$23,4))</f>
        <v/>
      </c>
      <c r="J27" s="277"/>
      <c r="K27" s="123"/>
      <c r="L27" s="278"/>
      <c r="M27" s="161"/>
      <c r="N27" s="282"/>
      <c r="O27" s="123"/>
      <c r="P27" s="125"/>
      <c r="Q27" s="123"/>
      <c r="R27" s="126"/>
      <c r="S27" s="129"/>
    </row>
    <row r="28" spans="1:19" s="37" customFormat="1" ht="9.6" customHeight="1" x14ac:dyDescent="0.25">
      <c r="A28" s="241"/>
      <c r="B28" s="270"/>
      <c r="C28" s="270"/>
      <c r="D28" s="270"/>
      <c r="E28" s="423" t="str">
        <f>UPPER(IF($D27="","",VLOOKUP($D27,'1D ELO (3)'!$A$7:$P$23,11)))</f>
        <v/>
      </c>
      <c r="F28" s="412" t="str">
        <f>UPPER(IF($D27="","",VLOOKUP($D27,'1D ELO (3)'!$A$7:$P$23,8)))</f>
        <v/>
      </c>
      <c r="G28" s="412" t="str">
        <f>IF($D27="","",VLOOKUP($D27,'1D ELO (3)'!$A$7:$P$23,9))</f>
        <v/>
      </c>
      <c r="H28" s="424"/>
      <c r="I28" s="412" t="str">
        <f>IF($D27="","",VLOOKUP($D27,'1D ELO (3)'!$A$7:$P$23,10))</f>
        <v/>
      </c>
      <c r="J28" s="271"/>
      <c r="K28" s="123"/>
      <c r="L28" s="278"/>
      <c r="M28" s="245"/>
      <c r="N28" s="283"/>
      <c r="O28" s="123"/>
      <c r="P28" s="125"/>
      <c r="Q28" s="123"/>
      <c r="R28" s="126"/>
      <c r="S28" s="129"/>
    </row>
    <row r="29" spans="1:19" s="37" customFormat="1" ht="9.6" customHeight="1" x14ac:dyDescent="0.25">
      <c r="A29" s="241"/>
      <c r="B29" s="132"/>
      <c r="C29" s="132"/>
      <c r="D29" s="142"/>
      <c r="E29" s="425"/>
      <c r="F29" s="426"/>
      <c r="G29" s="426"/>
      <c r="H29" s="427"/>
      <c r="I29" s="426"/>
      <c r="J29" s="280"/>
      <c r="K29" s="123"/>
      <c r="L29" s="272"/>
      <c r="M29" s="273" t="str">
        <f>UPPER(IF(OR(L30="a",L30="as"),K25,IF(OR(L30="b",L30="bs"),K33,)))</f>
        <v/>
      </c>
      <c r="N29" s="278"/>
      <c r="O29" s="123"/>
      <c r="P29" s="125"/>
      <c r="Q29" s="123"/>
      <c r="R29" s="126"/>
      <c r="S29" s="129"/>
    </row>
    <row r="30" spans="1:19" s="37" customFormat="1" ht="9.6" customHeight="1" x14ac:dyDescent="0.25">
      <c r="A30" s="241"/>
      <c r="B30" s="132"/>
      <c r="C30" s="132"/>
      <c r="D30" s="142"/>
      <c r="E30" s="425"/>
      <c r="F30" s="426"/>
      <c r="G30" s="426"/>
      <c r="H30" s="427"/>
      <c r="I30" s="426"/>
      <c r="J30" s="280"/>
      <c r="K30" s="135" t="s">
        <v>0</v>
      </c>
      <c r="L30" s="144"/>
      <c r="M30" s="275" t="str">
        <f>UPPER(IF(OR(L30="a",L30="as"),K26,IF(OR(L30="b",L30="bs"),K34,)))</f>
        <v/>
      </c>
      <c r="N30" s="271"/>
      <c r="O30" s="123"/>
      <c r="P30" s="125"/>
      <c r="Q30" s="123"/>
      <c r="R30" s="126"/>
      <c r="S30" s="129"/>
    </row>
    <row r="31" spans="1:19" s="37" customFormat="1" ht="9.6" customHeight="1" x14ac:dyDescent="0.25">
      <c r="A31" s="281">
        <v>7</v>
      </c>
      <c r="B31" s="346" t="str">
        <f>IF($D31="","",VLOOKUP($D31,'1D ELO (3)'!$A$7:$P$23,14))</f>
        <v/>
      </c>
      <c r="C31" s="346" t="str">
        <f>IF($D31="","",VLOOKUP($D31,'1D ELO (3)'!$A$7:$P$23,15))</f>
        <v/>
      </c>
      <c r="D31" s="119"/>
      <c r="E31" s="423" t="str">
        <f>UPPER(IF($D31="","",VLOOKUP($D31,'1D ELO (3)'!$A$7:$P$23,5)))</f>
        <v/>
      </c>
      <c r="F31" s="412" t="str">
        <f>UPPER(IF($D31="","",VLOOKUP($D31,'1D ELO (3)'!$A$7:$P$23,2)))</f>
        <v/>
      </c>
      <c r="G31" s="412" t="str">
        <f>IF($D31="","",VLOOKUP($D31,'1D ELO (3)'!$A$7:$P$23,3))</f>
        <v/>
      </c>
      <c r="H31" s="424"/>
      <c r="I31" s="412" t="str">
        <f>IF($D31="","",VLOOKUP($D31,'1D ELO (3)'!$A$7:$P$23,4))</f>
        <v/>
      </c>
      <c r="J31" s="269"/>
      <c r="K31" s="123"/>
      <c r="L31" s="278"/>
      <c r="M31" s="123"/>
      <c r="N31" s="125"/>
      <c r="O31" s="161"/>
      <c r="P31" s="125"/>
      <c r="Q31" s="123"/>
      <c r="R31" s="126"/>
      <c r="S31" s="129"/>
    </row>
    <row r="32" spans="1:19" s="37" customFormat="1" ht="9.6" customHeight="1" x14ac:dyDescent="0.25">
      <c r="A32" s="241"/>
      <c r="B32" s="270"/>
      <c r="C32" s="270"/>
      <c r="D32" s="270"/>
      <c r="E32" s="423" t="str">
        <f>UPPER(IF($D31="","",VLOOKUP($D31,'1D ELO (3)'!$A$7:$P$23,11)))</f>
        <v/>
      </c>
      <c r="F32" s="412" t="str">
        <f>UPPER(IF($D31="","",VLOOKUP($D31,'1D ELO (3)'!$A$7:$P$23,8)))</f>
        <v/>
      </c>
      <c r="G32" s="412" t="str">
        <f>IF($D31="","",VLOOKUP($D31,'1D ELO (3)'!$A$7:$P$23,9))</f>
        <v/>
      </c>
      <c r="H32" s="424"/>
      <c r="I32" s="412" t="str">
        <f>IF($D31="","",VLOOKUP($D31,'1D ELO (3)'!$A$7:$P$23,10))</f>
        <v/>
      </c>
      <c r="J32" s="271"/>
      <c r="K32" s="116" t="str">
        <f>IF(J32="a",F31,IF(J32="b",F33,""))</f>
        <v/>
      </c>
      <c r="L32" s="278"/>
      <c r="M32" s="123"/>
      <c r="N32" s="125"/>
      <c r="O32" s="123"/>
      <c r="P32" s="125"/>
      <c r="Q32" s="123"/>
      <c r="R32" s="126"/>
      <c r="S32" s="129"/>
    </row>
    <row r="33" spans="1:19" s="37" customFormat="1" ht="9.6" customHeight="1" x14ac:dyDescent="0.25">
      <c r="A33" s="241"/>
      <c r="B33" s="132"/>
      <c r="C33" s="132"/>
      <c r="D33" s="142"/>
      <c r="E33" s="132"/>
      <c r="F33" s="118"/>
      <c r="G33" s="118"/>
      <c r="H33" s="2"/>
      <c r="I33" s="118"/>
      <c r="J33" s="272"/>
      <c r="K33" s="273" t="str">
        <f>UPPER(IF(OR(J34="a",J34="as"),F31,IF(OR(J34="b",J34="bs"),F35,)))</f>
        <v/>
      </c>
      <c r="L33" s="282"/>
      <c r="M33" s="123"/>
      <c r="N33" s="125"/>
      <c r="O33" s="123"/>
      <c r="P33" s="125"/>
      <c r="Q33" s="123"/>
      <c r="R33" s="126"/>
      <c r="S33" s="129"/>
    </row>
    <row r="34" spans="1:19" s="37" customFormat="1" ht="9.6" customHeight="1" x14ac:dyDescent="0.25">
      <c r="A34" s="241"/>
      <c r="B34" s="132"/>
      <c r="C34" s="132"/>
      <c r="D34" s="142"/>
      <c r="E34" s="132"/>
      <c r="F34" s="118"/>
      <c r="G34" s="118"/>
      <c r="H34" s="2"/>
      <c r="I34" s="135" t="s">
        <v>0</v>
      </c>
      <c r="J34" s="144"/>
      <c r="K34" s="275" t="str">
        <f>UPPER(IF(OR(J34="a",J34="as"),F32,IF(OR(J34="b",J34="bs"),F36,)))</f>
        <v/>
      </c>
      <c r="L34" s="271"/>
      <c r="M34" s="123"/>
      <c r="N34" s="125"/>
      <c r="O34" s="123"/>
      <c r="P34" s="125"/>
      <c r="Q34" s="123"/>
      <c r="R34" s="126"/>
      <c r="S34" s="129"/>
    </row>
    <row r="35" spans="1:19" s="37" customFormat="1" ht="9.6" customHeight="1" x14ac:dyDescent="0.25">
      <c r="A35" s="267">
        <v>8</v>
      </c>
      <c r="B35" s="346" t="str">
        <f>IF($D35="","",VLOOKUP($D35,'1D ELO (3)'!$A$7:$P$23,14))</f>
        <v/>
      </c>
      <c r="C35" s="346" t="str">
        <f>IF($D35="","",VLOOKUP($D35,'1D ELO (3)'!$A$7:$P$23,15))</f>
        <v/>
      </c>
      <c r="D35" s="119"/>
      <c r="E35" s="423" t="str">
        <f>UPPER(IF($D35="","",VLOOKUP($D35,'1D ELO (3)'!$A$7:$P$23,5)))</f>
        <v/>
      </c>
      <c r="F35" s="120" t="str">
        <f>UPPER(IF($D35="","",VLOOKUP($D35,'1D ELO (3)'!$A$7:$P$23,2)))</f>
        <v/>
      </c>
      <c r="G35" s="120" t="str">
        <f>IF($D35="","",VLOOKUP($D35,'1D ELO (3)'!$A$7:$P$23,3))</f>
        <v/>
      </c>
      <c r="H35" s="268"/>
      <c r="I35" s="120" t="str">
        <f>IF($D35="","",VLOOKUP($D35,'1D ELO (3)'!$A$7:$P$23,4))</f>
        <v/>
      </c>
      <c r="J35" s="277"/>
      <c r="K35" s="123"/>
      <c r="L35" s="125"/>
      <c r="M35" s="161"/>
      <c r="N35" s="274"/>
      <c r="O35" s="123"/>
      <c r="P35" s="125"/>
      <c r="Q35" s="123"/>
      <c r="R35" s="126"/>
      <c r="S35" s="129"/>
    </row>
    <row r="36" spans="1:19" s="37" customFormat="1" ht="9.6" customHeight="1" x14ac:dyDescent="0.25">
      <c r="A36" s="241"/>
      <c r="B36" s="270"/>
      <c r="C36" s="270"/>
      <c r="D36" s="270"/>
      <c r="E36" s="578" t="str">
        <f>UPPER(IF($D35="","",VLOOKUP($D35,'1D ELO (3)'!$A$7:$P$23,11)))</f>
        <v/>
      </c>
      <c r="F36" s="579" t="str">
        <f>UPPER(IF($D35="","",VLOOKUP($D35,'1D ELO (3)'!$A$7:$P$23,8)))</f>
        <v/>
      </c>
      <c r="G36" s="579" t="str">
        <f>IF($D35="","",VLOOKUP($D35,'1D ELO (3)'!$A$7:$P$23,9))</f>
        <v/>
      </c>
      <c r="H36" s="580"/>
      <c r="I36" s="579" t="str">
        <f>IF($D35="","",VLOOKUP($D35,'1D ELO (3)'!$A$7:$P$23,10))</f>
        <v/>
      </c>
      <c r="J36" s="271"/>
      <c r="K36" s="123"/>
      <c r="L36" s="125"/>
      <c r="M36" s="245"/>
      <c r="N36" s="279"/>
      <c r="O36" s="123"/>
      <c r="P36" s="125"/>
      <c r="Q36" s="123"/>
      <c r="R36" s="126"/>
      <c r="S36" s="129"/>
    </row>
    <row r="37" spans="1:19" s="37" customFormat="1" ht="9.6" customHeight="1" x14ac:dyDescent="0.25">
      <c r="A37" s="132"/>
      <c r="B37" s="132"/>
      <c r="C37" s="132"/>
      <c r="D37" s="142"/>
      <c r="E37" s="132"/>
      <c r="F37" s="118"/>
      <c r="G37" s="118"/>
      <c r="H37" s="2"/>
      <c r="I37" s="118"/>
      <c r="J37" s="280"/>
      <c r="K37" s="123"/>
      <c r="L37" s="125"/>
      <c r="M37" s="123"/>
      <c r="N37" s="125"/>
      <c r="O37" s="125"/>
      <c r="P37" s="350"/>
      <c r="Q37" s="273" t="str">
        <f>UPPER(IF(OR(P38="a",P38="as"),O21,IF(OR(P38="b",P38="bs"),O53,)))</f>
        <v/>
      </c>
      <c r="R37" s="284"/>
      <c r="S37" s="129"/>
    </row>
    <row r="38" spans="1:19" s="37" customFormat="1" ht="9.6" customHeight="1" x14ac:dyDescent="0.25">
      <c r="A38" s="132"/>
      <c r="B38" s="132"/>
      <c r="C38" s="132"/>
      <c r="D38" s="142"/>
      <c r="E38" s="132"/>
      <c r="F38" s="118"/>
      <c r="G38" s="118"/>
      <c r="H38" s="2"/>
      <c r="I38" s="118"/>
      <c r="J38" s="280"/>
      <c r="K38" s="123"/>
      <c r="L38" s="125"/>
      <c r="M38" s="123"/>
      <c r="N38" s="125"/>
      <c r="O38" s="135"/>
      <c r="P38" s="125"/>
      <c r="Q38" s="273"/>
      <c r="R38" s="284"/>
      <c r="S38" s="129"/>
    </row>
    <row r="39" spans="1:19" s="37" customFormat="1" ht="9.6" customHeight="1" x14ac:dyDescent="0.25">
      <c r="A39" s="132"/>
      <c r="B39" s="132"/>
      <c r="C39" s="132"/>
      <c r="D39" s="142"/>
      <c r="E39" s="132"/>
      <c r="F39" s="118"/>
      <c r="G39" s="118"/>
      <c r="H39" s="2"/>
      <c r="I39" s="118"/>
      <c r="J39" s="280"/>
      <c r="K39" s="123"/>
      <c r="L39" s="125"/>
      <c r="M39" s="123"/>
      <c r="N39" s="125"/>
      <c r="O39" s="135"/>
      <c r="P39" s="125"/>
      <c r="Q39" s="273"/>
      <c r="R39" s="284"/>
      <c r="S39" s="129"/>
    </row>
    <row r="40" spans="1:19" s="37" customFormat="1" ht="9.6" customHeight="1" x14ac:dyDescent="0.25">
      <c r="A40" s="132"/>
      <c r="B40" s="132"/>
      <c r="C40" s="132"/>
      <c r="D40" s="142"/>
      <c r="E40" s="132"/>
      <c r="F40" s="118"/>
      <c r="G40" s="118"/>
      <c r="H40" s="2"/>
      <c r="I40" s="118"/>
      <c r="J40" s="280"/>
      <c r="K40" s="123"/>
      <c r="L40" s="125"/>
      <c r="M40" s="123"/>
      <c r="N40" s="125"/>
      <c r="O40" s="135"/>
      <c r="P40" s="125"/>
      <c r="Q40" s="273"/>
      <c r="R40" s="284"/>
      <c r="S40" s="129"/>
    </row>
    <row r="41" spans="1:19" s="37" customFormat="1" ht="9.6" customHeight="1" x14ac:dyDescent="0.25">
      <c r="A41" s="132"/>
      <c r="B41" s="132"/>
      <c r="C41" s="132"/>
      <c r="D41" s="142"/>
      <c r="E41" s="132"/>
      <c r="F41" s="118"/>
      <c r="G41" s="118"/>
      <c r="H41" s="2"/>
      <c r="I41" s="118"/>
      <c r="J41" s="280"/>
      <c r="K41" s="123"/>
      <c r="L41" s="125"/>
      <c r="M41" s="123"/>
      <c r="N41" s="125"/>
      <c r="O41" s="135"/>
      <c r="P41" s="125"/>
      <c r="Q41" s="273"/>
      <c r="R41" s="284"/>
      <c r="S41" s="129"/>
    </row>
    <row r="42" spans="1:19" s="37" customFormat="1" ht="9.6" customHeight="1" x14ac:dyDescent="0.25">
      <c r="A42" s="132"/>
      <c r="B42" s="132"/>
      <c r="C42" s="132"/>
      <c r="D42" s="142"/>
      <c r="E42" s="132"/>
      <c r="F42" s="118"/>
      <c r="G42" s="118"/>
      <c r="H42" s="2"/>
      <c r="I42" s="118"/>
      <c r="J42" s="280"/>
      <c r="K42" s="123"/>
      <c r="L42" s="125"/>
      <c r="M42" s="123"/>
      <c r="N42" s="125"/>
      <c r="O42" s="135"/>
      <c r="P42" s="125"/>
      <c r="Q42" s="273"/>
      <c r="R42" s="284"/>
      <c r="S42" s="129"/>
    </row>
    <row r="43" spans="1:19" s="37" customFormat="1" ht="9.6" customHeight="1" x14ac:dyDescent="0.25">
      <c r="A43" s="132"/>
      <c r="B43" s="132"/>
      <c r="C43" s="132"/>
      <c r="D43" s="142"/>
      <c r="E43" s="132"/>
      <c r="F43" s="118"/>
      <c r="G43" s="118"/>
      <c r="H43" s="2"/>
      <c r="I43" s="118"/>
      <c r="J43" s="280"/>
      <c r="K43" s="123"/>
      <c r="L43" s="125"/>
      <c r="M43" s="123"/>
      <c r="N43" s="125"/>
      <c r="O43" s="135"/>
      <c r="P43" s="125"/>
      <c r="Q43" s="273"/>
      <c r="R43" s="284"/>
      <c r="S43" s="129"/>
    </row>
    <row r="44" spans="1:19" s="37" customFormat="1" ht="9.6" customHeight="1" x14ac:dyDescent="0.25">
      <c r="A44" s="132"/>
      <c r="B44" s="132"/>
      <c r="C44" s="132"/>
      <c r="D44" s="142"/>
      <c r="E44" s="132"/>
      <c r="F44" s="118"/>
      <c r="G44" s="118"/>
      <c r="H44" s="2"/>
      <c r="I44" s="118"/>
      <c r="J44" s="280"/>
      <c r="K44" s="123"/>
      <c r="L44" s="125"/>
      <c r="M44" s="123"/>
      <c r="N44" s="125"/>
      <c r="O44" s="135"/>
      <c r="P44" s="125"/>
      <c r="Q44" s="273"/>
      <c r="R44" s="284"/>
      <c r="S44" s="129"/>
    </row>
    <row r="45" spans="1:19" s="37" customFormat="1" ht="9.6" customHeight="1" x14ac:dyDescent="0.25">
      <c r="A45" s="132"/>
      <c r="B45" s="132"/>
      <c r="C45" s="132"/>
      <c r="D45" s="142"/>
      <c r="E45" s="132"/>
      <c r="F45" s="118"/>
      <c r="G45" s="118"/>
      <c r="H45" s="2"/>
      <c r="I45" s="118"/>
      <c r="J45" s="280"/>
      <c r="K45" s="123"/>
      <c r="L45" s="125"/>
      <c r="M45" s="123"/>
      <c r="N45" s="125"/>
      <c r="O45" s="135"/>
      <c r="P45" s="125"/>
      <c r="Q45" s="273"/>
      <c r="R45" s="284"/>
      <c r="S45" s="129"/>
    </row>
    <row r="46" spans="1:19" s="37" customFormat="1" ht="9.6" customHeight="1" x14ac:dyDescent="0.25">
      <c r="A46" s="132"/>
      <c r="B46" s="132"/>
      <c r="C46" s="132"/>
      <c r="D46" s="142"/>
      <c r="E46" s="132"/>
      <c r="F46" s="118"/>
      <c r="G46" s="118"/>
      <c r="H46" s="2"/>
      <c r="I46" s="118"/>
      <c r="J46" s="280"/>
      <c r="K46" s="123"/>
      <c r="L46" s="125"/>
      <c r="M46" s="123"/>
      <c r="N46" s="125"/>
      <c r="O46" s="135"/>
      <c r="P46" s="125"/>
      <c r="Q46" s="273"/>
      <c r="R46" s="284"/>
      <c r="S46" s="129"/>
    </row>
    <row r="47" spans="1:19" s="37" customFormat="1" ht="9.6" customHeight="1" x14ac:dyDescent="0.25">
      <c r="A47" s="132"/>
      <c r="B47" s="132"/>
      <c r="C47" s="132"/>
      <c r="D47" s="142"/>
      <c r="E47" s="132"/>
      <c r="F47" s="118"/>
      <c r="G47" s="118"/>
      <c r="H47" s="2"/>
      <c r="I47" s="118"/>
      <c r="J47" s="280"/>
      <c r="K47" s="123"/>
      <c r="L47" s="125"/>
      <c r="M47" s="123"/>
      <c r="N47" s="125"/>
      <c r="O47" s="135"/>
      <c r="P47" s="125"/>
      <c r="Q47" s="273"/>
      <c r="R47" s="284"/>
      <c r="S47" s="129"/>
    </row>
    <row r="48" spans="1:19" s="37" customFormat="1" ht="9.6" customHeight="1" x14ac:dyDescent="0.25">
      <c r="A48" s="132"/>
      <c r="B48" s="132"/>
      <c r="C48" s="132"/>
      <c r="D48" s="142"/>
      <c r="E48" s="132"/>
      <c r="F48" s="118"/>
      <c r="G48" s="118"/>
      <c r="H48" s="2"/>
      <c r="I48" s="118"/>
      <c r="J48" s="280"/>
      <c r="K48" s="123"/>
      <c r="L48" s="125"/>
      <c r="M48" s="123"/>
      <c r="N48" s="125"/>
      <c r="O48" s="135"/>
      <c r="P48" s="125"/>
      <c r="Q48" s="273"/>
      <c r="R48" s="284"/>
      <c r="S48" s="129"/>
    </row>
    <row r="49" spans="1:19" s="37" customFormat="1" ht="9.6" customHeight="1" x14ac:dyDescent="0.25">
      <c r="A49" s="132"/>
      <c r="B49" s="132"/>
      <c r="C49" s="132"/>
      <c r="D49" s="142"/>
      <c r="E49" s="132"/>
      <c r="F49" s="118"/>
      <c r="G49" s="118"/>
      <c r="H49" s="2"/>
      <c r="I49" s="118"/>
      <c r="J49" s="280"/>
      <c r="K49" s="123"/>
      <c r="L49" s="125"/>
      <c r="M49" s="123"/>
      <c r="N49" s="125"/>
      <c r="O49" s="135"/>
      <c r="P49" s="125"/>
      <c r="Q49" s="273"/>
      <c r="R49" s="284"/>
      <c r="S49" s="129"/>
    </row>
    <row r="50" spans="1:19" s="37" customFormat="1" ht="9.6" customHeight="1" x14ac:dyDescent="0.25">
      <c r="A50" s="132"/>
      <c r="B50" s="132"/>
      <c r="C50" s="132"/>
      <c r="D50" s="142"/>
      <c r="E50" s="132"/>
      <c r="F50" s="118"/>
      <c r="G50" s="118"/>
      <c r="H50" s="2"/>
      <c r="I50" s="118"/>
      <c r="J50" s="280"/>
      <c r="K50" s="123"/>
      <c r="L50" s="125"/>
      <c r="M50" s="123"/>
      <c r="N50" s="125"/>
      <c r="O50" s="135"/>
      <c r="P50" s="125"/>
      <c r="Q50" s="273"/>
      <c r="R50" s="284"/>
      <c r="S50" s="129"/>
    </row>
    <row r="51" spans="1:19" s="37" customFormat="1" ht="9.6" customHeight="1" x14ac:dyDescent="0.25">
      <c r="A51" s="132"/>
      <c r="B51" s="132"/>
      <c r="C51" s="132"/>
      <c r="D51" s="142"/>
      <c r="E51" s="132"/>
      <c r="F51" s="118"/>
      <c r="G51" s="118"/>
      <c r="H51" s="2"/>
      <c r="I51" s="118"/>
      <c r="J51" s="280"/>
      <c r="K51" s="123"/>
      <c r="L51" s="125"/>
      <c r="M51" s="123"/>
      <c r="N51" s="125"/>
      <c r="O51" s="135"/>
      <c r="P51" s="125"/>
      <c r="Q51" s="273"/>
      <c r="R51" s="284"/>
      <c r="S51" s="129"/>
    </row>
    <row r="52" spans="1:19" s="37" customFormat="1" ht="9.6" customHeight="1" x14ac:dyDescent="0.25">
      <c r="A52" s="132"/>
      <c r="B52" s="132"/>
      <c r="C52" s="132"/>
      <c r="D52" s="142"/>
      <c r="E52" s="132"/>
      <c r="F52" s="118"/>
      <c r="G52" s="118"/>
      <c r="H52" s="2"/>
      <c r="I52" s="118"/>
      <c r="J52" s="280"/>
      <c r="K52" s="123"/>
      <c r="L52" s="125"/>
      <c r="M52" s="123"/>
      <c r="N52" s="125"/>
      <c r="O52" s="135"/>
      <c r="P52" s="125"/>
      <c r="Q52" s="273"/>
      <c r="R52" s="284"/>
      <c r="S52" s="129"/>
    </row>
    <row r="53" spans="1:19" s="37" customFormat="1" ht="9.6" customHeight="1" x14ac:dyDescent="0.25">
      <c r="A53" s="132"/>
      <c r="B53" s="132"/>
      <c r="C53" s="132"/>
      <c r="D53" s="142"/>
      <c r="E53" s="132"/>
      <c r="F53" s="118"/>
      <c r="G53" s="118"/>
      <c r="H53" s="2"/>
      <c r="I53" s="118"/>
      <c r="J53" s="280"/>
      <c r="K53" s="123"/>
      <c r="L53" s="125"/>
      <c r="M53" s="123"/>
      <c r="N53" s="125"/>
      <c r="O53" s="135"/>
      <c r="P53" s="125"/>
      <c r="Q53" s="273"/>
      <c r="R53" s="284"/>
      <c r="S53" s="129"/>
    </row>
    <row r="54" spans="1:19" s="37" customFormat="1" ht="9.6" customHeight="1" x14ac:dyDescent="0.25">
      <c r="A54" s="132"/>
      <c r="B54" s="132"/>
      <c r="C54" s="132"/>
      <c r="D54" s="142"/>
      <c r="E54" s="132"/>
      <c r="F54" s="118"/>
      <c r="G54" s="118"/>
      <c r="H54" s="2"/>
      <c r="I54" s="118"/>
      <c r="J54" s="280"/>
      <c r="K54" s="123"/>
      <c r="L54" s="125"/>
      <c r="M54" s="123"/>
      <c r="N54" s="125"/>
      <c r="O54" s="135"/>
      <c r="P54" s="125"/>
      <c r="Q54" s="273"/>
      <c r="R54" s="284"/>
      <c r="S54" s="129"/>
    </row>
    <row r="55" spans="1:19" s="37" customFormat="1" ht="9.6" customHeight="1" x14ac:dyDescent="0.25">
      <c r="A55" s="132"/>
      <c r="B55" s="132"/>
      <c r="C55" s="132"/>
      <c r="D55" s="142"/>
      <c r="E55" s="132"/>
      <c r="F55" s="118"/>
      <c r="G55" s="118"/>
      <c r="H55" s="2"/>
      <c r="I55" s="118"/>
      <c r="J55" s="280"/>
      <c r="K55" s="123"/>
      <c r="L55" s="125"/>
      <c r="M55" s="123"/>
      <c r="N55" s="125"/>
      <c r="O55" s="135"/>
      <c r="P55" s="125"/>
      <c r="Q55" s="273"/>
      <c r="R55" s="284"/>
      <c r="S55" s="129"/>
    </row>
    <row r="56" spans="1:19" s="37" customFormat="1" ht="9.6" customHeight="1" x14ac:dyDescent="0.25">
      <c r="A56" s="132"/>
      <c r="B56" s="132"/>
      <c r="C56" s="132"/>
      <c r="D56" s="142"/>
      <c r="E56" s="132"/>
      <c r="F56" s="118"/>
      <c r="G56" s="118"/>
      <c r="H56" s="2"/>
      <c r="I56" s="118"/>
      <c r="J56" s="280"/>
      <c r="K56" s="123"/>
      <c r="L56" s="125"/>
      <c r="M56" s="123"/>
      <c r="N56" s="125"/>
      <c r="O56" s="135"/>
      <c r="P56" s="125"/>
      <c r="Q56" s="273"/>
      <c r="R56" s="284"/>
      <c r="S56" s="129"/>
    </row>
    <row r="57" spans="1:19" s="37" customFormat="1" ht="9.6" customHeight="1" x14ac:dyDescent="0.25">
      <c r="A57" s="132"/>
      <c r="B57" s="132"/>
      <c r="C57" s="132"/>
      <c r="D57" s="142"/>
      <c r="E57" s="132"/>
      <c r="F57" s="118"/>
      <c r="G57" s="118"/>
      <c r="H57" s="2"/>
      <c r="I57" s="118"/>
      <c r="J57" s="280"/>
      <c r="K57" s="123"/>
      <c r="L57" s="125"/>
      <c r="M57" s="123"/>
      <c r="N57" s="125"/>
      <c r="O57" s="135"/>
      <c r="P57" s="125"/>
      <c r="Q57" s="273"/>
      <c r="R57" s="284"/>
      <c r="S57" s="129"/>
    </row>
    <row r="58" spans="1:19" s="37" customFormat="1" ht="9.6" customHeight="1" x14ac:dyDescent="0.25">
      <c r="A58" s="132"/>
      <c r="B58" s="132"/>
      <c r="C58" s="132"/>
      <c r="D58" s="142"/>
      <c r="E58" s="132"/>
      <c r="F58" s="118"/>
      <c r="G58" s="118"/>
      <c r="H58" s="2"/>
      <c r="I58" s="118"/>
      <c r="J58" s="280"/>
      <c r="K58" s="123"/>
      <c r="L58" s="125"/>
      <c r="M58" s="123"/>
      <c r="N58" s="125"/>
      <c r="O58" s="135"/>
      <c r="P58" s="125"/>
      <c r="Q58" s="273"/>
      <c r="R58" s="284"/>
      <c r="S58" s="129"/>
    </row>
    <row r="59" spans="1:19" s="37" customFormat="1" ht="9.6" customHeight="1" x14ac:dyDescent="0.25">
      <c r="A59" s="132"/>
      <c r="B59" s="132"/>
      <c r="C59" s="132"/>
      <c r="D59" s="142"/>
      <c r="E59" s="132"/>
      <c r="F59" s="118"/>
      <c r="G59" s="118"/>
      <c r="H59" s="2"/>
      <c r="I59" s="118"/>
      <c r="J59" s="280"/>
      <c r="K59" s="123"/>
      <c r="L59" s="125"/>
      <c r="M59" s="123"/>
      <c r="N59" s="125"/>
      <c r="O59" s="135"/>
      <c r="P59" s="125"/>
      <c r="Q59" s="273"/>
      <c r="R59" s="284"/>
      <c r="S59" s="129"/>
    </row>
    <row r="60" spans="1:19" s="37" customFormat="1" ht="9.6" customHeight="1" x14ac:dyDescent="0.25">
      <c r="A60" s="132"/>
      <c r="B60" s="132"/>
      <c r="C60" s="132"/>
      <c r="D60" s="142"/>
      <c r="E60" s="132"/>
      <c r="F60" s="118"/>
      <c r="G60" s="118"/>
      <c r="H60" s="2"/>
      <c r="I60" s="118"/>
      <c r="J60" s="280"/>
      <c r="K60" s="123"/>
      <c r="L60" s="125"/>
      <c r="M60" s="123"/>
      <c r="N60" s="125"/>
      <c r="O60" s="135"/>
      <c r="P60" s="125"/>
      <c r="Q60" s="273"/>
      <c r="R60" s="284"/>
      <c r="S60" s="129"/>
    </row>
    <row r="61" spans="1:19" s="37" customFormat="1" ht="9.6" customHeight="1" x14ac:dyDescent="0.25">
      <c r="A61" s="132"/>
      <c r="B61" s="132"/>
      <c r="C61" s="132"/>
      <c r="D61" s="142"/>
      <c r="E61" s="132"/>
      <c r="F61" s="118"/>
      <c r="G61" s="118"/>
      <c r="H61" s="2"/>
      <c r="I61" s="118"/>
      <c r="J61" s="280"/>
      <c r="K61" s="123"/>
      <c r="L61" s="125"/>
      <c r="M61" s="123"/>
      <c r="N61" s="125"/>
      <c r="O61" s="135"/>
      <c r="P61" s="125"/>
      <c r="Q61" s="273"/>
      <c r="R61" s="284"/>
      <c r="S61" s="129"/>
    </row>
    <row r="62" spans="1:19" s="37" customFormat="1" ht="9.6" customHeight="1" x14ac:dyDescent="0.25">
      <c r="A62" s="132"/>
      <c r="B62" s="132"/>
      <c r="C62" s="132"/>
      <c r="D62" s="142"/>
      <c r="E62" s="132"/>
      <c r="F62" s="118"/>
      <c r="G62" s="118"/>
      <c r="H62" s="2"/>
      <c r="I62" s="118"/>
      <c r="J62" s="280"/>
      <c r="K62" s="123"/>
      <c r="L62" s="125"/>
      <c r="M62" s="123"/>
      <c r="N62" s="125"/>
      <c r="O62" s="135"/>
      <c r="P62" s="125"/>
      <c r="Q62" s="273"/>
      <c r="R62" s="284"/>
      <c r="S62" s="129"/>
    </row>
    <row r="63" spans="1:19" s="37" customFormat="1" ht="9.6" customHeight="1" x14ac:dyDescent="0.25">
      <c r="A63" s="132"/>
      <c r="B63" s="132"/>
      <c r="C63" s="132"/>
      <c r="D63" s="142"/>
      <c r="E63" s="132"/>
      <c r="F63" s="118"/>
      <c r="G63" s="118"/>
      <c r="H63" s="2"/>
      <c r="I63" s="118"/>
      <c r="J63" s="280"/>
      <c r="K63" s="123"/>
      <c r="L63" s="125"/>
      <c r="M63" s="123"/>
      <c r="N63" s="125"/>
      <c r="O63" s="135"/>
      <c r="P63" s="125"/>
      <c r="Q63" s="273"/>
      <c r="R63" s="284"/>
      <c r="S63" s="129"/>
    </row>
    <row r="64" spans="1:19" s="37" customFormat="1" ht="9.6" customHeight="1" x14ac:dyDescent="0.25">
      <c r="A64" s="132"/>
      <c r="B64" s="132"/>
      <c r="C64" s="132"/>
      <c r="D64" s="142"/>
      <c r="E64" s="132"/>
      <c r="F64" s="118"/>
      <c r="G64" s="118"/>
      <c r="H64" s="2"/>
      <c r="I64" s="118"/>
      <c r="J64" s="280"/>
      <c r="K64" s="123"/>
      <c r="L64" s="125"/>
      <c r="M64" s="123"/>
      <c r="N64" s="125"/>
      <c r="O64" s="135"/>
      <c r="P64" s="125"/>
      <c r="Q64" s="273"/>
      <c r="R64" s="284"/>
      <c r="S64" s="129"/>
    </row>
    <row r="65" spans="1:19" s="37" customFormat="1" ht="9.6" customHeight="1" x14ac:dyDescent="0.25">
      <c r="A65" s="132"/>
      <c r="B65" s="132"/>
      <c r="C65" s="132"/>
      <c r="D65" s="142"/>
      <c r="E65" s="132"/>
      <c r="F65" s="118"/>
      <c r="G65" s="118"/>
      <c r="H65" s="2"/>
      <c r="I65" s="118"/>
      <c r="J65" s="280"/>
      <c r="K65" s="123"/>
      <c r="L65" s="125"/>
      <c r="M65" s="123"/>
      <c r="N65" s="125"/>
      <c r="O65" s="135"/>
      <c r="P65" s="125"/>
      <c r="Q65" s="273"/>
      <c r="R65" s="284"/>
      <c r="S65" s="129"/>
    </row>
    <row r="66" spans="1:19" s="37" customFormat="1" ht="9.6" customHeight="1" x14ac:dyDescent="0.25">
      <c r="A66" s="132"/>
      <c r="B66" s="132"/>
      <c r="C66" s="132"/>
      <c r="D66" s="142"/>
      <c r="E66" s="132"/>
      <c r="F66" s="118"/>
      <c r="G66" s="118"/>
      <c r="H66" s="2"/>
      <c r="I66" s="118"/>
      <c r="J66" s="280"/>
      <c r="K66" s="123"/>
      <c r="L66" s="125"/>
      <c r="M66" s="123"/>
      <c r="N66" s="125"/>
      <c r="O66" s="135"/>
      <c r="P66" s="125"/>
      <c r="Q66" s="273"/>
      <c r="R66" s="284"/>
      <c r="S66" s="129"/>
    </row>
    <row r="67" spans="1:19" s="37" customFormat="1" ht="9.6" customHeight="1" x14ac:dyDescent="0.25">
      <c r="A67" s="132"/>
      <c r="B67" s="132"/>
      <c r="C67" s="132"/>
      <c r="D67" s="142"/>
      <c r="E67" s="132"/>
      <c r="F67" s="118"/>
      <c r="G67" s="118"/>
      <c r="H67" s="2"/>
      <c r="I67" s="118"/>
      <c r="J67" s="280"/>
      <c r="K67" s="123"/>
      <c r="L67" s="125"/>
      <c r="M67" s="123"/>
      <c r="N67" s="125"/>
      <c r="O67" s="135"/>
      <c r="P67" s="125"/>
      <c r="Q67" s="273"/>
      <c r="R67" s="284"/>
      <c r="S67" s="129"/>
    </row>
    <row r="68" spans="1:19" s="37" customFormat="1" ht="9.6" customHeight="1" x14ac:dyDescent="0.25">
      <c r="A68" s="132"/>
      <c r="B68" s="132"/>
      <c r="C68" s="132"/>
      <c r="D68" s="142"/>
      <c r="E68" s="132"/>
      <c r="F68" s="118"/>
      <c r="G68" s="118"/>
      <c r="H68" s="2"/>
      <c r="I68" s="118"/>
      <c r="J68" s="280"/>
      <c r="K68" s="123"/>
      <c r="L68" s="125"/>
      <c r="M68" s="123"/>
      <c r="N68" s="125"/>
      <c r="O68" s="135"/>
      <c r="P68" s="125"/>
      <c r="Q68" s="273"/>
      <c r="R68" s="284"/>
      <c r="S68" s="129"/>
    </row>
    <row r="69" spans="1:19" s="37" customFormat="1" ht="9.6" customHeight="1" x14ac:dyDescent="0.25">
      <c r="A69" s="288"/>
      <c r="B69" s="289"/>
      <c r="C69" s="289"/>
      <c r="D69" s="290"/>
      <c r="E69" s="289"/>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89"/>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0"/>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374"/>
      <c r="F72" s="55">
        <f>IF(D72&gt;$R$79,,UPPER(VLOOKUP(D72,'1D ELO (3)'!$A$7:$L$23,2)))</f>
        <v>0</v>
      </c>
      <c r="G72" s="53"/>
      <c r="H72" s="53"/>
      <c r="I72" s="292"/>
      <c r="J72" s="293" t="s">
        <v>7</v>
      </c>
      <c r="K72" s="181"/>
      <c r="L72" s="187"/>
      <c r="M72" s="181"/>
      <c r="N72" s="188"/>
      <c r="O72" s="189" t="s">
        <v>152</v>
      </c>
      <c r="P72" s="190"/>
      <c r="Q72" s="190"/>
      <c r="R72" s="191"/>
    </row>
    <row r="73" spans="1:19" s="18" customFormat="1" ht="9" customHeight="1" x14ac:dyDescent="0.25">
      <c r="A73" s="196" t="s">
        <v>154</v>
      </c>
      <c r="B73" s="194"/>
      <c r="C73" s="197"/>
      <c r="D73" s="184"/>
      <c r="E73" s="374"/>
      <c r="F73" s="55">
        <f>IF(D72&gt;$R$79,,UPPER(VLOOKUP(D72,'1D ELO (3)'!$A$7:$L$23,8)))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10"/>
      <c r="F74" s="55">
        <f>IF(D74&gt;$R$79,,UPPER(VLOOKUP(D74,'1D ELO (3)'!$A$7:$L$23,2)))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352"/>
      <c r="E75" s="110"/>
      <c r="F75" s="201">
        <f>IF(D74&gt;$R$79,,UPPER(VLOOKUP(D74,'1D ELO (3)'!$A$7:$L$23,8)))</f>
        <v>0</v>
      </c>
      <c r="G75" s="294"/>
      <c r="H75" s="294"/>
      <c r="I75" s="295"/>
      <c r="J75" s="293"/>
      <c r="K75" s="181"/>
      <c r="L75" s="187"/>
      <c r="M75" s="181"/>
      <c r="N75" s="188"/>
      <c r="O75" s="181"/>
      <c r="P75" s="187"/>
      <c r="Q75" s="181"/>
      <c r="R75" s="188"/>
    </row>
    <row r="76" spans="1:19" s="18" customFormat="1" ht="9" customHeight="1" x14ac:dyDescent="0.25">
      <c r="A76" s="325"/>
      <c r="B76" s="339"/>
      <c r="C76" s="340"/>
      <c r="D76" s="111"/>
      <c r="E76" s="339"/>
      <c r="F76" s="25"/>
      <c r="G76" s="24"/>
      <c r="H76" s="24"/>
      <c r="I76" s="353"/>
      <c r="J76" s="293" t="s">
        <v>9</v>
      </c>
      <c r="K76" s="181"/>
      <c r="L76" s="187"/>
      <c r="M76" s="181"/>
      <c r="N76" s="188"/>
      <c r="O76" s="194"/>
      <c r="P76" s="193"/>
      <c r="Q76" s="194"/>
      <c r="R76" s="195"/>
    </row>
    <row r="77" spans="1:19" s="18" customFormat="1" ht="9" customHeight="1" x14ac:dyDescent="0.25">
      <c r="A77" s="326"/>
      <c r="B77" s="24"/>
      <c r="C77" s="199"/>
      <c r="D77" s="111"/>
      <c r="E77" s="110"/>
      <c r="F77" s="25"/>
      <c r="G77" s="24"/>
      <c r="H77" s="24"/>
      <c r="I77" s="353"/>
      <c r="J77" s="293"/>
      <c r="K77" s="181"/>
      <c r="L77" s="187"/>
      <c r="M77" s="181"/>
      <c r="N77" s="188"/>
      <c r="O77" s="189" t="s">
        <v>89</v>
      </c>
      <c r="P77" s="190"/>
      <c r="Q77" s="190"/>
      <c r="R77" s="191"/>
    </row>
    <row r="78" spans="1:19" s="18" customFormat="1" ht="9" customHeight="1" x14ac:dyDescent="0.25">
      <c r="A78" s="326"/>
      <c r="B78" s="24"/>
      <c r="C78" s="334"/>
      <c r="D78" s="111"/>
      <c r="E78" s="263"/>
      <c r="F78" s="25"/>
      <c r="G78" s="24"/>
      <c r="H78" s="24"/>
      <c r="I78" s="353"/>
      <c r="J78" s="293" t="s">
        <v>10</v>
      </c>
      <c r="K78" s="181"/>
      <c r="L78" s="187"/>
      <c r="M78" s="181"/>
      <c r="N78" s="188"/>
      <c r="O78" s="181"/>
      <c r="P78" s="187"/>
      <c r="Q78" s="181"/>
      <c r="R78" s="188"/>
    </row>
    <row r="79" spans="1:19" s="18" customFormat="1" ht="9" customHeight="1" x14ac:dyDescent="0.25">
      <c r="A79" s="327"/>
      <c r="B79" s="324"/>
      <c r="C79" s="335"/>
      <c r="D79" s="347"/>
      <c r="E79" s="375"/>
      <c r="F79" s="345"/>
      <c r="G79" s="324"/>
      <c r="H79" s="324"/>
      <c r="I79" s="354"/>
      <c r="J79" s="296"/>
      <c r="K79" s="194"/>
      <c r="L79" s="193"/>
      <c r="M79" s="194"/>
      <c r="N79" s="195"/>
      <c r="O79" s="194" t="str">
        <f>R4</f>
        <v>Csávás István</v>
      </c>
      <c r="P79" s="193"/>
      <c r="Q79" s="194"/>
      <c r="R79" s="297">
        <f>MIN(4,'1D ELO (3)'!$P$5)</f>
        <v>0</v>
      </c>
    </row>
    <row r="80" spans="1:19" ht="15.75" customHeight="1" x14ac:dyDescent="0.25"/>
    <row r="81" ht="9" customHeight="1" x14ac:dyDescent="0.25"/>
  </sheetData>
  <mergeCells count="1">
    <mergeCell ref="A4:C4"/>
  </mergeCells>
  <conditionalFormatting sqref="D7 D11 D15 D19 D23 D27 D31 D35">
    <cfRule type="cellIs" dxfId="395" priority="1" stopIfTrue="1" operator="lessThan">
      <formula>3</formula>
    </cfRule>
  </conditionalFormatting>
  <conditionalFormatting sqref="E7:F7 E11:F11 E15:F15 E19:F19 E23:F23 E27:F27 E31:F31 E35:F35">
    <cfRule type="cellIs" dxfId="394" priority="2" stopIfTrue="1" operator="equal">
      <formula>"Bye"</formula>
    </cfRule>
  </conditionalFormatting>
  <conditionalFormatting sqref="I10 K14 I18 M22 I26 K30 I34 O38:O68">
    <cfRule type="expression" dxfId="393" priority="8" stopIfTrue="1">
      <formula>AND($O$1="CU",I10="Umpire")</formula>
    </cfRule>
    <cfRule type="expression" dxfId="392" priority="9" stopIfTrue="1">
      <formula>AND($O$1="CU",I10&lt;&gt;"Umpire",J10&lt;&gt;"")</formula>
    </cfRule>
    <cfRule type="expression" dxfId="391" priority="10" stopIfTrue="1">
      <formula>AND($O$1="CU",I10&lt;&gt;"Umpire")</formula>
    </cfRule>
  </conditionalFormatting>
  <conditionalFormatting sqref="J10 L14 J18 N22 J26 L30 J34">
    <cfRule type="expression" dxfId="390" priority="3" stopIfTrue="1">
      <formula>$O$1="CU"</formula>
    </cfRule>
  </conditionalFormatting>
  <conditionalFormatting sqref="K9 M13 K17 O21 K25 M29 K33 Q37">
    <cfRule type="expression" dxfId="389" priority="6" stopIfTrue="1">
      <formula>J10="as"</formula>
    </cfRule>
    <cfRule type="expression" dxfId="388" priority="7" stopIfTrue="1">
      <formula>J10="bs"</formula>
    </cfRule>
  </conditionalFormatting>
  <conditionalFormatting sqref="K10 M14 K18 O22 K26 M30 K34 Q38:Q68">
    <cfRule type="expression" dxfId="387" priority="4" stopIfTrue="1">
      <formula>J10="as"</formula>
    </cfRule>
    <cfRule type="expression" dxfId="386" priority="5" stopIfTrue="1">
      <formula>J10="bs"</formula>
    </cfRule>
  </conditionalFormatting>
  <dataValidations count="1">
    <dataValidation type="list" allowBlank="1" showInputMessage="1" sqref="I10 O38:O68 I34 K14 I26 M22 I18 K30" xr:uid="{00000000-0002-0000-38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4273"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94274"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Sheet34">
    <tabColor indexed="17"/>
    <pageSetUpPr fitToPage="1"/>
  </sheetPr>
  <dimension ref="A1:U81"/>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 customWidth="1"/>
    <col min="6" max="6" width="12.6640625" customWidth="1"/>
    <col min="7" max="7" width="2.6640625" customWidth="1"/>
    <col min="8" max="8" width="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I1" s="341"/>
      <c r="J1" s="97"/>
      <c r="K1" s="257" t="s">
        <v>140</v>
      </c>
      <c r="L1" s="257"/>
      <c r="M1" s="258"/>
      <c r="N1" s="97"/>
      <c r="O1" s="97"/>
      <c r="P1" s="97" t="s">
        <v>3</v>
      </c>
      <c r="R1" s="97"/>
    </row>
    <row r="2" spans="1:21" s="70" customFormat="1" x14ac:dyDescent="0.25">
      <c r="A2" s="411" t="s">
        <v>119</v>
      </c>
      <c r="B2" s="59"/>
      <c r="C2" s="59"/>
      <c r="D2" s="59"/>
      <c r="E2" s="59"/>
      <c r="F2" s="392">
        <f>Altalanos!$C$8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143</v>
      </c>
      <c r="D5" s="46" t="s">
        <v>98</v>
      </c>
      <c r="E5" s="407" t="s">
        <v>88</v>
      </c>
      <c r="F5" s="47" t="s">
        <v>82</v>
      </c>
      <c r="G5" s="47" t="s">
        <v>83</v>
      </c>
      <c r="H5" s="47"/>
      <c r="I5" s="47" t="s">
        <v>87</v>
      </c>
      <c r="J5" s="47"/>
      <c r="K5" s="46" t="s">
        <v>99</v>
      </c>
      <c r="L5" s="264"/>
      <c r="M5" s="46" t="s">
        <v>127</v>
      </c>
      <c r="N5" s="264"/>
      <c r="O5" s="46" t="s">
        <v>126</v>
      </c>
      <c r="P5" s="264"/>
      <c r="Q5" s="46" t="s">
        <v>144</v>
      </c>
      <c r="R5" s="265"/>
    </row>
    <row r="6" spans="1:21" s="673" customFormat="1" ht="9.7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(3)'!$A$7:$P$23,14))</f>
        <v/>
      </c>
      <c r="C7" s="346" t="str">
        <f>IF($D7="","",VLOOKUP($D7,'1D ELO (3)'!$A$7:$P$33,15))</f>
        <v/>
      </c>
      <c r="D7" s="119"/>
      <c r="E7" s="428" t="str">
        <f>UPPER(IF($D7="","",VLOOKUP($D7,'1D ELO (3)'!$A$7:$P$33,5)))</f>
        <v/>
      </c>
      <c r="F7" s="120" t="str">
        <f>UPPER(IF($D7="","",VLOOKUP($D7,'1D ELO (3)'!$A$7:$P$33,2)))</f>
        <v/>
      </c>
      <c r="G7" s="120" t="str">
        <f>IF($D7="","",VLOOKUP($D7,'1D ELO (3)'!$A$7:$P$33,3))</f>
        <v/>
      </c>
      <c r="H7" s="268"/>
      <c r="I7" s="120" t="str">
        <f>IF($D7="","",VLOOKUP($D7,'1D ELO (3)'!$A$7:$P$33,4))</f>
        <v/>
      </c>
      <c r="J7" s="269"/>
      <c r="K7" s="123"/>
      <c r="L7" s="125"/>
      <c r="M7" s="123"/>
      <c r="N7" s="125"/>
      <c r="O7" s="123"/>
      <c r="P7" s="125"/>
      <c r="Q7" s="123"/>
      <c r="R7" s="126"/>
      <c r="S7" s="129"/>
      <c r="U7" s="130" t="e">
        <f>#REF!</f>
        <v>#REF!</v>
      </c>
    </row>
    <row r="8" spans="1:21" s="37" customFormat="1" ht="9.6" customHeight="1" x14ac:dyDescent="0.25">
      <c r="A8" s="241"/>
      <c r="B8" s="270"/>
      <c r="C8" s="270"/>
      <c r="D8" s="270"/>
      <c r="E8" s="428" t="str">
        <f>UPPER(IF($D7="","",VLOOKUP($D7,'1D ELO (3)'!$A$7:$P$33,11)))</f>
        <v/>
      </c>
      <c r="F8" s="120" t="str">
        <f>UPPER(IF($D7="","",VLOOKUP($D7,'1D ELO (3)'!$A$7:$P$33,8)))</f>
        <v/>
      </c>
      <c r="G8" s="120" t="str">
        <f>IF($D7="","",VLOOKUP($D7,'1D ELO (3)'!$A$7:$P$33,9))</f>
        <v/>
      </c>
      <c r="H8" s="268"/>
      <c r="I8" s="120" t="str">
        <f>IF($D7="","",VLOOKUP($D7,'1D ELO (3)'!$A$7:$P$33,10))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(3)'!$A$7:$P$23,14))</f>
        <v/>
      </c>
      <c r="C11" s="346" t="str">
        <f>IF($D11="","",VLOOKUP($D11,'1D ELO (3)'!$A$7:$P$33,15))</f>
        <v/>
      </c>
      <c r="D11" s="119"/>
      <c r="E11" s="423" t="str">
        <f>UPPER(IF($D11="","",VLOOKUP($D11,'1D ELO (3)'!$A$7:$P$33,5)))</f>
        <v/>
      </c>
      <c r="F11" s="412" t="str">
        <f>UPPER(IF($D11="","",VLOOKUP($D11,'1D ELO (3)'!$A$7:$P$33,2)))</f>
        <v/>
      </c>
      <c r="G11" s="412" t="str">
        <f>IF($D11="","",VLOOKUP($D11,'1D ELO (3)'!$A$7:$P$33,3))</f>
        <v/>
      </c>
      <c r="H11" s="424"/>
      <c r="I11" s="412" t="str">
        <f>IF($D11="","",VLOOKUP($D11,'1D ELO (3)'!$A$7:$P$33,4))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(3)'!$A$7:$P$33,11)))</f>
        <v/>
      </c>
      <c r="F12" s="412" t="str">
        <f>UPPER(IF($D11="","",VLOOKUP($D11,'1D ELO (3)'!$A$7:$P$33,8)))</f>
        <v/>
      </c>
      <c r="G12" s="412" t="str">
        <f>IF($D11="","",VLOOKUP($D11,'1D ELO (3)'!$A$7:$P$33,9))</f>
        <v/>
      </c>
      <c r="H12" s="424"/>
      <c r="I12" s="412" t="str">
        <f>IF($D11="","",VLOOKUP($D11,'1D ELO (3)'!$A$7:$P$33,10))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(3)'!$A$7:$P$23,14))</f>
        <v/>
      </c>
      <c r="C15" s="346" t="str">
        <f>IF($D15="","",VLOOKUP($D15,'1D ELO (3)'!$A$7:$P$33,15))</f>
        <v/>
      </c>
      <c r="D15" s="119"/>
      <c r="E15" s="423" t="str">
        <f>UPPER(IF($D15="","",VLOOKUP($D15,'1D ELO (3)'!$A$7:$P$33,5)))</f>
        <v/>
      </c>
      <c r="F15" s="412" t="str">
        <f>UPPER(IF($D15="","",VLOOKUP($D15,'1D ELO (3)'!$A$7:$P$33,2)))</f>
        <v/>
      </c>
      <c r="G15" s="412" t="str">
        <f>IF($D15="","",VLOOKUP($D15,'1D ELO (3)'!$A$7:$P$33,3))</f>
        <v/>
      </c>
      <c r="H15" s="424"/>
      <c r="I15" s="412" t="str">
        <f>IF($D15="","",VLOOKUP($D15,'1D ELO (3)'!$A$7:$P$33,4))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(3)'!$A$7:$P$33,11)))</f>
        <v/>
      </c>
      <c r="F16" s="412" t="str">
        <f>UPPER(IF($D15="","",VLOOKUP($D15,'1D ELO (3)'!$A$7:$P$33,8)))</f>
        <v/>
      </c>
      <c r="G16" s="412" t="str">
        <f>IF($D15="","",VLOOKUP($D15,'1D ELO (3)'!$A$7:$P$33,9))</f>
        <v/>
      </c>
      <c r="H16" s="424"/>
      <c r="I16" s="412" t="str">
        <f>IF($D15="","",VLOOKUP($D15,'1D ELO (3)'!$A$7:$P$33,10))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(3)'!$A$7:$P$23,14))</f>
        <v/>
      </c>
      <c r="C19" s="346" t="str">
        <f>IF($D19="","",VLOOKUP($D19,'1D ELO (3)'!$A$7:$P$33,15))</f>
        <v/>
      </c>
      <c r="D19" s="119"/>
      <c r="E19" s="423" t="str">
        <f>UPPER(IF($D19="","",VLOOKUP($D19,'1D ELO (3)'!$A$7:$P$33,5)))</f>
        <v/>
      </c>
      <c r="F19" s="412" t="str">
        <f>UPPER(IF($D19="","",VLOOKUP($D19,'1D ELO (3)'!$A$7:$P$33,2)))</f>
        <v/>
      </c>
      <c r="G19" s="412" t="str">
        <f>IF($D19="","",VLOOKUP($D19,'1D ELO (3)'!$A$7:$P$33,3))</f>
        <v/>
      </c>
      <c r="H19" s="424"/>
      <c r="I19" s="412" t="str">
        <f>IF($D19="","",VLOOKUP($D19,'1D ELO (3)'!$A$7:$P$33,4))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(3)'!$A$7:$P$33,11)))</f>
        <v/>
      </c>
      <c r="F20" s="412" t="str">
        <f>UPPER(IF($D19="","",VLOOKUP($D19,'1D ELO (3)'!$A$7:$P$33,8)))</f>
        <v/>
      </c>
      <c r="G20" s="412" t="str">
        <f>IF($D19="","",VLOOKUP($D19,'1D ELO (3)'!$A$7:$P$33,9))</f>
        <v/>
      </c>
      <c r="H20" s="424"/>
      <c r="I20" s="412" t="str">
        <f>IF($D19="","",VLOOKUP($D19,'1D ELO (3)'!$A$7:$P$33,10))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377"/>
      <c r="F22" s="118"/>
      <c r="G22" s="118"/>
      <c r="H22" s="2"/>
      <c r="I22" s="118"/>
      <c r="J22" s="280"/>
      <c r="K22" s="123"/>
      <c r="L22" s="125"/>
      <c r="M22" s="135" t="s">
        <v>0</v>
      </c>
      <c r="N22" s="144"/>
      <c r="O22" s="275" t="str">
        <f>UPPER(IF(OR(N22="a",N22="as"),M14,IF(OR(N22="b",N22="bs"),M30,)))</f>
        <v/>
      </c>
      <c r="P22" s="276"/>
      <c r="Q22" s="123"/>
      <c r="R22" s="126"/>
      <c r="S22" s="129"/>
    </row>
    <row r="23" spans="1:19" s="37" customFormat="1" ht="9.6" customHeight="1" x14ac:dyDescent="0.25">
      <c r="A23" s="267">
        <v>5</v>
      </c>
      <c r="B23" s="346" t="str">
        <f>IF($D23="","",VLOOKUP($D23,'1D ELO (3)'!$A$7:$P$23,14))</f>
        <v/>
      </c>
      <c r="C23" s="346" t="str">
        <f>IF($D23="","",VLOOKUP($D23,'1D ELO (3)'!$A$7:$P$33,15))</f>
        <v/>
      </c>
      <c r="D23" s="119"/>
      <c r="E23" s="428" t="str">
        <f>UPPER(IF($D23="","",VLOOKUP($D23,'1D ELO (3)'!$A$7:$P$33,5)))</f>
        <v/>
      </c>
      <c r="F23" s="120" t="str">
        <f>UPPER(IF($D23="","",VLOOKUP($D23,'1D ELO (3)'!$A$7:$P$33,2)))</f>
        <v/>
      </c>
      <c r="G23" s="120" t="str">
        <f>IF($D23="","",VLOOKUP($D23,'1D ELO (3)'!$A$7:$P$33,3))</f>
        <v/>
      </c>
      <c r="H23" s="268"/>
      <c r="I23" s="120" t="str">
        <f>IF($D23="","",VLOOKUP($D23,'1D ELO (3)'!$A$7:$P$33,4))</f>
        <v/>
      </c>
      <c r="J23" s="269"/>
      <c r="K23" s="123"/>
      <c r="L23" s="125"/>
      <c r="M23" s="123"/>
      <c r="N23" s="278"/>
      <c r="O23" s="123"/>
      <c r="P23" s="278"/>
      <c r="Q23" s="123"/>
      <c r="R23" s="126"/>
      <c r="S23" s="129"/>
    </row>
    <row r="24" spans="1:19" s="37" customFormat="1" ht="9.6" customHeight="1" x14ac:dyDescent="0.25">
      <c r="A24" s="241"/>
      <c r="B24" s="270"/>
      <c r="C24" s="270"/>
      <c r="D24" s="270"/>
      <c r="E24" s="578" t="str">
        <f>UPPER(IF($D23="","",VLOOKUP($D23,'1D ELO (3)'!$A$7:$P$33,11)))</f>
        <v/>
      </c>
      <c r="F24" s="579" t="str">
        <f>UPPER(IF($D23="","",VLOOKUP($D23,'1D ELO (3)'!$A$7:$P$33,8)))</f>
        <v/>
      </c>
      <c r="G24" s="579" t="str">
        <f>IF($D23="","",VLOOKUP($D23,'1D ELO (3)'!$A$7:$P$33,9))</f>
        <v/>
      </c>
      <c r="H24" s="580"/>
      <c r="I24" s="579" t="str">
        <f>IF($D23="","",VLOOKUP($D23,'1D ELO (3)'!$A$7:$P$33,10))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377"/>
      <c r="F25" s="118"/>
      <c r="G25" s="118"/>
      <c r="H25" s="2"/>
      <c r="I25" s="118"/>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(3)'!$A$7:$P$23,14))</f>
        <v/>
      </c>
      <c r="C27" s="346" t="str">
        <f>IF($D27="","",VLOOKUP($D27,'1D ELO (3)'!$A$7:$P$33,15))</f>
        <v/>
      </c>
      <c r="D27" s="119"/>
      <c r="E27" s="423" t="str">
        <f>UPPER(IF($D27="","",VLOOKUP($D27,'1D ELO (3)'!$A$7:$P$33,5)))</f>
        <v/>
      </c>
      <c r="F27" s="412" t="str">
        <f>UPPER(IF($D27="","",VLOOKUP($D27,'1D ELO (3)'!$A$7:$P$33,2)))</f>
        <v/>
      </c>
      <c r="G27" s="412" t="str">
        <f>IF($D27="","",VLOOKUP($D27,'1D ELO (3)'!$A$7:$P$33,3))</f>
        <v/>
      </c>
      <c r="H27" s="424"/>
      <c r="I27" s="412" t="str">
        <f>IF($D27="","",VLOOKUP($D27,'1D ELO (3)'!$A$7:$P$33,4))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(3)'!$A$7:$P$33,11)))</f>
        <v/>
      </c>
      <c r="F28" s="412" t="str">
        <f>UPPER(IF($D27="","",VLOOKUP($D27,'1D ELO (3)'!$A$7:$P$33,8)))</f>
        <v/>
      </c>
      <c r="G28" s="412" t="str">
        <f>IF($D27="","",VLOOKUP($D27,'1D ELO (3)'!$A$7:$P$33,9))</f>
        <v/>
      </c>
      <c r="H28" s="424"/>
      <c r="I28" s="412" t="str">
        <f>IF($D27="","",VLOOKUP($D27,'1D ELO (3)'!$A$7:$P$33,10))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(3)'!$A$7:$P$23,14))</f>
        <v/>
      </c>
      <c r="C31" s="346" t="str">
        <f>IF($D31="","",VLOOKUP($D31,'1D ELO (3)'!$A$7:$P$33,15))</f>
        <v/>
      </c>
      <c r="D31" s="119"/>
      <c r="E31" s="423" t="str">
        <f>UPPER(IF($D31="","",VLOOKUP($D31,'1D ELO (3)'!$A$7:$P$33,5)))</f>
        <v/>
      </c>
      <c r="F31" s="412" t="str">
        <f>UPPER(IF($D31="","",VLOOKUP($D31,'1D ELO (3)'!$A$7:$P$33,2)))</f>
        <v/>
      </c>
      <c r="G31" s="412" t="str">
        <f>IF($D31="","",VLOOKUP($D31,'1D ELO (3)'!$A$7:$P$33,3))</f>
        <v/>
      </c>
      <c r="H31" s="424"/>
      <c r="I31" s="412" t="str">
        <f>IF($D31="","",VLOOKUP($D31,'1D ELO (3)'!$A$7:$P$33,4))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(3)'!$A$7:$P$33,11)))</f>
        <v/>
      </c>
      <c r="F32" s="412" t="str">
        <f>UPPER(IF($D31="","",VLOOKUP($D31,'1D ELO (3)'!$A$7:$P$33,8)))</f>
        <v/>
      </c>
      <c r="G32" s="412" t="str">
        <f>IF($D31="","",VLOOKUP($D31,'1D ELO (3)'!$A$7:$P$33,9))</f>
        <v/>
      </c>
      <c r="H32" s="424"/>
      <c r="I32" s="412" t="str">
        <f>IF($D31="","",VLOOKUP($D31,'1D ELO (3)'!$A$7:$P$33,10))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41">
        <v>8</v>
      </c>
      <c r="B35" s="346" t="str">
        <f>IF($D35="","",VLOOKUP($D35,'1D ELO (3)'!$A$7:$P$23,14))</f>
        <v/>
      </c>
      <c r="C35" s="346" t="str">
        <f>IF($D35="","",VLOOKUP($D35,'1D ELO (3)'!$A$7:$P$33,15))</f>
        <v/>
      </c>
      <c r="D35" s="119"/>
      <c r="E35" s="423" t="str">
        <f>UPPER(IF($D35="","",VLOOKUP($D35,'1D ELO (3)'!$A$7:$P$33,5)))</f>
        <v/>
      </c>
      <c r="F35" s="412" t="str">
        <f>UPPER(IF($D35="","",VLOOKUP($D35,'1D ELO (3)'!$A$7:$P$33,2)))</f>
        <v/>
      </c>
      <c r="G35" s="412" t="str">
        <f>IF($D35="","",VLOOKUP($D35,'1D ELO (3)'!$A$7:$P$33,3))</f>
        <v/>
      </c>
      <c r="H35" s="424"/>
      <c r="I35" s="412" t="str">
        <f>IF($D35="","",VLOOKUP($D35,'1D ELO (3)'!$A$7:$P$33,4))</f>
        <v/>
      </c>
      <c r="J35" s="277"/>
      <c r="K35" s="123"/>
      <c r="L35" s="125"/>
      <c r="M35" s="161"/>
      <c r="N35" s="274"/>
      <c r="O35" s="123"/>
      <c r="P35" s="278"/>
      <c r="Q35" s="123"/>
      <c r="R35" s="126"/>
      <c r="S35" s="129"/>
    </row>
    <row r="36" spans="1:19" s="37" customFormat="1" ht="9.6" customHeight="1" x14ac:dyDescent="0.25">
      <c r="A36" s="241"/>
      <c r="B36" s="270"/>
      <c r="C36" s="270"/>
      <c r="D36" s="270"/>
      <c r="E36" s="423" t="str">
        <f>UPPER(IF($D35="","",VLOOKUP($D35,'1D ELO (3)'!$A$7:$P$33,11)))</f>
        <v/>
      </c>
      <c r="F36" s="412" t="str">
        <f>UPPER(IF($D35="","",VLOOKUP($D35,'1D ELO (3)'!$A$7:$P$33,8)))</f>
        <v/>
      </c>
      <c r="G36" s="412" t="str">
        <f>IF($D35="","",VLOOKUP($D35,'1D ELO (3)'!$A$7:$P$33,9))</f>
        <v/>
      </c>
      <c r="H36" s="424"/>
      <c r="I36" s="412" t="str">
        <f>IF($D35="","",VLOOKUP($D35,'1D ELO (3)'!$A$7:$P$33,10))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81">
        <v>9</v>
      </c>
      <c r="B39" s="346" t="str">
        <f>IF($D39="","",VLOOKUP($D39,'1D ELO (3)'!$A$7:$P$23,14))</f>
        <v/>
      </c>
      <c r="C39" s="346" t="str">
        <f>IF($D39="","",VLOOKUP($D39,'1D ELO (3)'!$A$7:$P$33,15))</f>
        <v/>
      </c>
      <c r="D39" s="119"/>
      <c r="E39" s="423" t="str">
        <f>UPPER(IF($D39="","",VLOOKUP($D39,'1D ELO (3)'!$A$7:$P$33,5)))</f>
        <v/>
      </c>
      <c r="F39" s="412" t="str">
        <f>UPPER(IF($D39="","",VLOOKUP($D39,'1D ELO (3)'!$A$7:$P$33,2)))</f>
        <v/>
      </c>
      <c r="G39" s="412" t="str">
        <f>IF($D39="","",VLOOKUP($D39,'1D ELO (3)'!$A$7:$P$33,3))</f>
        <v/>
      </c>
      <c r="H39" s="424"/>
      <c r="I39" s="412" t="str">
        <f>IF($D39="","",VLOOKUP($D39,'1D ELO (3)'!$A$7:$P$33,4))</f>
        <v/>
      </c>
      <c r="J39" s="269"/>
      <c r="K39" s="123"/>
      <c r="L39" s="125"/>
      <c r="M39" s="123"/>
      <c r="N39" s="125"/>
      <c r="O39" s="123"/>
      <c r="P39" s="278"/>
      <c r="Q39" s="161"/>
      <c r="R39" s="126"/>
      <c r="S39" s="129"/>
    </row>
    <row r="40" spans="1:19" s="37" customFormat="1" ht="9.6" customHeight="1" x14ac:dyDescent="0.25">
      <c r="A40" s="241"/>
      <c r="B40" s="270"/>
      <c r="C40" s="270"/>
      <c r="D40" s="270"/>
      <c r="E40" s="423" t="str">
        <f>UPPER(IF($D39="","",VLOOKUP($D39,'1D ELO (3)'!$A$7:$P$33,11)))</f>
        <v/>
      </c>
      <c r="F40" s="412" t="str">
        <f>UPPER(IF($D39="","",VLOOKUP($D39,'1D ELO (3)'!$A$7:$P$33,8)))</f>
        <v/>
      </c>
      <c r="G40" s="412" t="str">
        <f>IF($D39="","",VLOOKUP($D39,'1D ELO (3)'!$A$7:$P$33,9))</f>
        <v/>
      </c>
      <c r="H40" s="424"/>
      <c r="I40" s="412" t="str">
        <f>IF($D39="","",VLOOKUP($D39,'1D ELO (3)'!$A$7:$P$33,10))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(3)'!$A$7:$P$23,14))</f>
        <v/>
      </c>
      <c r="C43" s="346" t="str">
        <f>IF($D43="","",VLOOKUP($D43,'1D ELO (3)'!$A$7:$P$33,15))</f>
        <v/>
      </c>
      <c r="D43" s="119"/>
      <c r="E43" s="423" t="str">
        <f>UPPER(IF($D43="","",VLOOKUP($D43,'1D ELO (3)'!$A$7:$P$33,5)))</f>
        <v/>
      </c>
      <c r="F43" s="412" t="str">
        <f>UPPER(IF($D43="","",VLOOKUP($D43,'1D ELO (3)'!$A$7:$P$33,2)))</f>
        <v/>
      </c>
      <c r="G43" s="412" t="str">
        <f>IF($D43="","",VLOOKUP($D43,'1D ELO (3)'!$A$7:$P$33,3))</f>
        <v/>
      </c>
      <c r="H43" s="424"/>
      <c r="I43" s="412" t="str">
        <f>IF($D43="","",VLOOKUP($D43,'1D ELO (3)'!$A$7:$P$33,4))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(3)'!$A$7:$P$33,11)))</f>
        <v/>
      </c>
      <c r="F44" s="412" t="str">
        <f>UPPER(IF($D43="","",VLOOKUP($D43,'1D ELO (3)'!$A$7:$P$33,8)))</f>
        <v/>
      </c>
      <c r="G44" s="412" t="str">
        <f>IF($D43="","",VLOOKUP($D43,'1D ELO (3)'!$A$7:$P$33,9))</f>
        <v/>
      </c>
      <c r="H44" s="424"/>
      <c r="I44" s="412" t="str">
        <f>IF($D43="","",VLOOKUP($D43,'1D ELO (3)'!$A$7:$P$33,10))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(3)'!$A$7:$P$23,14))</f>
        <v/>
      </c>
      <c r="C47" s="346" t="str">
        <f>IF($D47="","",VLOOKUP($D47,'1D ELO (3)'!$A$7:$P$33,15))</f>
        <v/>
      </c>
      <c r="D47" s="119"/>
      <c r="E47" s="423" t="str">
        <f>UPPER(IF($D47="","",VLOOKUP($D47,'1D ELO (3)'!$A$7:$P$33,5)))</f>
        <v/>
      </c>
      <c r="F47" s="412" t="str">
        <f>UPPER(IF($D47="","",VLOOKUP($D47,'1D ELO (3)'!$A$7:$P$33,2)))</f>
        <v/>
      </c>
      <c r="G47" s="412" t="str">
        <f>IF($D47="","",VLOOKUP($D47,'1D ELO (3)'!$A$7:$P$33,3))</f>
        <v/>
      </c>
      <c r="H47" s="424"/>
      <c r="I47" s="412" t="str">
        <f>IF($D47="","",VLOOKUP($D47,'1D ELO (3)'!$A$7:$P$33,4))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(3)'!$A$7:$P$33,11)))</f>
        <v/>
      </c>
      <c r="F48" s="412" t="str">
        <f>UPPER(IF($D47="","",VLOOKUP($D47,'1D ELO (3)'!$A$7:$P$33,8)))</f>
        <v/>
      </c>
      <c r="G48" s="412" t="str">
        <f>IF($D47="","",VLOOKUP($D47,'1D ELO (3)'!$A$7:$P$33,9))</f>
        <v/>
      </c>
      <c r="H48" s="424"/>
      <c r="I48" s="412" t="str">
        <f>IF($D47="","",VLOOKUP($D47,'1D ELO (3)'!$A$7:$P$33,10))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377"/>
      <c r="F50" s="118"/>
      <c r="G50" s="118"/>
      <c r="H50" s="2"/>
      <c r="I50" s="135" t="s">
        <v>0</v>
      </c>
      <c r="J50" s="144"/>
      <c r="K50" s="275" t="str">
        <f>UPPER(IF(OR(J50="a",J50="as"),F48,IF(OR(J50="b",J50="bs"),F52,)))</f>
        <v/>
      </c>
      <c r="L50" s="271"/>
      <c r="M50" s="123"/>
      <c r="N50" s="278"/>
      <c r="O50" s="123"/>
      <c r="P50" s="278"/>
      <c r="Q50" s="123"/>
      <c r="R50" s="126"/>
      <c r="S50" s="129"/>
    </row>
    <row r="51" spans="1:19" s="37" customFormat="1" ht="9.6" customHeight="1" x14ac:dyDescent="0.25">
      <c r="A51" s="287">
        <v>12</v>
      </c>
      <c r="B51" s="346" t="str">
        <f>IF($D51="","",VLOOKUP($D51,'1D ELO (3)'!$A$7:$P$23,14))</f>
        <v/>
      </c>
      <c r="C51" s="346" t="str">
        <f>IF($D51="","",VLOOKUP($D51,'1D ELO (3)'!$A$7:$P$33,15))</f>
        <v/>
      </c>
      <c r="D51" s="119"/>
      <c r="E51" s="428" t="str">
        <f>UPPER(IF($D51="","",VLOOKUP($D51,'1D ELO (3)'!$A$7:$P$33,5)))</f>
        <v/>
      </c>
      <c r="F51" s="120" t="str">
        <f>UPPER(IF($D51="","",VLOOKUP($D51,'1D ELO (3)'!$A$7:$P$33,2)))</f>
        <v/>
      </c>
      <c r="G51" s="120" t="str">
        <f>IF($D51="","",VLOOKUP($D51,'1D ELO (3)'!$A$7:$P$33,3))</f>
        <v/>
      </c>
      <c r="H51" s="268"/>
      <c r="I51" s="120" t="str">
        <f>IF($D51="","",VLOOKUP($D51,'1D ELO (3)'!$A$7:$P$33,4))</f>
        <v/>
      </c>
      <c r="J51" s="277"/>
      <c r="K51" s="123"/>
      <c r="L51" s="125"/>
      <c r="M51" s="161"/>
      <c r="N51" s="282"/>
      <c r="O51" s="123"/>
      <c r="P51" s="278"/>
      <c r="Q51" s="123"/>
      <c r="R51" s="126"/>
      <c r="S51" s="129"/>
    </row>
    <row r="52" spans="1:19" s="37" customFormat="1" ht="9.6" customHeight="1" x14ac:dyDescent="0.25">
      <c r="A52" s="241"/>
      <c r="B52" s="270"/>
      <c r="C52" s="270"/>
      <c r="D52" s="270"/>
      <c r="E52" s="578" t="str">
        <f>UPPER(IF($D51="","",VLOOKUP($D51,'1D ELO (3)'!$A$7:$P$33,11)))</f>
        <v/>
      </c>
      <c r="F52" s="579" t="str">
        <f>UPPER(IF($D51="","",VLOOKUP($D51,'1D ELO (3)'!$A$7:$P$33,8)))</f>
        <v/>
      </c>
      <c r="G52" s="579" t="str">
        <f>IF($D51="","",VLOOKUP($D51,'1D ELO (3)'!$A$7:$P$33,9))</f>
        <v/>
      </c>
      <c r="H52" s="580"/>
      <c r="I52" s="579" t="str">
        <f>IF($D51="","",VLOOKUP($D51,'1D ELO (3)'!$A$7:$P$33,10))</f>
        <v/>
      </c>
      <c r="J52" s="271"/>
      <c r="K52" s="123"/>
      <c r="L52" s="125"/>
      <c r="M52" s="245"/>
      <c r="N52" s="283"/>
      <c r="O52" s="123"/>
      <c r="P52" s="278"/>
      <c r="Q52" s="123"/>
      <c r="R52" s="126"/>
      <c r="S52" s="129"/>
    </row>
    <row r="53" spans="1:19" s="37" customFormat="1" ht="9.6" customHeight="1" x14ac:dyDescent="0.25">
      <c r="A53" s="241"/>
      <c r="B53" s="132"/>
      <c r="C53" s="132"/>
      <c r="D53" s="132"/>
      <c r="E53" s="377"/>
      <c r="F53" s="118"/>
      <c r="G53" s="118"/>
      <c r="H53" s="2"/>
      <c r="I53" s="118"/>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(3)'!$A$7:$P$23,14))</f>
        <v/>
      </c>
      <c r="C55" s="346" t="str">
        <f>IF($D55="","",VLOOKUP($D55,'1D ELO (3)'!$A$7:$P$33,15))</f>
        <v/>
      </c>
      <c r="D55" s="119"/>
      <c r="E55" s="423" t="str">
        <f>UPPER(IF($D55="","",VLOOKUP($D55,'1D ELO (3)'!$A$7:$P$33,5)))</f>
        <v/>
      </c>
      <c r="F55" s="412" t="str">
        <f>UPPER(IF($D55="","",VLOOKUP($D55,'1D ELO (3)'!$A$7:$P$33,2)))</f>
        <v/>
      </c>
      <c r="G55" s="412" t="str">
        <f>IF($D55="","",VLOOKUP($D55,'1D ELO (3)'!$A$7:$P$33,3))</f>
        <v/>
      </c>
      <c r="H55" s="424"/>
      <c r="I55" s="412" t="str">
        <f>IF($D55="","",VLOOKUP($D55,'1D ELO (3)'!$A$7:$P$33,4))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(3)'!$A$7:$P$33,11)))</f>
        <v/>
      </c>
      <c r="F56" s="412" t="str">
        <f>UPPER(IF($D55="","",VLOOKUP($D55,'1D ELO (3)'!$A$7:$P$33,8)))</f>
        <v/>
      </c>
      <c r="G56" s="412" t="str">
        <f>IF($D55="","",VLOOKUP($D55,'1D ELO (3)'!$A$7:$P$33,9))</f>
        <v/>
      </c>
      <c r="H56" s="424"/>
      <c r="I56" s="412" t="str">
        <f>IF($D55="","",VLOOKUP($D55,'1D ELO (3)'!$A$7:$P$33,10))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(3)'!$A$7:$P$23,14))</f>
        <v/>
      </c>
      <c r="C59" s="346" t="str">
        <f>IF($D59="","",VLOOKUP($D59,'1D ELO (3)'!$A$7:$P$33,15))</f>
        <v/>
      </c>
      <c r="D59" s="119"/>
      <c r="E59" s="423" t="str">
        <f>UPPER(IF($D59="","",VLOOKUP($D59,'1D ELO (3)'!$A$7:$P$33,5)))</f>
        <v/>
      </c>
      <c r="F59" s="412" t="str">
        <f>UPPER(IF($D59="","",VLOOKUP($D59,'1D ELO (3)'!$A$7:$P$33,2)))</f>
        <v/>
      </c>
      <c r="G59" s="412" t="str">
        <f>IF($D59="","",VLOOKUP($D59,'1D ELO (3)'!$A$7:$P$33,3))</f>
        <v/>
      </c>
      <c r="H59" s="424"/>
      <c r="I59" s="412" t="str">
        <f>IF($D59="","",VLOOKUP($D59,'1D ELO (3)'!$A$7:$P$33,4))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(3)'!$A$7:$P$33,11)))</f>
        <v/>
      </c>
      <c r="F60" s="412" t="str">
        <f>UPPER(IF($D59="","",VLOOKUP($D59,'1D ELO (3)'!$A$7:$P$33,8)))</f>
        <v/>
      </c>
      <c r="G60" s="412" t="str">
        <f>IF($D59="","",VLOOKUP($D59,'1D ELO (3)'!$A$7:$P$33,9))</f>
        <v/>
      </c>
      <c r="H60" s="424"/>
      <c r="I60" s="412" t="str">
        <f>IF($D59="","",VLOOKUP($D59,'1D ELO (3)'!$A$7:$P$33,10))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(3)'!$A$7:$P$23,14))</f>
        <v/>
      </c>
      <c r="C63" s="346" t="str">
        <f>IF($D63="","",VLOOKUP($D63,'1D ELO (3)'!$A$7:$P$33,15))</f>
        <v/>
      </c>
      <c r="D63" s="119"/>
      <c r="E63" s="423" t="str">
        <f>UPPER(IF($D63="","",VLOOKUP($D63,'1D ELO (3)'!$A$7:$P$33,5)))</f>
        <v/>
      </c>
      <c r="F63" s="412" t="str">
        <f>UPPER(IF($D63="","",VLOOKUP($D63,'1D ELO (3)'!$A$7:$P$33,2)))</f>
        <v/>
      </c>
      <c r="G63" s="412" t="str">
        <f>IF($D63="","",VLOOKUP($D63,'1D ELO (3)'!$A$7:$P$33,3))</f>
        <v/>
      </c>
      <c r="H63" s="424"/>
      <c r="I63" s="412" t="str">
        <f>IF($D63="","",VLOOKUP($D63,'1D ELO (3)'!$A$7:$P$33,4))</f>
        <v/>
      </c>
      <c r="J63" s="269"/>
      <c r="K63" s="123"/>
      <c r="L63" s="278"/>
      <c r="M63" s="123"/>
      <c r="N63" s="125"/>
      <c r="O63" s="161"/>
      <c r="P63" s="125"/>
      <c r="Q63" s="123"/>
      <c r="R63" s="126"/>
      <c r="S63" s="129"/>
    </row>
    <row r="64" spans="1:19" s="37" customFormat="1" ht="9.6" customHeight="1" x14ac:dyDescent="0.25">
      <c r="A64" s="241"/>
      <c r="B64" s="270"/>
      <c r="C64" s="270"/>
      <c r="D64" s="270"/>
      <c r="E64" s="423" t="str">
        <f>UPPER(IF($D63="","",VLOOKUP($D63,'1D ELO (3)'!$A$7:$P$33,11)))</f>
        <v/>
      </c>
      <c r="F64" s="412" t="str">
        <f>UPPER(IF($D63="","",VLOOKUP($D63,'1D ELO (3)'!$A$7:$P$33,8)))</f>
        <v/>
      </c>
      <c r="G64" s="412" t="str">
        <f>IF($D63="","",VLOOKUP($D63,'1D ELO (3)'!$A$7:$P$33,9))</f>
        <v/>
      </c>
      <c r="H64" s="424"/>
      <c r="I64" s="412" t="str">
        <f>IF($D63="","",VLOOKUP($D63,'1D ELO (3)'!$A$7:$P$33,10))</f>
        <v/>
      </c>
      <c r="J64" s="271"/>
      <c r="K64" s="116" t="str">
        <f>IF(J64="a",F63,IF(J64="b",F65,""))</f>
        <v/>
      </c>
      <c r="L64" s="278"/>
      <c r="M64" s="123"/>
      <c r="N64" s="125"/>
      <c r="O64" s="123"/>
      <c r="P64" s="125"/>
      <c r="Q64" s="123"/>
      <c r="R64" s="126"/>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123"/>
      <c r="P65" s="125"/>
      <c r="Q65" s="123"/>
      <c r="R65" s="126"/>
      <c r="S65" s="129"/>
    </row>
    <row r="66" spans="1:19" s="37" customFormat="1" ht="9.6" customHeight="1" x14ac:dyDescent="0.25">
      <c r="A66" s="241"/>
      <c r="B66" s="132"/>
      <c r="C66" s="132"/>
      <c r="D66" s="132"/>
      <c r="E66" s="377"/>
      <c r="F66" s="123"/>
      <c r="G66" s="123"/>
      <c r="H66" s="2"/>
      <c r="I66" s="135" t="s">
        <v>0</v>
      </c>
      <c r="J66" s="144"/>
      <c r="K66" s="275" t="str">
        <f>UPPER(IF(OR(J66="a",J66="as"),F64,IF(OR(J66="b",J66="bs"),F68,)))</f>
        <v/>
      </c>
      <c r="L66" s="271"/>
      <c r="M66" s="123"/>
      <c r="N66" s="125"/>
      <c r="O66" s="123"/>
      <c r="P66" s="125"/>
      <c r="Q66" s="123"/>
      <c r="R66" s="126"/>
      <c r="S66" s="129"/>
    </row>
    <row r="67" spans="1:19" s="37" customFormat="1" ht="9.6" customHeight="1" x14ac:dyDescent="0.25">
      <c r="A67" s="287">
        <v>16</v>
      </c>
      <c r="B67" s="346" t="str">
        <f>IF($D67="","",VLOOKUP($D67,'1D ELO (3)'!$A$7:$P$23,14))</f>
        <v/>
      </c>
      <c r="C67" s="346" t="str">
        <f>IF($D67="","",VLOOKUP($D67,'1D ELO (3)'!$A$7:$P$33,15))</f>
        <v/>
      </c>
      <c r="D67" s="119"/>
      <c r="E67" s="428" t="str">
        <f>UPPER(IF($D67="","",VLOOKUP($D67,'1D ELO (3)'!$A$7:$P$33,5)))</f>
        <v/>
      </c>
      <c r="F67" s="120" t="str">
        <f>UPPER(IF($D67="","",VLOOKUP($D67,'1D ELO (3)'!$A$7:$P$33,2)))</f>
        <v/>
      </c>
      <c r="G67" s="120" t="str">
        <f>IF($D67="","",VLOOKUP($D67,'1D ELO (3)'!$A$7:$P$33,3))</f>
        <v/>
      </c>
      <c r="H67" s="268"/>
      <c r="I67" s="120" t="str">
        <f>IF($D67="","",VLOOKUP($D67,'1D ELO (3)'!$A$7:$P$33,4))</f>
        <v/>
      </c>
      <c r="J67" s="277"/>
      <c r="K67" s="123"/>
      <c r="L67" s="125"/>
      <c r="M67" s="161"/>
      <c r="N67" s="274"/>
      <c r="O67" s="123"/>
      <c r="P67" s="125"/>
      <c r="Q67" s="123"/>
      <c r="R67" s="126"/>
      <c r="S67" s="129"/>
    </row>
    <row r="68" spans="1:19" s="37" customFormat="1" ht="9.6" customHeight="1" x14ac:dyDescent="0.25">
      <c r="A68" s="241"/>
      <c r="B68" s="270"/>
      <c r="C68" s="270"/>
      <c r="D68" s="270"/>
      <c r="E68" s="578" t="str">
        <f>UPPER(IF($D67="","",VLOOKUP($D67,'1D ELO (3)'!$A$7:$P$33,11)))</f>
        <v/>
      </c>
      <c r="F68" s="579" t="str">
        <f>UPPER(IF($D67="","",VLOOKUP($D67,'1D ELO (3)'!$A$7:$P$33,8)))</f>
        <v/>
      </c>
      <c r="G68" s="579" t="str">
        <f>IF($D67="","",VLOOKUP($D67,'1D ELO (3)'!$A$7:$P$33,9))</f>
        <v/>
      </c>
      <c r="H68" s="580"/>
      <c r="I68" s="579" t="str">
        <f>IF($D67="","",VLOOKUP($D67,'1D ELO (3)'!$A$7:$P$33,10))</f>
        <v/>
      </c>
      <c r="J68" s="271"/>
      <c r="K68" s="123"/>
      <c r="L68" s="125"/>
      <c r="M68" s="245"/>
      <c r="N68" s="279"/>
      <c r="O68" s="123"/>
      <c r="P68" s="125"/>
      <c r="Q68" s="123"/>
      <c r="R68" s="126"/>
      <c r="S68" s="129"/>
    </row>
    <row r="69" spans="1:19" s="37" customFormat="1" ht="9.6" customHeight="1" x14ac:dyDescent="0.25">
      <c r="A69" s="288"/>
      <c r="B69" s="289"/>
      <c r="C69" s="289"/>
      <c r="D69" s="290"/>
      <c r="E69" s="290"/>
      <c r="F69" s="159"/>
      <c r="G69" s="159"/>
      <c r="H69" s="115"/>
      <c r="I69" s="159"/>
      <c r="J69" s="291"/>
      <c r="K69" s="127"/>
      <c r="L69" s="128"/>
      <c r="M69" s="127"/>
      <c r="N69" s="128"/>
      <c r="O69" s="127"/>
      <c r="P69" s="128"/>
      <c r="Q69" s="127"/>
      <c r="R69" s="128"/>
      <c r="S69" s="129"/>
    </row>
    <row r="70" spans="1:19" s="2" customFormat="1" ht="6" customHeight="1" x14ac:dyDescent="0.25">
      <c r="A70" s="288"/>
      <c r="B70" s="289"/>
      <c r="C70" s="289"/>
      <c r="D70" s="290"/>
      <c r="E70" s="290"/>
      <c r="F70" s="159"/>
      <c r="G70" s="159"/>
      <c r="H70" s="115"/>
      <c r="I70" s="159"/>
      <c r="J70" s="291"/>
      <c r="K70" s="127"/>
      <c r="L70" s="128"/>
      <c r="M70" s="166"/>
      <c r="N70" s="167"/>
      <c r="O70" s="166"/>
      <c r="P70" s="167"/>
      <c r="Q70" s="166"/>
      <c r="R70" s="167"/>
      <c r="S70" s="168"/>
    </row>
    <row r="71" spans="1:19" s="18" customFormat="1" ht="10.5" customHeight="1" x14ac:dyDescent="0.25">
      <c r="A71" s="169" t="s">
        <v>102</v>
      </c>
      <c r="B71" s="170"/>
      <c r="C71" s="171"/>
      <c r="D71" s="172" t="s">
        <v>6</v>
      </c>
      <c r="E71" s="172"/>
      <c r="F71" s="173" t="s">
        <v>150</v>
      </c>
      <c r="G71" s="173"/>
      <c r="H71" s="173"/>
      <c r="I71" s="242"/>
      <c r="J71" s="173" t="s">
        <v>6</v>
      </c>
      <c r="K71" s="173" t="s">
        <v>105</v>
      </c>
      <c r="L71" s="176"/>
      <c r="M71" s="173" t="s">
        <v>106</v>
      </c>
      <c r="N71" s="177"/>
      <c r="O71" s="178" t="s">
        <v>151</v>
      </c>
      <c r="P71" s="178"/>
      <c r="Q71" s="179"/>
      <c r="R71" s="180"/>
    </row>
    <row r="72" spans="1:19" s="18" customFormat="1" ht="9" customHeight="1" x14ac:dyDescent="0.25">
      <c r="A72" s="182" t="s">
        <v>153</v>
      </c>
      <c r="B72" s="181"/>
      <c r="C72" s="183"/>
      <c r="D72" s="184">
        <v>1</v>
      </c>
      <c r="E72" s="184"/>
      <c r="F72" s="55">
        <f>IF(D72&gt;$R$79,,UPPER(VLOOKUP(D72,'1D ELO (3)'!$A$7:$L$23,2)))</f>
        <v>0</v>
      </c>
      <c r="G72" s="53"/>
      <c r="H72" s="53"/>
      <c r="I72" s="292"/>
      <c r="J72" s="293" t="s">
        <v>7</v>
      </c>
      <c r="K72" s="181"/>
      <c r="L72" s="187"/>
      <c r="M72" s="181"/>
      <c r="N72" s="188"/>
      <c r="O72" s="189" t="s">
        <v>152</v>
      </c>
      <c r="P72" s="190"/>
      <c r="Q72" s="190"/>
      <c r="R72" s="191"/>
    </row>
    <row r="73" spans="1:19" s="18" customFormat="1" ht="9" customHeight="1" x14ac:dyDescent="0.25">
      <c r="A73" s="196" t="s">
        <v>121</v>
      </c>
      <c r="B73" s="194"/>
      <c r="C73" s="197"/>
      <c r="D73" s="184"/>
      <c r="E73" s="184"/>
      <c r="F73" s="55">
        <f>IF(D72&gt;$R$79,,UPPER(VLOOKUP(D72,'1D ELO (3)'!$A$7:$L$23,8)))</f>
        <v>0</v>
      </c>
      <c r="G73" s="53"/>
      <c r="H73" s="53"/>
      <c r="I73" s="292"/>
      <c r="J73" s="293"/>
      <c r="K73" s="181"/>
      <c r="L73" s="187"/>
      <c r="M73" s="181"/>
      <c r="N73" s="188"/>
      <c r="O73" s="194"/>
      <c r="P73" s="193"/>
      <c r="Q73" s="194"/>
      <c r="R73" s="195"/>
    </row>
    <row r="74" spans="1:19" s="18" customFormat="1" ht="9" customHeight="1" x14ac:dyDescent="0.25">
      <c r="A74" s="336"/>
      <c r="B74" s="337"/>
      <c r="C74" s="338"/>
      <c r="D74" s="184">
        <v>2</v>
      </c>
      <c r="E74" s="184"/>
      <c r="F74" s="55">
        <f>IF(D74&gt;$R$79,,UPPER(VLOOKUP(D74,'1D ELO (3)'!$A$7:$L$23,2)))</f>
        <v>0</v>
      </c>
      <c r="G74" s="53"/>
      <c r="H74" s="53"/>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(3)'!$A$7:$L$23,8)))</f>
        <v>0</v>
      </c>
      <c r="G75" s="53"/>
      <c r="H75" s="53"/>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(3)'!$A$7:$L$23,2)))</f>
        <v>0</v>
      </c>
      <c r="G76" s="53"/>
      <c r="H76" s="53"/>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(3)'!$A$7:$L$23,8)))</f>
        <v>0</v>
      </c>
      <c r="G77" s="53"/>
      <c r="H77" s="53"/>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(3)'!$A$7:$L$23,2)))</f>
        <v>0</v>
      </c>
      <c r="G78" s="53"/>
      <c r="H78" s="53"/>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(3)'!$A$7:$L$23,8)))</f>
        <v>0</v>
      </c>
      <c r="G79" s="294"/>
      <c r="H79" s="294"/>
      <c r="I79" s="295"/>
      <c r="J79" s="296"/>
      <c r="K79" s="194"/>
      <c r="L79" s="193"/>
      <c r="M79" s="194"/>
      <c r="N79" s="195"/>
      <c r="O79" s="194" t="str">
        <f>R4</f>
        <v>Csávás István</v>
      </c>
      <c r="P79" s="193"/>
      <c r="Q79" s="194"/>
      <c r="R79" s="297">
        <f>MIN(4,'1D ELO (3)'!$P$5)</f>
        <v>0</v>
      </c>
    </row>
    <row r="80" spans="1:19" ht="15.75" customHeight="1" x14ac:dyDescent="0.25"/>
    <row r="81" ht="9" customHeight="1" x14ac:dyDescent="0.25"/>
  </sheetData>
  <mergeCells count="1">
    <mergeCell ref="A4:C4"/>
  </mergeCells>
  <conditionalFormatting sqref="D7 D11 D15 D19 D23 D27 D31 D35 D39 D43 D47 D51 D55 D59 D63 D67">
    <cfRule type="cellIs" dxfId="385" priority="1" stopIfTrue="1" operator="lessThan">
      <formula>5</formula>
    </cfRule>
  </conditionalFormatting>
  <conditionalFormatting sqref="E7:F7 E11:F11 E15:F15 E19:F19 E23:F23 E27:F27 E31:F31 E35:F35 E39:F39 E43:F43 E47:F47 E51:F51 E55:F55 E59:F59 E63:F63 E67:F67">
    <cfRule type="cellIs" dxfId="384" priority="2" stopIfTrue="1" operator="equal">
      <formula>"Bye"</formula>
    </cfRule>
  </conditionalFormatting>
  <conditionalFormatting sqref="I10 K14 I18 M22 I26 K30 I34 O38 I42 K46 I50 M54 I58 K62 I66">
    <cfRule type="expression" dxfId="383" priority="8" stopIfTrue="1">
      <formula>AND($O$1="CU",I10="Umpire")</formula>
    </cfRule>
    <cfRule type="expression" dxfId="382" priority="9" stopIfTrue="1">
      <formula>AND($O$1="CU",I10&lt;&gt;"Umpire",J10&lt;&gt;"")</formula>
    </cfRule>
    <cfRule type="expression" dxfId="381" priority="10" stopIfTrue="1">
      <formula>AND($O$1="CU",I10&lt;&gt;"Umpire")</formula>
    </cfRule>
  </conditionalFormatting>
  <conditionalFormatting sqref="J10 L14 J18 N22 J26 L30 J34 P38 J42 L46 J50 N54 J58 L62 J66">
    <cfRule type="expression" dxfId="380" priority="3" stopIfTrue="1">
      <formula>$O$1="CU"</formula>
    </cfRule>
  </conditionalFormatting>
  <conditionalFormatting sqref="K9 M13 K17 O21 K25 M29 K33 Q37 K41 M45 K49 O53 K57 M61 K65">
    <cfRule type="expression" dxfId="379" priority="6" stopIfTrue="1">
      <formula>J10="as"</formula>
    </cfRule>
    <cfRule type="expression" dxfId="378" priority="7" stopIfTrue="1">
      <formula>J10="bs"</formula>
    </cfRule>
  </conditionalFormatting>
  <conditionalFormatting sqref="K10 M14 K18 O22 K26 M30 K34 Q38 K42 M46 K50 O54 K58 M62 K66">
    <cfRule type="expression" dxfId="377" priority="4" stopIfTrue="1">
      <formula>J10="as"</formula>
    </cfRule>
    <cfRule type="expression" dxfId="376" priority="5" stopIfTrue="1">
      <formula>J10="bs"</formula>
    </cfRule>
  </conditionalFormatting>
  <dataValidations count="1">
    <dataValidation type="list" allowBlank="1" showInputMessage="1" sqref="I10 K14 M22 K30 O38 M54 K46 K62 I66 I34 I50 I26 I58 I18 I42" xr:uid="{00000000-0002-0000-3900-000000000000}">
      <formula1>$U$7:$U$16</formula1>
    </dataValidation>
  </dataValidations>
  <printOptions horizontalCentered="1"/>
  <pageMargins left="0.35" right="0.35" top="0.39" bottom="0.39" header="0" footer="0"/>
  <pageSetup paperSize="9" orientation="portrait" horizontalDpi="300" verticalDpi="3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5297" r:id="rId3"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95298" r:id="rId4"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Sheet37">
    <tabColor indexed="17"/>
  </sheetPr>
  <dimension ref="A1:U154"/>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4.33203125" customWidth="1"/>
    <col min="5" max="5" width="7" style="2" customWidth="1"/>
    <col min="6" max="6" width="10.109375" customWidth="1"/>
    <col min="7" max="7" width="2.6640625" customWidth="1"/>
    <col min="8" max="8" width="6.10937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20" max="20" width="8.6640625" customWidth="1"/>
    <col min="21" max="21" width="8.88671875" hidden="1" customWidth="1"/>
    <col min="22" max="22" width="5.6640625" customWidth="1"/>
  </cols>
  <sheetData>
    <row r="1" spans="1:21" s="96" customFormat="1" ht="21.75" customHeight="1" x14ac:dyDescent="0.4">
      <c r="A1" s="56" t="str">
        <f>Altalanos!$A$6</f>
        <v>Bács-Kiskun megyei Tenisz Diákolimpia</v>
      </c>
      <c r="B1" s="98"/>
      <c r="E1" s="6"/>
      <c r="I1" s="341"/>
      <c r="J1" s="97"/>
      <c r="K1" s="257" t="s">
        <v>140</v>
      </c>
      <c r="L1" s="257"/>
      <c r="M1" s="258"/>
      <c r="N1" s="97"/>
      <c r="O1" s="97"/>
      <c r="P1" s="97"/>
      <c r="R1" s="97"/>
    </row>
    <row r="2" spans="1:21" s="70" customFormat="1" x14ac:dyDescent="0.25">
      <c r="A2" s="411" t="s">
        <v>119</v>
      </c>
      <c r="B2" s="59"/>
      <c r="C2" s="59"/>
      <c r="D2" s="59"/>
      <c r="E2" s="50"/>
      <c r="F2" s="392">
        <f>Altalanos!$C$8</f>
        <v>0</v>
      </c>
      <c r="G2" s="101"/>
      <c r="J2" s="95"/>
      <c r="K2" s="257"/>
      <c r="L2" s="257"/>
      <c r="M2" s="257"/>
      <c r="N2" s="95"/>
      <c r="P2" s="95"/>
      <c r="R2" s="95"/>
    </row>
    <row r="3" spans="1:21" s="19" customFormat="1" ht="10.5" customHeight="1" x14ac:dyDescent="0.25">
      <c r="A3" s="43" t="s">
        <v>81</v>
      </c>
      <c r="B3" s="43"/>
      <c r="C3" s="43"/>
      <c r="D3" s="43"/>
      <c r="E3" s="43"/>
      <c r="F3" s="43"/>
      <c r="G3" s="43" t="s">
        <v>79</v>
      </c>
      <c r="H3" s="43"/>
      <c r="I3" s="43"/>
      <c r="J3" s="259"/>
      <c r="K3" s="44" t="s">
        <v>84</v>
      </c>
      <c r="L3" s="104"/>
      <c r="M3" s="51"/>
      <c r="N3" s="259"/>
      <c r="O3" s="43"/>
      <c r="P3" s="259"/>
      <c r="Q3" s="43"/>
      <c r="R3" s="260" t="s">
        <v>85</v>
      </c>
    </row>
    <row r="4" spans="1:21" s="30" customFormat="1" ht="11.25" customHeight="1" thickBot="1" x14ac:dyDescent="0.3">
      <c r="A4" s="757" t="str">
        <f>Altalanos!$A$10</f>
        <v>2025.05.08-09</v>
      </c>
      <c r="B4" s="757"/>
      <c r="C4" s="757"/>
      <c r="D4" s="105"/>
      <c r="E4" s="105"/>
      <c r="F4" s="105"/>
      <c r="G4" s="106" t="str">
        <f>Altalanos!$C$10</f>
        <v>Kecskemét</v>
      </c>
      <c r="H4" s="261"/>
      <c r="I4" s="105"/>
      <c r="J4" s="262"/>
      <c r="K4" s="108"/>
      <c r="L4" s="107"/>
      <c r="M4" s="66"/>
      <c r="N4" s="262"/>
      <c r="O4" s="105"/>
      <c r="P4" s="262"/>
      <c r="Q4" s="105"/>
      <c r="R4" s="52" t="str">
        <f>Altalanos!$E$10</f>
        <v>Csávás István</v>
      </c>
    </row>
    <row r="5" spans="1:21" s="19" customFormat="1" ht="9.6" x14ac:dyDescent="0.25">
      <c r="A5" s="263"/>
      <c r="B5" s="46" t="s">
        <v>4</v>
      </c>
      <c r="C5" s="46" t="s">
        <v>147</v>
      </c>
      <c r="D5" s="46" t="s">
        <v>117</v>
      </c>
      <c r="E5" s="46" t="s">
        <v>157</v>
      </c>
      <c r="F5" s="47" t="s">
        <v>82</v>
      </c>
      <c r="G5" s="47" t="s">
        <v>83</v>
      </c>
      <c r="H5" s="47"/>
      <c r="I5" s="47" t="s">
        <v>87</v>
      </c>
      <c r="J5" s="47"/>
      <c r="K5" s="46" t="s">
        <v>99</v>
      </c>
      <c r="L5" s="264"/>
      <c r="M5" s="46" t="s">
        <v>113</v>
      </c>
      <c r="N5" s="264"/>
      <c r="O5" s="46" t="s">
        <v>146</v>
      </c>
      <c r="P5" s="264"/>
      <c r="Q5" s="46" t="s">
        <v>145</v>
      </c>
      <c r="R5" s="265"/>
    </row>
    <row r="6" spans="1:21" s="673" customFormat="1" ht="9.75" customHeight="1" thickBot="1" x14ac:dyDescent="0.3">
      <c r="A6" s="674"/>
      <c r="B6" s="668"/>
      <c r="C6" s="668"/>
      <c r="D6" s="668"/>
      <c r="E6" s="668"/>
      <c r="F6" s="687"/>
      <c r="G6" s="687"/>
      <c r="I6" s="687"/>
      <c r="J6" s="688"/>
      <c r="K6" s="668"/>
      <c r="L6" s="688"/>
      <c r="M6" s="668"/>
      <c r="N6" s="688"/>
      <c r="O6" s="668"/>
      <c r="P6" s="688"/>
      <c r="Q6" s="668"/>
      <c r="R6" s="689"/>
    </row>
    <row r="7" spans="1:21" s="37" customFormat="1" ht="10.5" customHeight="1" x14ac:dyDescent="0.25">
      <c r="A7" s="267">
        <v>1</v>
      </c>
      <c r="B7" s="346" t="str">
        <f>IF($D7="","",VLOOKUP($D7,'1D ELO (3)'!$A$7:$P$39,14))</f>
        <v/>
      </c>
      <c r="C7" s="346" t="str">
        <f>IF($D7="","",VLOOKUP($D7,'1D ELO (3)'!$A$7:$P$39,15))</f>
        <v/>
      </c>
      <c r="D7" s="119"/>
      <c r="E7" s="428" t="str">
        <f>UPPER(IF($D7="","",VLOOKUP($D7,'1D ELO (3)'!$A$7:$P$33,5)))</f>
        <v/>
      </c>
      <c r="F7" s="120" t="str">
        <f>UPPER(IF($D7="","",VLOOKUP($D7,'1D ELO (3)'!$A$7:$P$33,2)))</f>
        <v/>
      </c>
      <c r="G7" s="120" t="str">
        <f>IF($D7="","",VLOOKUP($D7,'1D ELO (3)'!$A$7:$P$33,3))</f>
        <v/>
      </c>
      <c r="H7" s="268"/>
      <c r="I7" s="120" t="str">
        <f>IF($D7="","",VLOOKUP($D7,'1D ELO (3)'!$A$7:$P$33,4))</f>
        <v/>
      </c>
      <c r="J7" s="269"/>
      <c r="K7" s="123"/>
      <c r="L7" s="125"/>
      <c r="M7" s="123"/>
      <c r="N7" s="125"/>
      <c r="O7" s="123"/>
      <c r="P7" s="125"/>
      <c r="Q7" s="123"/>
      <c r="R7" s="240" t="s">
        <v>148</v>
      </c>
      <c r="S7" s="129"/>
      <c r="U7" s="130" t="e">
        <f>#REF!</f>
        <v>#REF!</v>
      </c>
    </row>
    <row r="8" spans="1:21" s="37" customFormat="1" ht="9.6" customHeight="1" x14ac:dyDescent="0.25">
      <c r="A8" s="241"/>
      <c r="B8" s="270"/>
      <c r="C8" s="270"/>
      <c r="D8" s="270"/>
      <c r="E8" s="428" t="str">
        <f>UPPER(IF($D7="","",VLOOKUP($D7,'1D ELO (3)'!$A$7:$P$33,11)))</f>
        <v/>
      </c>
      <c r="F8" s="120" t="str">
        <f>UPPER(IF($D7="","",VLOOKUP($D7,'1D ELO (3)'!$A$7:$P$33,8)))</f>
        <v/>
      </c>
      <c r="G8" s="120" t="str">
        <f>IF($D7="","",VLOOKUP($D7,'1D ELO (3)'!$A$7:$P$33,9))</f>
        <v/>
      </c>
      <c r="H8" s="268"/>
      <c r="I8" s="120" t="str">
        <f>IF($D7="","",VLOOKUP($D7,'1D ELO (3)'!$A$7:$P$33,10))</f>
        <v/>
      </c>
      <c r="J8" s="271"/>
      <c r="K8" s="116" t="str">
        <f>IF(J8="a",F7,IF(J8="b",F9,""))</f>
        <v/>
      </c>
      <c r="L8" s="125"/>
      <c r="M8" s="123"/>
      <c r="N8" s="125"/>
      <c r="O8" s="123"/>
      <c r="P8" s="125"/>
      <c r="Q8" s="123"/>
      <c r="R8" s="126"/>
      <c r="S8" s="129"/>
      <c r="U8" s="138" t="e">
        <f>#REF!</f>
        <v>#REF!</v>
      </c>
    </row>
    <row r="9" spans="1:21" s="37" customFormat="1" ht="9.6" customHeight="1" x14ac:dyDescent="0.25">
      <c r="A9" s="241"/>
      <c r="B9" s="132"/>
      <c r="C9" s="132"/>
      <c r="D9" s="132"/>
      <c r="E9" s="377"/>
      <c r="F9" s="118"/>
      <c r="G9" s="118"/>
      <c r="H9" s="2"/>
      <c r="I9" s="118"/>
      <c r="J9" s="272"/>
      <c r="K9" s="273" t="str">
        <f>UPPER(IF(OR(J10="a",J10="as"),F7,IF(OR(J10="b",J10="bs"),F11,)))</f>
        <v/>
      </c>
      <c r="L9" s="274"/>
      <c r="M9" s="123"/>
      <c r="N9" s="125"/>
      <c r="O9" s="123"/>
      <c r="P9" s="125"/>
      <c r="Q9" s="123"/>
      <c r="R9" s="126"/>
      <c r="S9" s="129"/>
      <c r="U9" s="138" t="e">
        <f>#REF!</f>
        <v>#REF!</v>
      </c>
    </row>
    <row r="10" spans="1:21" s="37" customFormat="1" ht="9.6" customHeight="1" x14ac:dyDescent="0.25">
      <c r="A10" s="241"/>
      <c r="B10" s="132"/>
      <c r="C10" s="132"/>
      <c r="D10" s="132"/>
      <c r="E10" s="429"/>
      <c r="F10" s="426"/>
      <c r="G10" s="426"/>
      <c r="H10" s="427"/>
      <c r="I10" s="415" t="s">
        <v>0</v>
      </c>
      <c r="J10" s="144"/>
      <c r="K10" s="275" t="str">
        <f>UPPER(IF(OR(J10="a",J10="as"),F8,IF(OR(J10="b",J10="bs"),F12,)))</f>
        <v/>
      </c>
      <c r="L10" s="276"/>
      <c r="M10" s="123"/>
      <c r="N10" s="125"/>
      <c r="O10" s="123"/>
      <c r="P10" s="125"/>
      <c r="Q10" s="123"/>
      <c r="R10" s="126"/>
      <c r="S10" s="129"/>
      <c r="U10" s="138" t="e">
        <f>#REF!</f>
        <v>#REF!</v>
      </c>
    </row>
    <row r="11" spans="1:21" s="37" customFormat="1" ht="9.6" customHeight="1" x14ac:dyDescent="0.25">
      <c r="A11" s="241">
        <v>2</v>
      </c>
      <c r="B11" s="346" t="str">
        <f>IF($D11="","",VLOOKUP($D11,'1D ELO (3)'!$A$7:$P$39,14))</f>
        <v/>
      </c>
      <c r="C11" s="346" t="str">
        <f>IF($D11="","",VLOOKUP($D11,'1D ELO (3)'!$A$7:$P$39,15))</f>
        <v/>
      </c>
      <c r="D11" s="119"/>
      <c r="E11" s="423" t="str">
        <f>UPPER(IF($D11="","",VLOOKUP($D11,'1D ELO (3)'!$A$7:$P$39,5)))</f>
        <v/>
      </c>
      <c r="F11" s="412" t="str">
        <f>UPPER(IF($D11="","",VLOOKUP($D11,'1D ELO (3)'!$A$7:$P$39,2)))</f>
        <v/>
      </c>
      <c r="G11" s="412" t="str">
        <f>IF($D11="","",VLOOKUP($D11,'1D ELO (3)'!$A$7:$P$39,3))</f>
        <v/>
      </c>
      <c r="H11" s="424"/>
      <c r="I11" s="412" t="str">
        <f>IF($D11="","",VLOOKUP($D11,'1D ELO (3)'!$A$7:$P$39,4))</f>
        <v/>
      </c>
      <c r="J11" s="277"/>
      <c r="K11" s="123"/>
      <c r="L11" s="278"/>
      <c r="M11" s="161"/>
      <c r="N11" s="274"/>
      <c r="O11" s="123"/>
      <c r="P11" s="125"/>
      <c r="Q11" s="123"/>
      <c r="R11" s="126"/>
      <c r="S11" s="129"/>
      <c r="U11" s="138" t="e">
        <f>#REF!</f>
        <v>#REF!</v>
      </c>
    </row>
    <row r="12" spans="1:21" s="37" customFormat="1" ht="9.6" customHeight="1" x14ac:dyDescent="0.25">
      <c r="A12" s="241"/>
      <c r="B12" s="270"/>
      <c r="C12" s="270"/>
      <c r="D12" s="270"/>
      <c r="E12" s="423" t="str">
        <f>UPPER(IF($D11="","",VLOOKUP($D11,'1D ELO (3)'!$A$7:$P$33,11)))</f>
        <v/>
      </c>
      <c r="F12" s="412" t="str">
        <f>UPPER(IF($D11="","",VLOOKUP($D11,'1D ELO (3)'!$A$7:$P$33,8)))</f>
        <v/>
      </c>
      <c r="G12" s="412" t="str">
        <f>IF($D11="","",VLOOKUP($D11,'1D ELO (3)'!$A$7:$P$33,9))</f>
        <v/>
      </c>
      <c r="H12" s="424"/>
      <c r="I12" s="412" t="str">
        <f>IF($D11="","",VLOOKUP($D11,'1D ELO (3)'!$A$7:$P$33,10))</f>
        <v/>
      </c>
      <c r="J12" s="271"/>
      <c r="K12" s="123"/>
      <c r="L12" s="278"/>
      <c r="M12" s="245"/>
      <c r="N12" s="279"/>
      <c r="O12" s="123"/>
      <c r="P12" s="125"/>
      <c r="Q12" s="123"/>
      <c r="R12" s="126"/>
      <c r="S12" s="129"/>
      <c r="U12" s="138" t="e">
        <f>#REF!</f>
        <v>#REF!</v>
      </c>
    </row>
    <row r="13" spans="1:21" s="37" customFormat="1" ht="9.6" customHeight="1" x14ac:dyDescent="0.25">
      <c r="A13" s="241"/>
      <c r="B13" s="132"/>
      <c r="C13" s="132"/>
      <c r="D13" s="142"/>
      <c r="E13" s="430"/>
      <c r="F13" s="426"/>
      <c r="G13" s="426"/>
      <c r="H13" s="427"/>
      <c r="I13" s="426"/>
      <c r="J13" s="280"/>
      <c r="K13" s="123"/>
      <c r="L13" s="272"/>
      <c r="M13" s="273" t="str">
        <f>UPPER(IF(OR(L14="a",L14="as"),K9,IF(OR(L14="b",L14="bs"),K17,)))</f>
        <v/>
      </c>
      <c r="N13" s="125"/>
      <c r="O13" s="123"/>
      <c r="P13" s="125"/>
      <c r="Q13" s="123"/>
      <c r="R13" s="126"/>
      <c r="S13" s="129"/>
      <c r="U13" s="138" t="e">
        <f>#REF!</f>
        <v>#REF!</v>
      </c>
    </row>
    <row r="14" spans="1:21" s="37" customFormat="1" ht="9.6" customHeight="1" x14ac:dyDescent="0.25">
      <c r="A14" s="241"/>
      <c r="B14" s="132"/>
      <c r="C14" s="132"/>
      <c r="D14" s="142"/>
      <c r="E14" s="430"/>
      <c r="F14" s="426"/>
      <c r="G14" s="426"/>
      <c r="H14" s="427"/>
      <c r="I14" s="426"/>
      <c r="J14" s="280"/>
      <c r="K14" s="135" t="s">
        <v>0</v>
      </c>
      <c r="L14" s="144"/>
      <c r="M14" s="275" t="str">
        <f>UPPER(IF(OR(L14="a",L14="as"),K10,IF(OR(L14="b",L14="bs"),K18,)))</f>
        <v/>
      </c>
      <c r="N14" s="276"/>
      <c r="O14" s="123"/>
      <c r="P14" s="125"/>
      <c r="Q14" s="123"/>
      <c r="R14" s="126"/>
      <c r="S14" s="129"/>
      <c r="U14" s="138" t="e">
        <f>#REF!</f>
        <v>#REF!</v>
      </c>
    </row>
    <row r="15" spans="1:21" s="37" customFormat="1" ht="9.6" customHeight="1" x14ac:dyDescent="0.25">
      <c r="A15" s="281">
        <v>3</v>
      </c>
      <c r="B15" s="346" t="str">
        <f>IF($D15="","",VLOOKUP($D15,'1D ELO (3)'!$A$7:$P$39,14))</f>
        <v/>
      </c>
      <c r="C15" s="346" t="str">
        <f>IF($D15="","",VLOOKUP($D15,'1D ELO (3)'!$A$7:$P$39,15))</f>
        <v/>
      </c>
      <c r="D15" s="119"/>
      <c r="E15" s="423" t="str">
        <f>UPPER(IF($D15="","",VLOOKUP($D15,'1D ELO (3)'!$A$7:$P$39,5)))</f>
        <v/>
      </c>
      <c r="F15" s="412" t="str">
        <f>UPPER(IF($D15="","",VLOOKUP($D15,'1D ELO (3)'!$A$7:$P$39,2)))</f>
        <v/>
      </c>
      <c r="G15" s="412" t="str">
        <f>IF($D15="","",VLOOKUP($D15,'1D ELO (3)'!$A$7:$P$39,3))</f>
        <v/>
      </c>
      <c r="H15" s="424"/>
      <c r="I15" s="412" t="str">
        <f>IF($D15="","",VLOOKUP($D15,'1D ELO (3)'!$A$7:$P$39,4))</f>
        <v/>
      </c>
      <c r="J15" s="269"/>
      <c r="K15" s="123"/>
      <c r="L15" s="278"/>
      <c r="M15" s="123"/>
      <c r="N15" s="278"/>
      <c r="O15" s="161"/>
      <c r="P15" s="125"/>
      <c r="Q15" s="123"/>
      <c r="R15" s="126"/>
      <c r="S15" s="129"/>
      <c r="U15" s="138" t="e">
        <f>#REF!</f>
        <v>#REF!</v>
      </c>
    </row>
    <row r="16" spans="1:21" s="37" customFormat="1" ht="9.6" customHeight="1" thickBot="1" x14ac:dyDescent="0.3">
      <c r="A16" s="241"/>
      <c r="B16" s="270"/>
      <c r="C16" s="270"/>
      <c r="D16" s="270"/>
      <c r="E16" s="423" t="str">
        <f>UPPER(IF($D15="","",VLOOKUP($D15,'1D ELO (3)'!$A$7:$P$33,11)))</f>
        <v/>
      </c>
      <c r="F16" s="412" t="str">
        <f>UPPER(IF($D15="","",VLOOKUP($D15,'1D ELO (3)'!$A$7:$P$33,8)))</f>
        <v/>
      </c>
      <c r="G16" s="412" t="str">
        <f>IF($D15="","",VLOOKUP($D15,'1D ELO (3)'!$A$7:$P$33,9))</f>
        <v/>
      </c>
      <c r="H16" s="424"/>
      <c r="I16" s="412" t="str">
        <f>IF($D15="","",VLOOKUP($D15,'1D ELO (3)'!$A$7:$P$33,10))</f>
        <v/>
      </c>
      <c r="J16" s="271"/>
      <c r="K16" s="116" t="str">
        <f>IF(J16="a",F15,IF(J16="b",F17,""))</f>
        <v/>
      </c>
      <c r="L16" s="278"/>
      <c r="M16" s="123"/>
      <c r="N16" s="278"/>
      <c r="O16" s="123"/>
      <c r="P16" s="125"/>
      <c r="Q16" s="123"/>
      <c r="R16" s="126"/>
      <c r="S16" s="129"/>
      <c r="U16" s="153" t="e">
        <f>#REF!</f>
        <v>#REF!</v>
      </c>
    </row>
    <row r="17" spans="1:19" s="37" customFormat="1" ht="9.6" customHeight="1" x14ac:dyDescent="0.25">
      <c r="A17" s="241"/>
      <c r="B17" s="132"/>
      <c r="C17" s="132"/>
      <c r="D17" s="142"/>
      <c r="E17" s="430"/>
      <c r="F17" s="426"/>
      <c r="G17" s="426"/>
      <c r="H17" s="427"/>
      <c r="I17" s="426"/>
      <c r="J17" s="272"/>
      <c r="K17" s="273" t="str">
        <f>UPPER(IF(OR(J18="a",J18="as"),F15,IF(OR(J18="b",J18="bs"),F19,)))</f>
        <v/>
      </c>
      <c r="L17" s="282"/>
      <c r="M17" s="123"/>
      <c r="N17" s="278"/>
      <c r="O17" s="123"/>
      <c r="P17" s="125"/>
      <c r="Q17" s="123"/>
      <c r="R17" s="126"/>
      <c r="S17" s="129"/>
    </row>
    <row r="18" spans="1:19" s="37" customFormat="1" ht="9.6" customHeight="1" x14ac:dyDescent="0.25">
      <c r="A18" s="241"/>
      <c r="B18" s="132"/>
      <c r="C18" s="132"/>
      <c r="D18" s="142"/>
      <c r="E18" s="430"/>
      <c r="F18" s="426"/>
      <c r="G18" s="426"/>
      <c r="H18" s="427"/>
      <c r="I18" s="415" t="s">
        <v>0</v>
      </c>
      <c r="J18" s="144"/>
      <c r="K18" s="275" t="str">
        <f>UPPER(IF(OR(J18="a",J18="as"),F16,IF(OR(J18="b",J18="bs"),F20,)))</f>
        <v/>
      </c>
      <c r="L18" s="271"/>
      <c r="M18" s="123"/>
      <c r="N18" s="278"/>
      <c r="O18" s="123"/>
      <c r="P18" s="125"/>
      <c r="Q18" s="123"/>
      <c r="R18" s="126"/>
      <c r="S18" s="129"/>
    </row>
    <row r="19" spans="1:19" s="37" customFormat="1" ht="9.6" customHeight="1" x14ac:dyDescent="0.25">
      <c r="A19" s="241">
        <v>4</v>
      </c>
      <c r="B19" s="346" t="str">
        <f>IF($D19="","",VLOOKUP($D19,'1D ELO (3)'!$A$7:$P$39,14))</f>
        <v/>
      </c>
      <c r="C19" s="346" t="str">
        <f>IF($D19="","",VLOOKUP($D19,'1D ELO (3)'!$A$7:$P$39,15))</f>
        <v/>
      </c>
      <c r="D19" s="119"/>
      <c r="E19" s="423" t="str">
        <f>UPPER(IF($D19="","",VLOOKUP($D19,'1D ELO (3)'!$A$7:$P$39,5)))</f>
        <v/>
      </c>
      <c r="F19" s="412" t="str">
        <f>UPPER(IF($D19="","",VLOOKUP($D19,'1D ELO (3)'!$A$7:$P$39,2)))</f>
        <v/>
      </c>
      <c r="G19" s="412" t="str">
        <f>IF($D19="","",VLOOKUP($D19,'1D ELO (3)'!$A$7:$P$39,3))</f>
        <v/>
      </c>
      <c r="H19" s="424"/>
      <c r="I19" s="412" t="str">
        <f>IF($D19="","",VLOOKUP($D19,'1D ELO (3)'!$A$7:$P$39,4))</f>
        <v/>
      </c>
      <c r="J19" s="277"/>
      <c r="K19" s="123"/>
      <c r="L19" s="125"/>
      <c r="M19" s="161"/>
      <c r="N19" s="282"/>
      <c r="O19" s="123"/>
      <c r="P19" s="125"/>
      <c r="Q19" s="123"/>
      <c r="R19" s="126"/>
      <c r="S19" s="129"/>
    </row>
    <row r="20" spans="1:19" s="37" customFormat="1" ht="9.6" customHeight="1" x14ac:dyDescent="0.25">
      <c r="A20" s="241"/>
      <c r="B20" s="270"/>
      <c r="C20" s="270"/>
      <c r="D20" s="270"/>
      <c r="E20" s="423" t="str">
        <f>UPPER(IF($D19="","",VLOOKUP($D19,'1D ELO (3)'!$A$7:$P$33,11)))</f>
        <v/>
      </c>
      <c r="F20" s="412" t="str">
        <f>UPPER(IF($D19="","",VLOOKUP($D19,'1D ELO (3)'!$A$7:$P$33,8)))</f>
        <v/>
      </c>
      <c r="G20" s="412" t="str">
        <f>IF($D19="","",VLOOKUP($D19,'1D ELO (3)'!$A$7:$P$33,9))</f>
        <v/>
      </c>
      <c r="H20" s="424"/>
      <c r="I20" s="412" t="str">
        <f>IF($D19="","",VLOOKUP($D19,'1D ELO (3)'!$A$7:$P$33,10))</f>
        <v/>
      </c>
      <c r="J20" s="271"/>
      <c r="K20" s="123"/>
      <c r="L20" s="125"/>
      <c r="M20" s="245"/>
      <c r="N20" s="283"/>
      <c r="O20" s="123"/>
      <c r="P20" s="125"/>
      <c r="Q20" s="123"/>
      <c r="R20" s="126"/>
      <c r="S20" s="129"/>
    </row>
    <row r="21" spans="1:19" s="37" customFormat="1" ht="9.6" customHeight="1" x14ac:dyDescent="0.25">
      <c r="A21" s="241"/>
      <c r="B21" s="132"/>
      <c r="C21" s="132"/>
      <c r="D21" s="132"/>
      <c r="E21" s="429"/>
      <c r="F21" s="426"/>
      <c r="G21" s="426"/>
      <c r="H21" s="427"/>
      <c r="I21" s="426"/>
      <c r="J21" s="280"/>
      <c r="K21" s="123"/>
      <c r="L21" s="125"/>
      <c r="M21" s="123"/>
      <c r="N21" s="272"/>
      <c r="O21" s="273" t="str">
        <f>UPPER(IF(OR(N22="a",N22="as"),M13,IF(OR(N22="b",N22="bs"),M29,)))</f>
        <v/>
      </c>
      <c r="P21" s="125"/>
      <c r="Q21" s="123"/>
      <c r="R21" s="126"/>
      <c r="S21" s="129"/>
    </row>
    <row r="22" spans="1:19" s="37" customFormat="1" ht="9.6" customHeight="1" x14ac:dyDescent="0.25">
      <c r="A22" s="241"/>
      <c r="B22" s="132"/>
      <c r="C22" s="132"/>
      <c r="D22" s="132"/>
      <c r="E22" s="429"/>
      <c r="F22" s="426"/>
      <c r="G22" s="426"/>
      <c r="H22" s="427"/>
      <c r="I22" s="426"/>
      <c r="J22" s="280"/>
      <c r="K22" s="123"/>
      <c r="L22" s="125"/>
      <c r="M22" s="135" t="s">
        <v>0</v>
      </c>
      <c r="N22" s="144"/>
      <c r="O22" s="275" t="str">
        <f>UPPER(IF(OR(N22="a",N22="as"),M14,IF(OR(N22="b",N22="bs"),M30,)))</f>
        <v/>
      </c>
      <c r="P22" s="276"/>
      <c r="Q22" s="123"/>
      <c r="R22" s="126"/>
      <c r="S22" s="129"/>
    </row>
    <row r="23" spans="1:19" s="37" customFormat="1" ht="9.6" customHeight="1" x14ac:dyDescent="0.25">
      <c r="A23" s="241">
        <v>5</v>
      </c>
      <c r="B23" s="346" t="str">
        <f>IF($D23="","",VLOOKUP($D23,'1D ELO (3)'!$A$7:$P$39,14))</f>
        <v/>
      </c>
      <c r="C23" s="346" t="str">
        <f>IF($D23="","",VLOOKUP($D23,'1D ELO (3)'!$A$7:$P$39,15))</f>
        <v/>
      </c>
      <c r="D23" s="119"/>
      <c r="E23" s="423" t="str">
        <f>UPPER(IF($D23="","",VLOOKUP($D23,'1D ELO (3)'!$A$7:$P$39,5)))</f>
        <v/>
      </c>
      <c r="F23" s="412" t="str">
        <f>UPPER(IF($D23="","",VLOOKUP($D23,'1D ELO (3)'!$A$7:$P$39,2)))</f>
        <v/>
      </c>
      <c r="G23" s="412" t="str">
        <f>IF($D23="","",VLOOKUP($D23,'1D ELO (3)'!$A$7:$P$39,3))</f>
        <v/>
      </c>
      <c r="H23" s="424"/>
      <c r="I23" s="412" t="str">
        <f>IF($D23="","",VLOOKUP($D23,'1D ELO (3)'!$A$7:$P$39,4))</f>
        <v/>
      </c>
      <c r="J23" s="269"/>
      <c r="K23" s="123"/>
      <c r="L23" s="125"/>
      <c r="M23" s="123"/>
      <c r="N23" s="278"/>
      <c r="O23" s="123"/>
      <c r="P23" s="278"/>
      <c r="Q23" s="123"/>
      <c r="R23" s="126"/>
      <c r="S23" s="129"/>
    </row>
    <row r="24" spans="1:19" s="37" customFormat="1" ht="9.6" customHeight="1" x14ac:dyDescent="0.25">
      <c r="A24" s="241"/>
      <c r="B24" s="270"/>
      <c r="C24" s="270"/>
      <c r="D24" s="270"/>
      <c r="E24" s="423" t="str">
        <f>UPPER(IF($D23="","",VLOOKUP($D23,'1D ELO (3)'!$A$7:$P$33,11)))</f>
        <v/>
      </c>
      <c r="F24" s="412" t="str">
        <f>UPPER(IF($D23="","",VLOOKUP($D23,'1D ELO (3)'!$A$7:$P$33,8)))</f>
        <v/>
      </c>
      <c r="G24" s="412" t="str">
        <f>IF($D23="","",VLOOKUP($D23,'1D ELO (3)'!$A$7:$P$33,9))</f>
        <v/>
      </c>
      <c r="H24" s="424"/>
      <c r="I24" s="412" t="str">
        <f>IF($D23="","",VLOOKUP($D23,'1D ELO (3)'!$A$7:$P$33,10))</f>
        <v/>
      </c>
      <c r="J24" s="271"/>
      <c r="K24" s="116" t="str">
        <f>IF(J24="a",F23,IF(J24="b",F25,""))</f>
        <v/>
      </c>
      <c r="L24" s="125"/>
      <c r="M24" s="123"/>
      <c r="N24" s="278"/>
      <c r="O24" s="123"/>
      <c r="P24" s="278"/>
      <c r="Q24" s="123"/>
      <c r="R24" s="126"/>
      <c r="S24" s="129"/>
    </row>
    <row r="25" spans="1:19" s="37" customFormat="1" ht="9.6" customHeight="1" x14ac:dyDescent="0.25">
      <c r="A25" s="241"/>
      <c r="B25" s="132"/>
      <c r="C25" s="132"/>
      <c r="D25" s="132"/>
      <c r="E25" s="429"/>
      <c r="F25" s="426"/>
      <c r="G25" s="426"/>
      <c r="H25" s="427"/>
      <c r="I25" s="426"/>
      <c r="J25" s="272"/>
      <c r="K25" s="273" t="str">
        <f>UPPER(IF(OR(J26="a",J26="as"),F23,IF(OR(J26="b",J26="bs"),F27,)))</f>
        <v/>
      </c>
      <c r="L25" s="274"/>
      <c r="M25" s="123"/>
      <c r="N25" s="278"/>
      <c r="O25" s="123"/>
      <c r="P25" s="278"/>
      <c r="Q25" s="123"/>
      <c r="R25" s="126"/>
      <c r="S25" s="129"/>
    </row>
    <row r="26" spans="1:19" s="37" customFormat="1" ht="9.6" customHeight="1" x14ac:dyDescent="0.25">
      <c r="A26" s="241"/>
      <c r="B26" s="132"/>
      <c r="C26" s="132"/>
      <c r="D26" s="132"/>
      <c r="E26" s="429"/>
      <c r="F26" s="426"/>
      <c r="G26" s="426"/>
      <c r="H26" s="427"/>
      <c r="I26" s="415" t="s">
        <v>0</v>
      </c>
      <c r="J26" s="144"/>
      <c r="K26" s="275" t="str">
        <f>UPPER(IF(OR(J26="a",J26="as"),F24,IF(OR(J26="b",J26="bs"),F28,)))</f>
        <v/>
      </c>
      <c r="L26" s="276"/>
      <c r="M26" s="123"/>
      <c r="N26" s="278"/>
      <c r="O26" s="123"/>
      <c r="P26" s="278"/>
      <c r="Q26" s="123"/>
      <c r="R26" s="126"/>
      <c r="S26" s="129"/>
    </row>
    <row r="27" spans="1:19" s="37" customFormat="1" ht="9.6" customHeight="1" x14ac:dyDescent="0.25">
      <c r="A27" s="241">
        <v>6</v>
      </c>
      <c r="B27" s="346" t="str">
        <f>IF($D27="","",VLOOKUP($D27,'1D ELO (3)'!$A$7:$P$39,14))</f>
        <v/>
      </c>
      <c r="C27" s="346" t="str">
        <f>IF($D27="","",VLOOKUP($D27,'1D ELO (3)'!$A$7:$P$39,15))</f>
        <v/>
      </c>
      <c r="D27" s="119"/>
      <c r="E27" s="423" t="str">
        <f>UPPER(IF($D27="","",VLOOKUP($D27,'1D ELO (3)'!$A$7:$P$39,5)))</f>
        <v/>
      </c>
      <c r="F27" s="412" t="str">
        <f>UPPER(IF($D27="","",VLOOKUP($D27,'1D ELO (3)'!$A$7:$P$39,2)))</f>
        <v/>
      </c>
      <c r="G27" s="412" t="str">
        <f>IF($D27="","",VLOOKUP($D27,'1D ELO (3)'!$A$7:$P$39,3))</f>
        <v/>
      </c>
      <c r="H27" s="424"/>
      <c r="I27" s="412" t="str">
        <f>IF($D27="","",VLOOKUP($D27,'1D ELO (3)'!$A$7:$P$39,4))</f>
        <v/>
      </c>
      <c r="J27" s="277"/>
      <c r="K27" s="123"/>
      <c r="L27" s="278"/>
      <c r="M27" s="161"/>
      <c r="N27" s="282"/>
      <c r="O27" s="123"/>
      <c r="P27" s="278"/>
      <c r="Q27" s="123"/>
      <c r="R27" s="126"/>
      <c r="S27" s="129"/>
    </row>
    <row r="28" spans="1:19" s="37" customFormat="1" ht="9.6" customHeight="1" x14ac:dyDescent="0.25">
      <c r="A28" s="241"/>
      <c r="B28" s="270"/>
      <c r="C28" s="270"/>
      <c r="D28" s="270"/>
      <c r="E28" s="423" t="str">
        <f>UPPER(IF($D27="","",VLOOKUP($D27,'1D ELO (3)'!$A$7:$P$33,11)))</f>
        <v/>
      </c>
      <c r="F28" s="412" t="str">
        <f>UPPER(IF($D27="","",VLOOKUP($D27,'1D ELO (3)'!$A$7:$P$33,8)))</f>
        <v/>
      </c>
      <c r="G28" s="412" t="str">
        <f>IF($D27="","",VLOOKUP($D27,'1D ELO (3)'!$A$7:$P$33,9))</f>
        <v/>
      </c>
      <c r="H28" s="424"/>
      <c r="I28" s="412" t="str">
        <f>IF($D27="","",VLOOKUP($D27,'1D ELO (3)'!$A$7:$P$33,10))</f>
        <v/>
      </c>
      <c r="J28" s="271"/>
      <c r="K28" s="123"/>
      <c r="L28" s="278"/>
      <c r="M28" s="245"/>
      <c r="N28" s="283"/>
      <c r="O28" s="123"/>
      <c r="P28" s="278"/>
      <c r="Q28" s="123"/>
      <c r="R28" s="126"/>
      <c r="S28" s="129"/>
    </row>
    <row r="29" spans="1:19" s="37" customFormat="1" ht="9.6" customHeight="1" x14ac:dyDescent="0.25">
      <c r="A29" s="241"/>
      <c r="B29" s="132"/>
      <c r="C29" s="132"/>
      <c r="D29" s="142"/>
      <c r="E29" s="430"/>
      <c r="F29" s="426"/>
      <c r="G29" s="426"/>
      <c r="H29" s="427"/>
      <c r="I29" s="426"/>
      <c r="J29" s="280"/>
      <c r="K29" s="123"/>
      <c r="L29" s="272"/>
      <c r="M29" s="273" t="str">
        <f>UPPER(IF(OR(L30="a",L30="as"),K25,IF(OR(L30="b",L30="bs"),K33,)))</f>
        <v/>
      </c>
      <c r="N29" s="278"/>
      <c r="O29" s="123"/>
      <c r="P29" s="278"/>
      <c r="Q29" s="123"/>
      <c r="R29" s="126"/>
      <c r="S29" s="129"/>
    </row>
    <row r="30" spans="1:19" s="37" customFormat="1" ht="9.6" customHeight="1" x14ac:dyDescent="0.25">
      <c r="A30" s="241"/>
      <c r="B30" s="132"/>
      <c r="C30" s="132"/>
      <c r="D30" s="142"/>
      <c r="E30" s="430"/>
      <c r="F30" s="426"/>
      <c r="G30" s="426"/>
      <c r="H30" s="427"/>
      <c r="I30" s="426"/>
      <c r="J30" s="280"/>
      <c r="K30" s="135" t="s">
        <v>0</v>
      </c>
      <c r="L30" s="144"/>
      <c r="M30" s="275" t="str">
        <f>UPPER(IF(OR(L30="a",L30="as"),K26,IF(OR(L30="b",L30="bs"),K34,)))</f>
        <v/>
      </c>
      <c r="N30" s="271"/>
      <c r="O30" s="123"/>
      <c r="P30" s="278"/>
      <c r="Q30" s="123"/>
      <c r="R30" s="126"/>
      <c r="S30" s="129"/>
    </row>
    <row r="31" spans="1:19" s="37" customFormat="1" ht="9.6" customHeight="1" x14ac:dyDescent="0.25">
      <c r="A31" s="281">
        <v>7</v>
      </c>
      <c r="B31" s="346" t="str">
        <f>IF($D31="","",VLOOKUP($D31,'1D ELO (3)'!$A$7:$P$39,14))</f>
        <v/>
      </c>
      <c r="C31" s="346" t="str">
        <f>IF($D31="","",VLOOKUP($D31,'1D ELO (3)'!$A$7:$P$39,15))</f>
        <v/>
      </c>
      <c r="D31" s="119"/>
      <c r="E31" s="423" t="str">
        <f>UPPER(IF($D31="","",VLOOKUP($D31,'1D ELO (3)'!$A$7:$P$39,5)))</f>
        <v/>
      </c>
      <c r="F31" s="412" t="str">
        <f>UPPER(IF($D31="","",VLOOKUP($D31,'1D ELO (3)'!$A$7:$P$39,2)))</f>
        <v/>
      </c>
      <c r="G31" s="412" t="str">
        <f>IF($D31="","",VLOOKUP($D31,'1D ELO (3)'!$A$7:$P$39,3))</f>
        <v/>
      </c>
      <c r="H31" s="424"/>
      <c r="I31" s="412" t="str">
        <f>IF($D31="","",VLOOKUP($D31,'1D ELO (3)'!$A$7:$P$39,4))</f>
        <v/>
      </c>
      <c r="J31" s="269"/>
      <c r="K31" s="123"/>
      <c r="L31" s="278"/>
      <c r="M31" s="123"/>
      <c r="N31" s="125"/>
      <c r="O31" s="161"/>
      <c r="P31" s="278"/>
      <c r="Q31" s="123"/>
      <c r="R31" s="126"/>
      <c r="S31" s="129"/>
    </row>
    <row r="32" spans="1:19" s="37" customFormat="1" ht="9.6" customHeight="1" x14ac:dyDescent="0.25">
      <c r="A32" s="241"/>
      <c r="B32" s="270"/>
      <c r="C32" s="270"/>
      <c r="D32" s="270"/>
      <c r="E32" s="423" t="str">
        <f>UPPER(IF($D31="","",VLOOKUP($D31,'1D ELO (3)'!$A$7:$P$33,11)))</f>
        <v/>
      </c>
      <c r="F32" s="412" t="str">
        <f>UPPER(IF($D31="","",VLOOKUP($D31,'1D ELO (3)'!$A$7:$P$33,8)))</f>
        <v/>
      </c>
      <c r="G32" s="412" t="str">
        <f>IF($D31="","",VLOOKUP($D31,'1D ELO (3)'!$A$7:$P$33,9))</f>
        <v/>
      </c>
      <c r="H32" s="424"/>
      <c r="I32" s="412" t="str">
        <f>IF($D31="","",VLOOKUP($D31,'1D ELO (3)'!$A$7:$P$33,10))</f>
        <v/>
      </c>
      <c r="J32" s="271"/>
      <c r="K32" s="116" t="str">
        <f>IF(J32="a",F31,IF(J32="b",F33,""))</f>
        <v/>
      </c>
      <c r="L32" s="278"/>
      <c r="M32" s="123"/>
      <c r="N32" s="125"/>
      <c r="O32" s="123"/>
      <c r="P32" s="278"/>
      <c r="Q32" s="123"/>
      <c r="R32" s="126"/>
      <c r="S32" s="129"/>
    </row>
    <row r="33" spans="1:19" s="37" customFormat="1" ht="9.6" customHeight="1" x14ac:dyDescent="0.25">
      <c r="A33" s="241"/>
      <c r="B33" s="132"/>
      <c r="C33" s="132"/>
      <c r="D33" s="142"/>
      <c r="E33" s="430"/>
      <c r="F33" s="426"/>
      <c r="G33" s="426"/>
      <c r="H33" s="427"/>
      <c r="I33" s="426"/>
      <c r="J33" s="272"/>
      <c r="K33" s="273" t="str">
        <f>UPPER(IF(OR(J34="a",J34="as"),F31,IF(OR(J34="b",J34="bs"),F35,)))</f>
        <v/>
      </c>
      <c r="L33" s="282"/>
      <c r="M33" s="123"/>
      <c r="N33" s="125"/>
      <c r="O33" s="123"/>
      <c r="P33" s="278"/>
      <c r="Q33" s="123"/>
      <c r="R33" s="126"/>
      <c r="S33" s="129"/>
    </row>
    <row r="34" spans="1:19" s="37" customFormat="1" ht="9.6" customHeight="1" x14ac:dyDescent="0.25">
      <c r="A34" s="241"/>
      <c r="B34" s="132"/>
      <c r="C34" s="132"/>
      <c r="D34" s="142"/>
      <c r="E34" s="430"/>
      <c r="F34" s="426"/>
      <c r="G34" s="426"/>
      <c r="H34" s="427"/>
      <c r="I34" s="415" t="s">
        <v>0</v>
      </c>
      <c r="J34" s="144"/>
      <c r="K34" s="275" t="str">
        <f>UPPER(IF(OR(J34="a",J34="as"),F32,IF(OR(J34="b",J34="bs"),F36,)))</f>
        <v/>
      </c>
      <c r="L34" s="271"/>
      <c r="M34" s="123"/>
      <c r="N34" s="125"/>
      <c r="O34" s="123"/>
      <c r="P34" s="278"/>
      <c r="Q34" s="123"/>
      <c r="R34" s="126"/>
      <c r="S34" s="129"/>
    </row>
    <row r="35" spans="1:19" s="37" customFormat="1" ht="9.6" customHeight="1" x14ac:dyDescent="0.25">
      <c r="A35" s="267">
        <v>8</v>
      </c>
      <c r="B35" s="346" t="str">
        <f>IF($D35="","",VLOOKUP($D35,'1D ELO (3)'!$A$7:$P$39,14))</f>
        <v/>
      </c>
      <c r="C35" s="346" t="str">
        <f>IF($D35="","",VLOOKUP($D35,'1D ELO (3)'!$A$7:$P$39,15))</f>
        <v/>
      </c>
      <c r="D35" s="119"/>
      <c r="E35" s="578" t="str">
        <f>UPPER(IF($D35="","",VLOOKUP($D35,'1D ELO (3)'!$A$7:$P$39,5)))</f>
        <v/>
      </c>
      <c r="F35" s="579" t="str">
        <f>UPPER(IF($D35="","",VLOOKUP($D35,'1D ELO (3)'!$A$7:$P$39,2)))</f>
        <v/>
      </c>
      <c r="G35" s="579" t="str">
        <f>IF($D35="","",VLOOKUP($D35,'1D ELO (3)'!$A$7:$P$39,3))</f>
        <v/>
      </c>
      <c r="H35" s="580"/>
      <c r="I35" s="579" t="str">
        <f>IF($D35="","",VLOOKUP($D35,'1D ELO (3)'!$A$7:$P$39,4))</f>
        <v/>
      </c>
      <c r="J35" s="277"/>
      <c r="K35" s="123"/>
      <c r="L35" s="125"/>
      <c r="M35" s="161"/>
      <c r="N35" s="274"/>
      <c r="O35" s="123"/>
      <c r="P35" s="278"/>
      <c r="Q35" s="123"/>
      <c r="R35" s="126"/>
      <c r="S35" s="129"/>
    </row>
    <row r="36" spans="1:19" s="37" customFormat="1" ht="9.6" customHeight="1" x14ac:dyDescent="0.25">
      <c r="A36" s="241"/>
      <c r="B36" s="270"/>
      <c r="C36" s="270"/>
      <c r="D36" s="270"/>
      <c r="E36" s="578" t="str">
        <f>UPPER(IF($D35="","",VLOOKUP($D35,'1D ELO (3)'!$A$7:$P$33,11)))</f>
        <v/>
      </c>
      <c r="F36" s="579" t="str">
        <f>UPPER(IF($D35="","",VLOOKUP($D35,'1D ELO (3)'!$A$7:$P$33,8)))</f>
        <v/>
      </c>
      <c r="G36" s="579" t="str">
        <f>IF($D35="","",VLOOKUP($D35,'1D ELO (3)'!$A$7:$P$33,9))</f>
        <v/>
      </c>
      <c r="H36" s="580"/>
      <c r="I36" s="579" t="str">
        <f>IF($D35="","",VLOOKUP($D35,'1D ELO (3)'!$A$7:$P$33,10))</f>
        <v/>
      </c>
      <c r="J36" s="271"/>
      <c r="K36" s="123"/>
      <c r="L36" s="125"/>
      <c r="M36" s="245"/>
      <c r="N36" s="279"/>
      <c r="O36" s="123"/>
      <c r="P36" s="278"/>
      <c r="Q36" s="123"/>
      <c r="R36" s="126"/>
      <c r="S36" s="129"/>
    </row>
    <row r="37" spans="1:19" s="37" customFormat="1" ht="9.6" customHeight="1" x14ac:dyDescent="0.25">
      <c r="A37" s="241"/>
      <c r="B37" s="132"/>
      <c r="C37" s="132"/>
      <c r="D37" s="142"/>
      <c r="E37" s="430"/>
      <c r="F37" s="426"/>
      <c r="G37" s="426"/>
      <c r="H37" s="427"/>
      <c r="I37" s="426"/>
      <c r="J37" s="280"/>
      <c r="K37" s="123"/>
      <c r="L37" s="125"/>
      <c r="M37" s="123"/>
      <c r="N37" s="125"/>
      <c r="O37" s="125"/>
      <c r="P37" s="272"/>
      <c r="Q37" s="273" t="str">
        <f>UPPER(IF(OR(P38="a",P38="as"),O21,IF(OR(P38="b",P38="bs"),O53,)))</f>
        <v/>
      </c>
      <c r="R37" s="284"/>
      <c r="S37" s="129"/>
    </row>
    <row r="38" spans="1:19" s="37" customFormat="1" ht="9.6" customHeight="1" x14ac:dyDescent="0.25">
      <c r="A38" s="241"/>
      <c r="B38" s="132"/>
      <c r="C38" s="132"/>
      <c r="D38" s="142"/>
      <c r="E38" s="430"/>
      <c r="F38" s="426"/>
      <c r="G38" s="426"/>
      <c r="H38" s="427"/>
      <c r="I38" s="426"/>
      <c r="J38" s="280"/>
      <c r="K38" s="123"/>
      <c r="L38" s="125"/>
      <c r="M38" s="123"/>
      <c r="N38" s="125"/>
      <c r="O38" s="135" t="s">
        <v>0</v>
      </c>
      <c r="P38" s="144"/>
      <c r="Q38" s="275" t="str">
        <f>UPPER(IF(OR(P38="a",P38="as"),O22,IF(OR(P38="b",P38="bs"),O54,)))</f>
        <v/>
      </c>
      <c r="R38" s="285"/>
      <c r="S38" s="129"/>
    </row>
    <row r="39" spans="1:19" s="37" customFormat="1" ht="9.6" customHeight="1" x14ac:dyDescent="0.25">
      <c r="A39" s="267">
        <v>9</v>
      </c>
      <c r="B39" s="346" t="str">
        <f>IF($D39="","",VLOOKUP($D39,'1D ELO (3)'!$A$7:$P$39,14))</f>
        <v/>
      </c>
      <c r="C39" s="346" t="str">
        <f>IF($D39="","",VLOOKUP($D39,'1D ELO (3)'!$A$7:$P$39,15))</f>
        <v/>
      </c>
      <c r="D39" s="119"/>
      <c r="E39" s="428" t="str">
        <f>UPPER(IF($D39="","",VLOOKUP($D39,'1D ELO (3)'!$A$7:$P$39,5)))</f>
        <v/>
      </c>
      <c r="F39" s="579" t="str">
        <f>UPPER(IF($D39="","",VLOOKUP($D39,'1D ELO (3)'!$A$7:$P$39,2)))</f>
        <v/>
      </c>
      <c r="G39" s="579" t="str">
        <f>IF($D39="","",VLOOKUP($D39,'1D ELO (3)'!$A$7:$P$39,3))</f>
        <v/>
      </c>
      <c r="H39" s="580"/>
      <c r="I39" s="579" t="str">
        <f>IF($D39="","",VLOOKUP($D39,'1D ELO (3)'!$A$7:$P$39,4))</f>
        <v/>
      </c>
      <c r="J39" s="269"/>
      <c r="K39" s="123"/>
      <c r="L39" s="125"/>
      <c r="M39" s="123"/>
      <c r="N39" s="125"/>
      <c r="O39" s="123"/>
      <c r="P39" s="278"/>
      <c r="Q39" s="161"/>
      <c r="R39" s="126"/>
      <c r="S39" s="129"/>
    </row>
    <row r="40" spans="1:19" s="37" customFormat="1" ht="9.6" customHeight="1" x14ac:dyDescent="0.25">
      <c r="A40" s="241"/>
      <c r="B40" s="270"/>
      <c r="C40" s="270"/>
      <c r="D40" s="270"/>
      <c r="E40" s="428" t="str">
        <f>UPPER(IF($D39="","",VLOOKUP($D39,'1D ELO (3)'!$A$7:$P$33,11)))</f>
        <v/>
      </c>
      <c r="F40" s="120" t="str">
        <f>UPPER(IF($D39="","",VLOOKUP($D39,'1D ELO (3)'!$A$7:$P$33,8)))</f>
        <v/>
      </c>
      <c r="G40" s="120" t="str">
        <f>IF($D39="","",VLOOKUP($D39,'1D ELO (3)'!$A$7:$P$33,9))</f>
        <v/>
      </c>
      <c r="H40" s="268"/>
      <c r="I40" s="120" t="str">
        <f>IF($D39="","",VLOOKUP($D39,'1D ELO (3)'!$A$7:$P$33,10))</f>
        <v/>
      </c>
      <c r="J40" s="271"/>
      <c r="K40" s="116" t="str">
        <f>IF(J40="a",F39,IF(J40="b",F41,""))</f>
        <v/>
      </c>
      <c r="L40" s="125"/>
      <c r="M40" s="123"/>
      <c r="N40" s="125"/>
      <c r="O40" s="123"/>
      <c r="P40" s="278"/>
      <c r="Q40" s="245"/>
      <c r="R40" s="286"/>
      <c r="S40" s="129"/>
    </row>
    <row r="41" spans="1:19" s="37" customFormat="1" ht="9.6" customHeight="1" x14ac:dyDescent="0.25">
      <c r="A41" s="241"/>
      <c r="B41" s="132"/>
      <c r="C41" s="132"/>
      <c r="D41" s="142"/>
      <c r="E41" s="430"/>
      <c r="F41" s="426"/>
      <c r="G41" s="426"/>
      <c r="H41" s="427"/>
      <c r="I41" s="426"/>
      <c r="J41" s="272"/>
      <c r="K41" s="273" t="str">
        <f>UPPER(IF(OR(J42="a",J42="as"),F39,IF(OR(J42="b",J42="bs"),F43,)))</f>
        <v/>
      </c>
      <c r="L41" s="274"/>
      <c r="M41" s="123"/>
      <c r="N41" s="125"/>
      <c r="O41" s="123"/>
      <c r="P41" s="278"/>
      <c r="Q41" s="123"/>
      <c r="R41" s="126"/>
      <c r="S41" s="129"/>
    </row>
    <row r="42" spans="1:19" s="37" customFormat="1" ht="9.6" customHeight="1" x14ac:dyDescent="0.25">
      <c r="A42" s="241"/>
      <c r="B42" s="132"/>
      <c r="C42" s="132"/>
      <c r="D42" s="142"/>
      <c r="E42" s="430"/>
      <c r="F42" s="426"/>
      <c r="G42" s="426"/>
      <c r="H42" s="427"/>
      <c r="I42" s="415" t="s">
        <v>0</v>
      </c>
      <c r="J42" s="144"/>
      <c r="K42" s="275" t="str">
        <f>UPPER(IF(OR(J42="a",J42="as"),F40,IF(OR(J42="b",J42="bs"),F44,)))</f>
        <v/>
      </c>
      <c r="L42" s="276"/>
      <c r="M42" s="123"/>
      <c r="N42" s="125"/>
      <c r="O42" s="123"/>
      <c r="P42" s="278"/>
      <c r="Q42" s="123"/>
      <c r="R42" s="126"/>
      <c r="S42" s="129"/>
    </row>
    <row r="43" spans="1:19" s="37" customFormat="1" ht="9.6" customHeight="1" x14ac:dyDescent="0.25">
      <c r="A43" s="241">
        <v>10</v>
      </c>
      <c r="B43" s="346" t="str">
        <f>IF($D43="","",VLOOKUP($D43,'1D ELO (3)'!$A$7:$P$39,13))</f>
        <v/>
      </c>
      <c r="C43" s="346" t="str">
        <f>IF($D43="","",VLOOKUP($D43,'1D ELO (3)'!$A$7:$P$39,15))</f>
        <v/>
      </c>
      <c r="D43" s="119"/>
      <c r="E43" s="423" t="str">
        <f>UPPER(IF($D43="","",VLOOKUP($D43,'1D ELO (3)'!$A$7:$P$39,5)))</f>
        <v/>
      </c>
      <c r="F43" s="412" t="str">
        <f>UPPER(IF($D43="","",VLOOKUP($D43,'1D ELO (3)'!$A$7:$P$39,2)))</f>
        <v/>
      </c>
      <c r="G43" s="412" t="str">
        <f>IF($D43="","",VLOOKUP($D43,'1D ELO (3)'!$A$7:$P$39,3))</f>
        <v/>
      </c>
      <c r="H43" s="424"/>
      <c r="I43" s="412" t="str">
        <f>IF($D43="","",VLOOKUP($D43,'1D ELO (3)'!$A$7:$P$39,4))</f>
        <v/>
      </c>
      <c r="J43" s="277"/>
      <c r="K43" s="123"/>
      <c r="L43" s="278"/>
      <c r="M43" s="161"/>
      <c r="N43" s="274"/>
      <c r="O43" s="123"/>
      <c r="P43" s="278"/>
      <c r="Q43" s="123"/>
      <c r="R43" s="126"/>
      <c r="S43" s="129"/>
    </row>
    <row r="44" spans="1:19" s="37" customFormat="1" ht="9.6" customHeight="1" x14ac:dyDescent="0.25">
      <c r="A44" s="241"/>
      <c r="B44" s="270"/>
      <c r="C44" s="270"/>
      <c r="D44" s="270"/>
      <c r="E44" s="423" t="str">
        <f>UPPER(IF($D43="","",VLOOKUP($D43,'1D ELO (3)'!$A$7:$P$33,11)))</f>
        <v/>
      </c>
      <c r="F44" s="412" t="str">
        <f>UPPER(IF($D43="","",VLOOKUP($D43,'1D ELO (3)'!$A$7:$P$33,8)))</f>
        <v/>
      </c>
      <c r="G44" s="412" t="str">
        <f>IF($D43="","",VLOOKUP($D43,'1D ELO (3)'!$A$7:$P$33,9))</f>
        <v/>
      </c>
      <c r="H44" s="424"/>
      <c r="I44" s="412" t="str">
        <f>IF($D43="","",VLOOKUP($D43,'1D ELO (3)'!$A$7:$P$33,10))</f>
        <v/>
      </c>
      <c r="J44" s="271"/>
      <c r="K44" s="123"/>
      <c r="L44" s="278"/>
      <c r="M44" s="245"/>
      <c r="N44" s="279"/>
      <c r="O44" s="123"/>
      <c r="P44" s="278"/>
      <c r="Q44" s="123"/>
      <c r="R44" s="126"/>
      <c r="S44" s="129"/>
    </row>
    <row r="45" spans="1:19" s="37" customFormat="1" ht="9.6" customHeight="1" x14ac:dyDescent="0.25">
      <c r="A45" s="241"/>
      <c r="B45" s="132"/>
      <c r="C45" s="132"/>
      <c r="D45" s="142"/>
      <c r="E45" s="430"/>
      <c r="F45" s="426"/>
      <c r="G45" s="426"/>
      <c r="H45" s="427"/>
      <c r="I45" s="426"/>
      <c r="J45" s="280"/>
      <c r="K45" s="123"/>
      <c r="L45" s="272"/>
      <c r="M45" s="273" t="str">
        <f>UPPER(IF(OR(L46="a",L46="as"),K41,IF(OR(L46="b",L46="bs"),K49,)))</f>
        <v/>
      </c>
      <c r="N45" s="125"/>
      <c r="O45" s="123"/>
      <c r="P45" s="278"/>
      <c r="Q45" s="123"/>
      <c r="R45" s="126"/>
      <c r="S45" s="129"/>
    </row>
    <row r="46" spans="1:19" s="37" customFormat="1" ht="9.6" customHeight="1" x14ac:dyDescent="0.25">
      <c r="A46" s="241"/>
      <c r="B46" s="132"/>
      <c r="C46" s="132"/>
      <c r="D46" s="142"/>
      <c r="E46" s="430"/>
      <c r="F46" s="426"/>
      <c r="G46" s="426"/>
      <c r="H46" s="427"/>
      <c r="I46" s="426"/>
      <c r="J46" s="280"/>
      <c r="K46" s="135" t="s">
        <v>0</v>
      </c>
      <c r="L46" s="144"/>
      <c r="M46" s="275" t="str">
        <f>UPPER(IF(OR(L46="a",L46="as"),K42,IF(OR(L46="b",L46="bs"),K50,)))</f>
        <v/>
      </c>
      <c r="N46" s="276"/>
      <c r="O46" s="123"/>
      <c r="P46" s="278"/>
      <c r="Q46" s="123"/>
      <c r="R46" s="126"/>
      <c r="S46" s="129"/>
    </row>
    <row r="47" spans="1:19" s="37" customFormat="1" ht="9.6" customHeight="1" x14ac:dyDescent="0.25">
      <c r="A47" s="281">
        <v>11</v>
      </c>
      <c r="B47" s="346" t="str">
        <f>IF($D47="","",VLOOKUP($D47,'1D ELO (3)'!$A$7:$P$39,14))</f>
        <v/>
      </c>
      <c r="C47" s="346" t="str">
        <f>IF($D47="","",VLOOKUP($D47,'1D ELO (3)'!$A$7:$P$39,15))</f>
        <v/>
      </c>
      <c r="D47" s="119"/>
      <c r="E47" s="423" t="str">
        <f>UPPER(IF($D47="","",VLOOKUP($D47,'1D ELO (3)'!$A$7:$P$39,5)))</f>
        <v/>
      </c>
      <c r="F47" s="412" t="str">
        <f>UPPER(IF($D47="","",VLOOKUP($D47,'1D ELO (3)'!$A$7:$P$39,2)))</f>
        <v/>
      </c>
      <c r="G47" s="412" t="str">
        <f>IF($D47="","",VLOOKUP($D47,'1D ELO (3)'!$A$7:$P$39,3))</f>
        <v/>
      </c>
      <c r="H47" s="424"/>
      <c r="I47" s="412" t="str">
        <f>IF($D47="","",VLOOKUP($D47,'1D ELO (3)'!$A$7:$P$39,4))</f>
        <v/>
      </c>
      <c r="J47" s="269"/>
      <c r="K47" s="123"/>
      <c r="L47" s="278"/>
      <c r="M47" s="123"/>
      <c r="N47" s="278"/>
      <c r="O47" s="161"/>
      <c r="P47" s="278"/>
      <c r="Q47" s="123"/>
      <c r="R47" s="126"/>
      <c r="S47" s="129"/>
    </row>
    <row r="48" spans="1:19" s="37" customFormat="1" ht="9.6" customHeight="1" x14ac:dyDescent="0.25">
      <c r="A48" s="241"/>
      <c r="B48" s="270"/>
      <c r="C48" s="270"/>
      <c r="D48" s="270"/>
      <c r="E48" s="423" t="str">
        <f>UPPER(IF($D47="","",VLOOKUP($D47,'1D ELO (3)'!$A$7:$P$33,11)))</f>
        <v/>
      </c>
      <c r="F48" s="412" t="str">
        <f>UPPER(IF($D47="","",VLOOKUP($D47,'1D ELO (3)'!$A$7:$P$33,8)))</f>
        <v/>
      </c>
      <c r="G48" s="412" t="str">
        <f>IF($D47="","",VLOOKUP($D47,'1D ELO (3)'!$A$7:$P$33,9))</f>
        <v/>
      </c>
      <c r="H48" s="424"/>
      <c r="I48" s="412" t="str">
        <f>IF($D47="","",VLOOKUP($D47,'1D ELO (3)'!$A$7:$P$33,10))</f>
        <v/>
      </c>
      <c r="J48" s="271"/>
      <c r="K48" s="116" t="str">
        <f>IF(J48="a",F47,IF(J48="b",F49,""))</f>
        <v/>
      </c>
      <c r="L48" s="278"/>
      <c r="M48" s="123"/>
      <c r="N48" s="278"/>
      <c r="O48" s="123"/>
      <c r="P48" s="278"/>
      <c r="Q48" s="123"/>
      <c r="R48" s="126"/>
      <c r="S48" s="129"/>
    </row>
    <row r="49" spans="1:19" s="37" customFormat="1" ht="9.6" customHeight="1" x14ac:dyDescent="0.25">
      <c r="A49" s="241"/>
      <c r="B49" s="132"/>
      <c r="C49" s="132"/>
      <c r="D49" s="132"/>
      <c r="E49" s="429"/>
      <c r="F49" s="426"/>
      <c r="G49" s="426"/>
      <c r="H49" s="427"/>
      <c r="I49" s="426"/>
      <c r="J49" s="272"/>
      <c r="K49" s="273" t="str">
        <f>UPPER(IF(OR(J50="a",J50="as"),F47,IF(OR(J50="b",J50="bs"),F51,)))</f>
        <v/>
      </c>
      <c r="L49" s="282"/>
      <c r="M49" s="123"/>
      <c r="N49" s="278"/>
      <c r="O49" s="123"/>
      <c r="P49" s="278"/>
      <c r="Q49" s="123"/>
      <c r="R49" s="126"/>
      <c r="S49" s="129"/>
    </row>
    <row r="50" spans="1:19" s="37" customFormat="1" ht="9.6" customHeight="1" x14ac:dyDescent="0.25">
      <c r="A50" s="241"/>
      <c r="B50" s="132"/>
      <c r="C50" s="132"/>
      <c r="D50" s="132"/>
      <c r="E50" s="429"/>
      <c r="F50" s="426"/>
      <c r="G50" s="426"/>
      <c r="H50" s="427"/>
      <c r="I50" s="415" t="s">
        <v>0</v>
      </c>
      <c r="J50" s="144"/>
      <c r="K50" s="275" t="str">
        <f>UPPER(IF(OR(J50="a",J50="as"),F48,IF(OR(J50="b",J50="bs"),F52,)))</f>
        <v/>
      </c>
      <c r="L50" s="271"/>
      <c r="M50" s="123"/>
      <c r="N50" s="278"/>
      <c r="O50" s="123"/>
      <c r="P50" s="278"/>
      <c r="Q50" s="123"/>
      <c r="R50" s="126"/>
      <c r="S50" s="129"/>
    </row>
    <row r="51" spans="1:19" s="37" customFormat="1" ht="9.6" customHeight="1" x14ac:dyDescent="0.25">
      <c r="A51" s="241">
        <v>12</v>
      </c>
      <c r="B51" s="346" t="str">
        <f>IF($D51="","",VLOOKUP($D51,'1D ELO (3)'!$A$7:$P$39,14))</f>
        <v/>
      </c>
      <c r="C51" s="346" t="str">
        <f>IF($D51="","",VLOOKUP($D51,'1D ELO (3)'!$A$7:$P$39,15))</f>
        <v/>
      </c>
      <c r="D51" s="119"/>
      <c r="E51" s="423" t="str">
        <f>UPPER(IF($D51="","",VLOOKUP($D51,'1D ELO (3)'!$A$7:$P$39,5)))</f>
        <v/>
      </c>
      <c r="F51" s="412" t="str">
        <f>UPPER(IF($D51="","",VLOOKUP($D51,'1D ELO (3)'!$A$7:$P$39,2)))</f>
        <v/>
      </c>
      <c r="G51" s="412" t="str">
        <f>IF($D51="","",VLOOKUP($D51,'1D ELO (3)'!$A$7:$P$39,3))</f>
        <v/>
      </c>
      <c r="H51" s="424"/>
      <c r="I51" s="412" t="str">
        <f>IF($D51="","",VLOOKUP($D51,'1D ELO (3)'!$A$7:$P$39,4))</f>
        <v/>
      </c>
      <c r="J51" s="277"/>
      <c r="K51" s="123"/>
      <c r="L51" s="125"/>
      <c r="M51" s="161"/>
      <c r="N51" s="282"/>
      <c r="O51" s="123"/>
      <c r="P51" s="278"/>
      <c r="Q51" s="123"/>
      <c r="R51" s="126"/>
      <c r="S51" s="129"/>
    </row>
    <row r="52" spans="1:19" s="37" customFormat="1" ht="9.6" customHeight="1" x14ac:dyDescent="0.25">
      <c r="A52" s="241"/>
      <c r="B52" s="270"/>
      <c r="C52" s="270"/>
      <c r="D52" s="270"/>
      <c r="E52" s="423" t="str">
        <f>UPPER(IF($D51="","",VLOOKUP($D51,'1D ELO (3)'!$A$7:$P$33,11)))</f>
        <v/>
      </c>
      <c r="F52" s="412" t="str">
        <f>UPPER(IF($D51="","",VLOOKUP($D51,'1D ELO (3)'!$A$7:$P$33,8)))</f>
        <v/>
      </c>
      <c r="G52" s="412" t="str">
        <f>IF($D51="","",VLOOKUP($D51,'1D ELO (3)'!$A$7:$P$33,9))</f>
        <v/>
      </c>
      <c r="H52" s="424"/>
      <c r="I52" s="412" t="str">
        <f>IF($D51="","",VLOOKUP($D51,'1D ELO (3)'!$A$7:$P$33,10))</f>
        <v/>
      </c>
      <c r="J52" s="271"/>
      <c r="K52" s="123"/>
      <c r="L52" s="125"/>
      <c r="M52" s="245"/>
      <c r="N52" s="283"/>
      <c r="O52" s="123"/>
      <c r="P52" s="278"/>
      <c r="Q52" s="123"/>
      <c r="R52" s="126"/>
      <c r="S52" s="129"/>
    </row>
    <row r="53" spans="1:19" s="37" customFormat="1" ht="9.6" customHeight="1" x14ac:dyDescent="0.25">
      <c r="A53" s="241"/>
      <c r="B53" s="132"/>
      <c r="C53" s="132"/>
      <c r="D53" s="132"/>
      <c r="E53" s="429"/>
      <c r="F53" s="426"/>
      <c r="G53" s="426"/>
      <c r="H53" s="427"/>
      <c r="I53" s="426"/>
      <c r="J53" s="280"/>
      <c r="K53" s="123"/>
      <c r="L53" s="125"/>
      <c r="M53" s="123"/>
      <c r="N53" s="272"/>
      <c r="O53" s="273" t="str">
        <f>UPPER(IF(OR(N54="a",N54="as"),M45,IF(OR(N54="b",N54="bs"),M61,)))</f>
        <v/>
      </c>
      <c r="P53" s="278"/>
      <c r="Q53" s="123"/>
      <c r="R53" s="126"/>
      <c r="S53" s="129"/>
    </row>
    <row r="54" spans="1:19" s="37" customFormat="1" ht="9.6" customHeight="1" x14ac:dyDescent="0.25">
      <c r="A54" s="241"/>
      <c r="B54" s="132"/>
      <c r="C54" s="132"/>
      <c r="D54" s="132"/>
      <c r="E54" s="429"/>
      <c r="F54" s="426"/>
      <c r="G54" s="426"/>
      <c r="H54" s="427"/>
      <c r="I54" s="426"/>
      <c r="J54" s="280"/>
      <c r="K54" s="123"/>
      <c r="L54" s="125"/>
      <c r="M54" s="135" t="s">
        <v>0</v>
      </c>
      <c r="N54" s="144"/>
      <c r="O54" s="275" t="str">
        <f>UPPER(IF(OR(N54="a",N54="as"),M46,IF(OR(N54="b",N54="bs"),M62,)))</f>
        <v/>
      </c>
      <c r="P54" s="271"/>
      <c r="Q54" s="123"/>
      <c r="R54" s="126"/>
      <c r="S54" s="129"/>
    </row>
    <row r="55" spans="1:19" s="37" customFormat="1" ht="9.6" customHeight="1" x14ac:dyDescent="0.25">
      <c r="A55" s="281">
        <v>13</v>
      </c>
      <c r="B55" s="346" t="str">
        <f>IF($D55="","",VLOOKUP($D55,'1D ELO (3)'!$A$7:$P$39,14))</f>
        <v/>
      </c>
      <c r="C55" s="346" t="str">
        <f>IF($D55="","",VLOOKUP($D55,'1D ELO (3)'!$A$7:$P$39,15))</f>
        <v/>
      </c>
      <c r="D55" s="119"/>
      <c r="E55" s="423" t="str">
        <f>UPPER(IF($D55="","",VLOOKUP($D55,'1D ELO (3)'!$A$7:$P$39,5)))</f>
        <v/>
      </c>
      <c r="F55" s="412" t="str">
        <f>UPPER(IF($D55="","",VLOOKUP($D55,'1D ELO (3)'!$A$7:$P$39,2)))</f>
        <v/>
      </c>
      <c r="G55" s="412" t="str">
        <f>IF($D55="","",VLOOKUP($D55,'1D ELO (3)'!$A$7:$P$39,3))</f>
        <v/>
      </c>
      <c r="H55" s="424"/>
      <c r="I55" s="412" t="str">
        <f>IF($D55="","",VLOOKUP($D55,'1D ELO (3)'!$A$7:$P$39,4))</f>
        <v/>
      </c>
      <c r="J55" s="269"/>
      <c r="K55" s="123"/>
      <c r="L55" s="125"/>
      <c r="M55" s="123"/>
      <c r="N55" s="278"/>
      <c r="O55" s="123"/>
      <c r="P55" s="125"/>
      <c r="Q55" s="123"/>
      <c r="R55" s="126"/>
      <c r="S55" s="129"/>
    </row>
    <row r="56" spans="1:19" s="37" customFormat="1" ht="9.6" customHeight="1" x14ac:dyDescent="0.25">
      <c r="A56" s="241"/>
      <c r="B56" s="270"/>
      <c r="C56" s="270"/>
      <c r="D56" s="270"/>
      <c r="E56" s="423" t="str">
        <f>UPPER(IF($D55="","",VLOOKUP($D55,'1D ELO (3)'!$A$7:$P$33,11)))</f>
        <v/>
      </c>
      <c r="F56" s="412" t="str">
        <f>UPPER(IF($D55="","",VLOOKUP($D55,'1D ELO (3)'!$A$7:$P$33,8)))</f>
        <v/>
      </c>
      <c r="G56" s="412" t="str">
        <f>IF($D55="","",VLOOKUP($D55,'1D ELO (3)'!$A$7:$P$33,9))</f>
        <v/>
      </c>
      <c r="H56" s="424"/>
      <c r="I56" s="412" t="str">
        <f>IF($D55="","",VLOOKUP($D55,'1D ELO (3)'!$A$7:$P$33,10))</f>
        <v/>
      </c>
      <c r="J56" s="271"/>
      <c r="K56" s="116" t="str">
        <f>IF(J56="a",F55,IF(J56="b",F57,""))</f>
        <v/>
      </c>
      <c r="L56" s="125"/>
      <c r="M56" s="123"/>
      <c r="N56" s="278"/>
      <c r="O56" s="123"/>
      <c r="P56" s="125"/>
      <c r="Q56" s="123"/>
      <c r="R56" s="126"/>
      <c r="S56" s="129"/>
    </row>
    <row r="57" spans="1:19" s="37" customFormat="1" ht="9.6" customHeight="1" x14ac:dyDescent="0.25">
      <c r="A57" s="241"/>
      <c r="B57" s="132"/>
      <c r="C57" s="132"/>
      <c r="D57" s="142"/>
      <c r="E57" s="430"/>
      <c r="F57" s="426"/>
      <c r="G57" s="426"/>
      <c r="H57" s="427"/>
      <c r="I57" s="426"/>
      <c r="J57" s="272"/>
      <c r="K57" s="273" t="str">
        <f>UPPER(IF(OR(J58="a",J58="as"),F55,IF(OR(J58="b",J58="bs"),F59,)))</f>
        <v/>
      </c>
      <c r="L57" s="274"/>
      <c r="M57" s="123"/>
      <c r="N57" s="278"/>
      <c r="O57" s="123"/>
      <c r="P57" s="125"/>
      <c r="Q57" s="123"/>
      <c r="R57" s="126"/>
      <c r="S57" s="129"/>
    </row>
    <row r="58" spans="1:19" s="37" customFormat="1" ht="9.6" customHeight="1" x14ac:dyDescent="0.25">
      <c r="A58" s="241"/>
      <c r="B58" s="132"/>
      <c r="C58" s="132"/>
      <c r="D58" s="142"/>
      <c r="E58" s="430"/>
      <c r="F58" s="426"/>
      <c r="G58" s="426"/>
      <c r="H58" s="427"/>
      <c r="I58" s="415" t="s">
        <v>0</v>
      </c>
      <c r="J58" s="144"/>
      <c r="K58" s="275" t="str">
        <f>UPPER(IF(OR(J58="a",J58="as"),F56,IF(OR(J58="b",J58="bs"),F60,)))</f>
        <v/>
      </c>
      <c r="L58" s="276"/>
      <c r="M58" s="123"/>
      <c r="N58" s="278"/>
      <c r="O58" s="123"/>
      <c r="P58" s="125"/>
      <c r="Q58" s="123"/>
      <c r="R58" s="126"/>
      <c r="S58" s="129"/>
    </row>
    <row r="59" spans="1:19" s="37" customFormat="1" ht="9.6" customHeight="1" x14ac:dyDescent="0.25">
      <c r="A59" s="241">
        <v>14</v>
      </c>
      <c r="B59" s="346" t="str">
        <f>IF($D59="","",VLOOKUP($D59,'1D ELO (3)'!$A$7:$P$39,14))</f>
        <v/>
      </c>
      <c r="C59" s="346" t="str">
        <f>IF($D59="","",VLOOKUP($D59,'1D ELO (3)'!$A$7:$P$39,15))</f>
        <v/>
      </c>
      <c r="D59" s="119"/>
      <c r="E59" s="423" t="str">
        <f>UPPER(IF($D59="","",VLOOKUP($D59,'1D ELO (3)'!$A$7:$P$39,5)))</f>
        <v/>
      </c>
      <c r="F59" s="412" t="str">
        <f>UPPER(IF($D59="","",VLOOKUP($D59,'1D ELO (3)'!$A$7:$P$39,2)))</f>
        <v/>
      </c>
      <c r="G59" s="412" t="str">
        <f>IF($D59="","",VLOOKUP($D59,'1D ELO (3)'!$A$7:$P$39,3))</f>
        <v/>
      </c>
      <c r="H59" s="424"/>
      <c r="I59" s="412" t="str">
        <f>IF($D59="","",VLOOKUP($D59,'1D ELO (3)'!$A$7:$P$39,4))</f>
        <v/>
      </c>
      <c r="J59" s="277"/>
      <c r="K59" s="123"/>
      <c r="L59" s="278"/>
      <c r="M59" s="161"/>
      <c r="N59" s="282"/>
      <c r="O59" s="123"/>
      <c r="P59" s="125"/>
      <c r="Q59" s="123"/>
      <c r="R59" s="126"/>
      <c r="S59" s="129"/>
    </row>
    <row r="60" spans="1:19" s="37" customFormat="1" ht="9.6" customHeight="1" x14ac:dyDescent="0.25">
      <c r="A60" s="241"/>
      <c r="B60" s="270"/>
      <c r="C60" s="270"/>
      <c r="D60" s="270"/>
      <c r="E60" s="423" t="str">
        <f>UPPER(IF($D59="","",VLOOKUP($D59,'1D ELO (3)'!$A$7:$P$33,11)))</f>
        <v/>
      </c>
      <c r="F60" s="412" t="str">
        <f>UPPER(IF($D59="","",VLOOKUP($D59,'1D ELO (3)'!$A$7:$P$33,8)))</f>
        <v/>
      </c>
      <c r="G60" s="412" t="str">
        <f>IF($D59="","",VLOOKUP($D59,'1D ELO (3)'!$A$7:$P$33,9))</f>
        <v/>
      </c>
      <c r="H60" s="424"/>
      <c r="I60" s="412" t="str">
        <f>IF($D59="","",VLOOKUP($D59,'1D ELO (3)'!$A$7:$P$33,10))</f>
        <v/>
      </c>
      <c r="J60" s="271"/>
      <c r="K60" s="123"/>
      <c r="L60" s="278"/>
      <c r="M60" s="245"/>
      <c r="N60" s="283"/>
      <c r="O60" s="123"/>
      <c r="P60" s="125"/>
      <c r="Q60" s="123"/>
      <c r="R60" s="126"/>
      <c r="S60" s="129"/>
    </row>
    <row r="61" spans="1:19" s="37" customFormat="1" ht="9.6" customHeight="1" x14ac:dyDescent="0.25">
      <c r="A61" s="241"/>
      <c r="B61" s="132"/>
      <c r="C61" s="132"/>
      <c r="D61" s="142"/>
      <c r="E61" s="430"/>
      <c r="F61" s="426"/>
      <c r="G61" s="426"/>
      <c r="H61" s="427"/>
      <c r="I61" s="426"/>
      <c r="J61" s="280"/>
      <c r="K61" s="123"/>
      <c r="L61" s="272"/>
      <c r="M61" s="273" t="str">
        <f>UPPER(IF(OR(L62="a",L62="as"),K57,IF(OR(L62="b",L62="bs"),K65,)))</f>
        <v/>
      </c>
      <c r="N61" s="278"/>
      <c r="O61" s="123"/>
      <c r="P61" s="125"/>
      <c r="Q61" s="123"/>
      <c r="R61" s="126"/>
      <c r="S61" s="129"/>
    </row>
    <row r="62" spans="1:19" s="37" customFormat="1" ht="9.6" customHeight="1" x14ac:dyDescent="0.25">
      <c r="A62" s="241"/>
      <c r="B62" s="132"/>
      <c r="C62" s="132"/>
      <c r="D62" s="142"/>
      <c r="E62" s="430"/>
      <c r="F62" s="426"/>
      <c r="G62" s="426"/>
      <c r="H62" s="427"/>
      <c r="I62" s="426"/>
      <c r="J62" s="280"/>
      <c r="K62" s="135" t="s">
        <v>0</v>
      </c>
      <c r="L62" s="144"/>
      <c r="M62" s="275" t="str">
        <f>UPPER(IF(OR(L62="a",L62="as"),K58,IF(OR(L62="b",L62="bs"),K66,)))</f>
        <v/>
      </c>
      <c r="N62" s="271"/>
      <c r="O62" s="123"/>
      <c r="P62" s="125"/>
      <c r="Q62" s="123"/>
      <c r="R62" s="126"/>
      <c r="S62" s="129"/>
    </row>
    <row r="63" spans="1:19" s="37" customFormat="1" ht="9.6" customHeight="1" x14ac:dyDescent="0.25">
      <c r="A63" s="281">
        <v>15</v>
      </c>
      <c r="B63" s="346" t="str">
        <f>IF($D63="","",VLOOKUP($D63,'1D ELO (3)'!$A$7:$P$39,14))</f>
        <v/>
      </c>
      <c r="C63" s="346" t="str">
        <f>IF($D63="","",VLOOKUP($D63,'1D ELO (3)'!$A$7:$P$39,15))</f>
        <v/>
      </c>
      <c r="D63" s="119"/>
      <c r="E63" s="423" t="str">
        <f>UPPER(IF($D63="","",VLOOKUP($D63,'1D ELO (3)'!$A$7:$P$39,5)))</f>
        <v/>
      </c>
      <c r="F63" s="412" t="str">
        <f>UPPER(IF($D63="","",VLOOKUP($D63,'1D ELO (3)'!$A$7:$P$39,2)))</f>
        <v/>
      </c>
      <c r="G63" s="412" t="str">
        <f>IF($D63="","",VLOOKUP($D63,'1D ELO (3)'!$A$7:$P$39,3))</f>
        <v/>
      </c>
      <c r="H63" s="424"/>
      <c r="I63" s="412" t="str">
        <f>IF($D63="","",VLOOKUP($D63,'1D ELO (3)'!$A$7:$P$39,4))</f>
        <v/>
      </c>
      <c r="J63" s="269"/>
      <c r="K63" s="123"/>
      <c r="L63" s="278"/>
      <c r="M63" s="123"/>
      <c r="N63" s="125"/>
      <c r="O63" s="298" t="s">
        <v>126</v>
      </c>
      <c r="P63" s="299"/>
      <c r="Q63" s="298" t="s">
        <v>144</v>
      </c>
      <c r="R63" s="299"/>
      <c r="S63" s="129"/>
    </row>
    <row r="64" spans="1:19" s="37" customFormat="1" ht="9.6" customHeight="1" x14ac:dyDescent="0.25">
      <c r="A64" s="241"/>
      <c r="B64" s="270"/>
      <c r="C64" s="270"/>
      <c r="D64" s="270"/>
      <c r="E64" s="423" t="str">
        <f>UPPER(IF($D63="","",VLOOKUP($D63,'1D ELO (3)'!$A$7:$P$33,11)))</f>
        <v/>
      </c>
      <c r="F64" s="412" t="str">
        <f>UPPER(IF($D63="","",VLOOKUP($D63,'1D ELO (3)'!$A$7:$P$33,8)))</f>
        <v/>
      </c>
      <c r="G64" s="412" t="str">
        <f>IF($D63="","",VLOOKUP($D63,'1D ELO (3)'!$A$7:$P$33,9))</f>
        <v/>
      </c>
      <c r="H64" s="424"/>
      <c r="I64" s="412" t="str">
        <f>IF($D63="","",VLOOKUP($D63,'1D ELO (3)'!$A$7:$P$33,10))</f>
        <v/>
      </c>
      <c r="J64" s="271"/>
      <c r="K64" s="116" t="str">
        <f>IF(J64="a",F63,IF(J64="b",F65,""))</f>
        <v/>
      </c>
      <c r="L64" s="278"/>
      <c r="M64" s="123"/>
      <c r="N64" s="125"/>
      <c r="O64" s="300" t="str">
        <f>UPPER(IF(OR(P38="a",P38="as"),O21,IF(OR(P38="b",P38="bs"),O53,)))</f>
        <v/>
      </c>
      <c r="P64" s="301"/>
      <c r="Q64" s="302"/>
      <c r="R64" s="299"/>
      <c r="S64" s="129"/>
    </row>
    <row r="65" spans="1:19" s="37" customFormat="1" ht="9.6" customHeight="1" x14ac:dyDescent="0.25">
      <c r="A65" s="241"/>
      <c r="B65" s="132"/>
      <c r="C65" s="132"/>
      <c r="D65" s="132"/>
      <c r="E65" s="429"/>
      <c r="F65" s="426"/>
      <c r="G65" s="426"/>
      <c r="H65" s="427"/>
      <c r="I65" s="426"/>
      <c r="J65" s="272"/>
      <c r="K65" s="273" t="str">
        <f>UPPER(IF(OR(J66="a",J66="as"),F63,IF(OR(J66="b",J66="bs"),F67,)))</f>
        <v/>
      </c>
      <c r="L65" s="282"/>
      <c r="M65" s="123"/>
      <c r="N65" s="125"/>
      <c r="O65" s="303" t="str">
        <f>UPPER(IF(OR(P38="a",P38="as"),O22,IF(OR(P38="b",P38="bs"),O54,)))</f>
        <v/>
      </c>
      <c r="P65" s="304"/>
      <c r="Q65" s="302"/>
      <c r="R65" s="299"/>
      <c r="S65" s="129"/>
    </row>
    <row r="66" spans="1:19" s="37" customFormat="1" ht="9.6" customHeight="1" x14ac:dyDescent="0.25">
      <c r="A66" s="241"/>
      <c r="B66" s="132"/>
      <c r="C66" s="132"/>
      <c r="D66" s="132"/>
      <c r="E66" s="429"/>
      <c r="F66" s="426"/>
      <c r="G66" s="426"/>
      <c r="H66" s="427"/>
      <c r="I66" s="415" t="s">
        <v>0</v>
      </c>
      <c r="J66" s="144"/>
      <c r="K66" s="275" t="str">
        <f>UPPER(IF(OR(J66="a",J66="as"),F64,IF(OR(J66="b",J66="bs"),F68,)))</f>
        <v/>
      </c>
      <c r="L66" s="271"/>
      <c r="M66" s="123"/>
      <c r="N66" s="125"/>
      <c r="O66" s="299"/>
      <c r="P66" s="305"/>
      <c r="Q66" s="300" t="str">
        <f>UPPER(IF(OR(P67="a",P67="as"),O64,IF(OR(P67="b",P67="bs"),O68,)))</f>
        <v/>
      </c>
      <c r="R66" s="306"/>
      <c r="S66" s="129"/>
    </row>
    <row r="67" spans="1:19" s="37" customFormat="1" ht="9.6" customHeight="1" x14ac:dyDescent="0.25">
      <c r="A67" s="287">
        <v>16</v>
      </c>
      <c r="B67" s="346" t="str">
        <f>IF($D67="","",VLOOKUP($D67,'1D ELO (3)'!$A$7:$P$39,14))</f>
        <v/>
      </c>
      <c r="C67" s="346" t="str">
        <f>IF($D67="","",VLOOKUP($D67,'1D ELO (3)'!$A$7:$P$39,15))</f>
        <v/>
      </c>
      <c r="D67" s="119"/>
      <c r="E67" s="428" t="str">
        <f>UPPER(IF($D67="","",VLOOKUP($D67,'1D ELO (3)'!$A$7:$P$39,5)))</f>
        <v/>
      </c>
      <c r="F67" s="579" t="str">
        <f>UPPER(IF($D67="","",VLOOKUP($D67,'1D ELO (3)'!$A$7:$P$39,2)))</f>
        <v/>
      </c>
      <c r="G67" s="579" t="str">
        <f>IF($D67="","",VLOOKUP($D67,'1D ELO (3)'!$A$7:$P$39,3))</f>
        <v/>
      </c>
      <c r="H67" s="580"/>
      <c r="I67" s="579" t="str">
        <f>IF($D67="","",VLOOKUP($D67,'1D ELO (3)'!$A$7:$P$39,4))</f>
        <v/>
      </c>
      <c r="J67" s="277"/>
      <c r="K67" s="123"/>
      <c r="L67" s="125"/>
      <c r="M67" s="161"/>
      <c r="N67" s="274"/>
      <c r="O67" s="227" t="s">
        <v>0</v>
      </c>
      <c r="P67" s="307"/>
      <c r="Q67" s="303" t="str">
        <f>UPPER(IF(OR(P67="a",P67="as"),O65,IF(OR(P67="b",P67="bs"),O69,)))</f>
        <v/>
      </c>
      <c r="R67" s="308"/>
      <c r="S67" s="129"/>
    </row>
    <row r="68" spans="1:19" s="37" customFormat="1" ht="9.6" customHeight="1" x14ac:dyDescent="0.25">
      <c r="A68" s="241"/>
      <c r="B68" s="270"/>
      <c r="C68" s="270"/>
      <c r="D68" s="270"/>
      <c r="E68" s="428" t="str">
        <f>UPPER(IF($D67="","",VLOOKUP($D67,'1D ELO (3)'!$A$7:$P$33,11)))</f>
        <v/>
      </c>
      <c r="F68" s="120" t="str">
        <f>UPPER(IF($D67="","",VLOOKUP($D67,'1D ELO (3)'!$A$7:$P$33,8)))</f>
        <v/>
      </c>
      <c r="G68" s="120" t="str">
        <f>IF($D67="","",VLOOKUP($D67,'1D ELO (3)'!$A$7:$P$33,9))</f>
        <v/>
      </c>
      <c r="H68" s="268"/>
      <c r="I68" s="120" t="str">
        <f>IF($D67="","",VLOOKUP($D67,'1D ELO (3)'!$A$7:$P$33,10))</f>
        <v/>
      </c>
      <c r="J68" s="271"/>
      <c r="K68" s="123"/>
      <c r="L68" s="125"/>
      <c r="M68" s="245"/>
      <c r="N68" s="279"/>
      <c r="O68" s="300" t="str">
        <f>UPPER(IF(OR(P113="a",P113="as"),O96,IF(OR(P113="b",P113="bs"),O128,)))</f>
        <v/>
      </c>
      <c r="P68" s="309"/>
      <c r="Q68" s="302"/>
      <c r="R68" s="299"/>
      <c r="S68" s="129"/>
    </row>
    <row r="69" spans="1:19" s="37" customFormat="1" ht="9.6" customHeight="1" x14ac:dyDescent="0.25">
      <c r="A69" s="288"/>
      <c r="B69" s="289"/>
      <c r="C69" s="289"/>
      <c r="D69" s="290"/>
      <c r="E69" s="290"/>
      <c r="F69" s="159"/>
      <c r="G69" s="159"/>
      <c r="H69" s="115"/>
      <c r="I69" s="159"/>
      <c r="J69" s="291"/>
      <c r="K69" s="127"/>
      <c r="L69" s="128"/>
      <c r="M69" s="127"/>
      <c r="N69" s="128"/>
      <c r="O69" s="303" t="str">
        <f>UPPER(IF(OR(P113="a",P113="as"),O97,IF(OR(P113="b",P113="bs"),O129,)))</f>
        <v/>
      </c>
      <c r="P69" s="310"/>
      <c r="Q69" s="302"/>
      <c r="R69" s="299"/>
      <c r="S69" s="129"/>
    </row>
    <row r="70" spans="1:19" s="2" customFormat="1" ht="6" customHeight="1" x14ac:dyDescent="0.25">
      <c r="A70" s="288"/>
      <c r="B70" s="289"/>
      <c r="C70" s="289"/>
      <c r="D70" s="290"/>
      <c r="E70" s="290"/>
      <c r="F70" s="159"/>
      <c r="G70" s="159"/>
      <c r="H70" s="115"/>
      <c r="I70" s="159"/>
      <c r="J70" s="291"/>
      <c r="K70" s="127"/>
      <c r="L70" s="128"/>
      <c r="M70" s="166"/>
      <c r="N70" s="167"/>
      <c r="O70" s="311"/>
      <c r="P70" s="312"/>
      <c r="Q70" s="311"/>
      <c r="R70" s="312"/>
      <c r="S70" s="168"/>
    </row>
    <row r="71" spans="1:19" s="18" customFormat="1" ht="10.5" customHeight="1" x14ac:dyDescent="0.25">
      <c r="A71" s="169" t="s">
        <v>102</v>
      </c>
      <c r="B71" s="170"/>
      <c r="C71" s="171"/>
      <c r="D71" s="172" t="s">
        <v>6</v>
      </c>
      <c r="E71" s="172"/>
      <c r="F71" s="173" t="s">
        <v>150</v>
      </c>
      <c r="G71" s="172" t="s">
        <v>6</v>
      </c>
      <c r="H71" s="173" t="s">
        <v>150</v>
      </c>
      <c r="I71" s="313"/>
      <c r="J71" s="173" t="s">
        <v>6</v>
      </c>
      <c r="K71" s="173" t="s">
        <v>105</v>
      </c>
      <c r="L71" s="176"/>
      <c r="M71" s="173" t="s">
        <v>106</v>
      </c>
      <c r="N71" s="177"/>
      <c r="O71" s="178" t="s">
        <v>151</v>
      </c>
      <c r="P71" s="178"/>
      <c r="Q71" s="179"/>
      <c r="R71" s="180"/>
    </row>
    <row r="72" spans="1:19" s="18" customFormat="1" ht="9" customHeight="1" x14ac:dyDescent="0.25">
      <c r="A72" s="182" t="s">
        <v>155</v>
      </c>
      <c r="B72" s="181"/>
      <c r="C72" s="183"/>
      <c r="D72" s="184">
        <v>1</v>
      </c>
      <c r="E72" s="184"/>
      <c r="F72" s="55">
        <f>IF(D72&gt;$R$79,,UPPER(VLOOKUP(D72,'1D ELO (3)'!$A$7:$L$23,2)))</f>
        <v>0</v>
      </c>
      <c r="G72" s="314">
        <v>5</v>
      </c>
      <c r="H72" s="55">
        <f>IF(G72&gt;$R$79,,UPPER(VLOOKUP(G72,'1D ELO (3)'!$A$7:$L$23,2)))</f>
        <v>0</v>
      </c>
      <c r="I72" s="292"/>
      <c r="J72" s="293" t="s">
        <v>7</v>
      </c>
      <c r="K72" s="181"/>
      <c r="L72" s="187"/>
      <c r="M72" s="181"/>
      <c r="N72" s="188"/>
      <c r="O72" s="189" t="s">
        <v>156</v>
      </c>
      <c r="P72" s="190"/>
      <c r="Q72" s="190"/>
      <c r="R72" s="191"/>
    </row>
    <row r="73" spans="1:19" s="18" customFormat="1" ht="9" customHeight="1" x14ac:dyDescent="0.25">
      <c r="A73" s="196" t="s">
        <v>121</v>
      </c>
      <c r="B73" s="194"/>
      <c r="C73" s="197"/>
      <c r="D73" s="184"/>
      <c r="E73" s="184"/>
      <c r="F73" s="55">
        <f>IF(D72&gt;$R$79,,UPPER(VLOOKUP(D72,'1D ELO (3)'!$A$7:$L$23,8)))</f>
        <v>0</v>
      </c>
      <c r="G73" s="314"/>
      <c r="H73" s="55">
        <f>IF(G72&gt;$R$79,,UPPER(VLOOKUP(G72,'1D ELO (3)'!$A$7:$L$23,8)))</f>
        <v>0</v>
      </c>
      <c r="I73" s="292"/>
      <c r="J73" s="293"/>
      <c r="K73" s="55">
        <f>IF(J72&gt;$R$79,,UPPER(VLOOKUP(J72,'1D ELO (3)'!$A$7:$L$23,8)))</f>
        <v>0</v>
      </c>
      <c r="L73" s="187"/>
      <c r="M73" s="181"/>
      <c r="N73" s="188"/>
      <c r="O73" s="194"/>
      <c r="P73" s="193"/>
      <c r="Q73" s="194"/>
      <c r="R73" s="195"/>
    </row>
    <row r="74" spans="1:19" s="18" customFormat="1" ht="9" customHeight="1" x14ac:dyDescent="0.25">
      <c r="A74" s="336"/>
      <c r="B74" s="337"/>
      <c r="C74" s="338"/>
      <c r="D74" s="184">
        <v>2</v>
      </c>
      <c r="E74" s="184"/>
      <c r="F74" s="55">
        <f>IF(D74&gt;$R$79,,UPPER(VLOOKUP(D74,'1D ELO (3)'!$A$7:$L$23,2)))</f>
        <v>0</v>
      </c>
      <c r="G74" s="314">
        <v>6</v>
      </c>
      <c r="H74" s="55">
        <f>IF(G74&gt;$R$79,,UPPER(VLOOKUP(G74,'1D ELO (3)'!$A$7:$L$23,2)))</f>
        <v>0</v>
      </c>
      <c r="I74" s="292"/>
      <c r="J74" s="293" t="s">
        <v>8</v>
      </c>
      <c r="K74" s="181"/>
      <c r="L74" s="187"/>
      <c r="M74" s="181"/>
      <c r="N74" s="188"/>
      <c r="O74" s="189" t="s">
        <v>109</v>
      </c>
      <c r="P74" s="190"/>
      <c r="Q74" s="190"/>
      <c r="R74" s="191"/>
    </row>
    <row r="75" spans="1:19" s="18" customFormat="1" ht="9" customHeight="1" x14ac:dyDescent="0.25">
      <c r="A75" s="198"/>
      <c r="B75" s="110"/>
      <c r="C75" s="199"/>
      <c r="D75" s="184"/>
      <c r="E75" s="184"/>
      <c r="F75" s="55">
        <f>IF(D74&gt;$R$79,,UPPER(VLOOKUP(D74,'1D ELO (3)'!$A$7:$L$23,8)))</f>
        <v>0</v>
      </c>
      <c r="G75" s="314"/>
      <c r="H75" s="55">
        <f>IF(G74&gt;$R$79,,UPPER(VLOOKUP(G74,'1D ELO (3)'!$A$7:$L$23,8)))</f>
        <v>0</v>
      </c>
      <c r="I75" s="292"/>
      <c r="J75" s="293"/>
      <c r="K75" s="181"/>
      <c r="L75" s="187"/>
      <c r="M75" s="181"/>
      <c r="N75" s="188"/>
      <c r="O75" s="181"/>
      <c r="P75" s="187"/>
      <c r="Q75" s="181"/>
      <c r="R75" s="188"/>
    </row>
    <row r="76" spans="1:19" s="18" customFormat="1" ht="9" customHeight="1" x14ac:dyDescent="0.25">
      <c r="A76" s="325"/>
      <c r="B76" s="339"/>
      <c r="C76" s="340"/>
      <c r="D76" s="184">
        <v>3</v>
      </c>
      <c r="E76" s="184"/>
      <c r="F76" s="55">
        <f>IF(D76&gt;$R$79,,UPPER(VLOOKUP(D76,'1D ELO (3)'!$A$7:$L$23,2)))</f>
        <v>0</v>
      </c>
      <c r="G76" s="314">
        <v>7</v>
      </c>
      <c r="H76" s="55">
        <f>IF(G76&gt;$R$79,,UPPER(VLOOKUP(G76,'1D ELO (3)'!$A$7:$L$23,2)))</f>
        <v>0</v>
      </c>
      <c r="I76" s="292"/>
      <c r="J76" s="293" t="s">
        <v>9</v>
      </c>
      <c r="K76" s="181"/>
      <c r="L76" s="187"/>
      <c r="M76" s="181"/>
      <c r="N76" s="188"/>
      <c r="O76" s="194"/>
      <c r="P76" s="193"/>
      <c r="Q76" s="194"/>
      <c r="R76" s="195"/>
    </row>
    <row r="77" spans="1:19" s="18" customFormat="1" ht="9" customHeight="1" x14ac:dyDescent="0.25">
      <c r="A77" s="326"/>
      <c r="B77" s="24"/>
      <c r="C77" s="199"/>
      <c r="D77" s="184"/>
      <c r="E77" s="184"/>
      <c r="F77" s="55">
        <f>IF(D76&gt;$R$79,,UPPER(VLOOKUP(D76,'1D ELO (3)'!$A$7:$L$23,8)))</f>
        <v>0</v>
      </c>
      <c r="G77" s="314"/>
      <c r="H77" s="55">
        <f>IF(G76&gt;$R$79,,UPPER(VLOOKUP(G76,'1D ELO (3)'!$A$7:$L$23,8)))</f>
        <v>0</v>
      </c>
      <c r="I77" s="292"/>
      <c r="J77" s="293"/>
      <c r="K77" s="181"/>
      <c r="L77" s="187"/>
      <c r="M77" s="181"/>
      <c r="N77" s="188"/>
      <c r="O77" s="189" t="s">
        <v>89</v>
      </c>
      <c r="P77" s="190"/>
      <c r="Q77" s="190"/>
      <c r="R77" s="191"/>
    </row>
    <row r="78" spans="1:19" s="18" customFormat="1" ht="9" customHeight="1" x14ac:dyDescent="0.25">
      <c r="A78" s="326"/>
      <c r="B78" s="24"/>
      <c r="C78" s="334"/>
      <c r="D78" s="184">
        <v>4</v>
      </c>
      <c r="E78" s="184"/>
      <c r="F78" s="55">
        <f>IF(D78&gt;$R$79,,UPPER(VLOOKUP(D78,'1D ELO (3)'!$A$7:$L$23,2)))</f>
        <v>0</v>
      </c>
      <c r="G78" s="314">
        <v>8</v>
      </c>
      <c r="H78" s="55">
        <f>IF(G78&gt;$R$79,,UPPER(VLOOKUP(G78,'1D ELO (3)'!$A$7:$L$23,2)))</f>
        <v>0</v>
      </c>
      <c r="I78" s="292"/>
      <c r="J78" s="293" t="s">
        <v>10</v>
      </c>
      <c r="K78" s="181"/>
      <c r="L78" s="187"/>
      <c r="M78" s="181"/>
      <c r="N78" s="188"/>
      <c r="O78" s="181"/>
      <c r="P78" s="187"/>
      <c r="Q78" s="181"/>
      <c r="R78" s="188"/>
    </row>
    <row r="79" spans="1:19" s="18" customFormat="1" ht="9" customHeight="1" x14ac:dyDescent="0.25">
      <c r="A79" s="327"/>
      <c r="B79" s="324"/>
      <c r="C79" s="335"/>
      <c r="D79" s="200"/>
      <c r="E79" s="200"/>
      <c r="F79" s="55">
        <f>IF(D78&gt;$R$79,,UPPER(VLOOKUP(D78,'1D ELO (3)'!$A$7:$L$23,8)))</f>
        <v>0</v>
      </c>
      <c r="G79" s="315"/>
      <c r="H79" s="201">
        <f>IF(G78&gt;$R$79,,UPPER(VLOOKUP(G78,'1D ELO (3)'!$A$7:$L$23,8)))</f>
        <v>0</v>
      </c>
      <c r="I79" s="295"/>
      <c r="J79" s="296"/>
      <c r="K79" s="194"/>
      <c r="L79" s="193"/>
      <c r="M79" s="194"/>
      <c r="N79" s="195"/>
      <c r="O79" s="194" t="str">
        <f>R4</f>
        <v>Csávás István</v>
      </c>
      <c r="P79" s="193"/>
      <c r="Q79" s="194"/>
      <c r="R79" s="316">
        <f>'1D ELO (3)'!$P$5</f>
        <v>0</v>
      </c>
    </row>
    <row r="80" spans="1:19" s="19" customFormat="1" ht="9.6" x14ac:dyDescent="0.25">
      <c r="A80" s="263"/>
      <c r="B80" s="46" t="s">
        <v>4</v>
      </c>
      <c r="C80" s="46" t="s">
        <v>147</v>
      </c>
      <c r="D80" s="46" t="s">
        <v>117</v>
      </c>
      <c r="E80" s="46" t="s">
        <v>157</v>
      </c>
      <c r="F80" s="47" t="s">
        <v>82</v>
      </c>
      <c r="G80" s="47" t="s">
        <v>83</v>
      </c>
      <c r="H80" s="47"/>
      <c r="I80" s="47" t="s">
        <v>87</v>
      </c>
      <c r="J80" s="47"/>
      <c r="K80" s="46" t="s">
        <v>99</v>
      </c>
      <c r="L80" s="264"/>
      <c r="M80" s="46" t="s">
        <v>113</v>
      </c>
      <c r="N80" s="264"/>
      <c r="O80" s="46" t="s">
        <v>146</v>
      </c>
      <c r="P80" s="264"/>
      <c r="Q80" s="46" t="s">
        <v>145</v>
      </c>
      <c r="R80" s="265"/>
    </row>
    <row r="81" spans="1:21" s="19" customFormat="1" ht="3.75" customHeight="1" thickBot="1" x14ac:dyDescent="0.3">
      <c r="A81" s="266"/>
      <c r="B81" s="62"/>
      <c r="C81" s="62"/>
      <c r="D81" s="62"/>
      <c r="E81" s="62"/>
      <c r="F81" s="22"/>
      <c r="G81" s="22"/>
      <c r="H81" s="2"/>
      <c r="I81" s="22"/>
      <c r="J81" s="83"/>
      <c r="K81" s="62"/>
      <c r="L81" s="83"/>
      <c r="M81" s="62"/>
      <c r="N81" s="83"/>
      <c r="O81" s="62"/>
      <c r="P81" s="83"/>
      <c r="Q81" s="62"/>
      <c r="R81" s="103"/>
    </row>
    <row r="82" spans="1:21" s="37" customFormat="1" ht="10.5" customHeight="1" x14ac:dyDescent="0.25">
      <c r="A82" s="267">
        <v>17</v>
      </c>
      <c r="B82" s="346" t="str">
        <f>IF($D82="","",VLOOKUP($D82,'1D ELO (3)'!$A$7:$P$39,14))</f>
        <v/>
      </c>
      <c r="C82" s="346" t="str">
        <f>IF($D82="","",VLOOKUP($D82,'1D ELO (3)'!$A$7:$P$39,15))</f>
        <v/>
      </c>
      <c r="D82" s="119"/>
      <c r="E82" s="578" t="str">
        <f>UPPER(IF($D82="","",VLOOKUP($D82,'1D ELO (3)'!$A$7:$P$39,5)))</f>
        <v/>
      </c>
      <c r="F82" s="579" t="str">
        <f>UPPER(IF($D82="","",VLOOKUP($D82,'1D ELO (3)'!$A$7:$P$39,2)))</f>
        <v/>
      </c>
      <c r="G82" s="579" t="str">
        <f>IF($D82="","",VLOOKUP($D82,'1D ELO (3)'!$A$7:$P$39,3))</f>
        <v/>
      </c>
      <c r="H82" s="580"/>
      <c r="I82" s="579" t="str">
        <f>IF($D82="","",VLOOKUP($D82,'1D ELO (3)'!$A$7:$P$39,4))</f>
        <v/>
      </c>
      <c r="J82" s="269"/>
      <c r="K82" s="123"/>
      <c r="L82" s="125"/>
      <c r="M82" s="123"/>
      <c r="N82" s="125"/>
      <c r="O82" s="123"/>
      <c r="P82" s="125"/>
      <c r="Q82" s="123"/>
      <c r="R82" s="240" t="s">
        <v>149</v>
      </c>
      <c r="S82" s="129"/>
      <c r="U82" s="130" t="e">
        <f>#REF!</f>
        <v>#REF!</v>
      </c>
    </row>
    <row r="83" spans="1:21" s="37" customFormat="1" ht="9.6" customHeight="1" x14ac:dyDescent="0.25">
      <c r="A83" s="241"/>
      <c r="B83" s="270"/>
      <c r="C83" s="270"/>
      <c r="D83" s="270"/>
      <c r="E83" s="578" t="str">
        <f>UPPER(IF($D82="","",VLOOKUP($D82,'1D ELO (3)'!$A$7:$P$33,11)))</f>
        <v/>
      </c>
      <c r="F83" s="579" t="str">
        <f>UPPER(IF($D82="","",VLOOKUP($D82,'1D ELO (3)'!$A$7:$P$33,8)))</f>
        <v/>
      </c>
      <c r="G83" s="579" t="str">
        <f>IF($D82="","",VLOOKUP($D82,'1D ELO (3)'!$A$7:$P$33,9))</f>
        <v/>
      </c>
      <c r="H83" s="580"/>
      <c r="I83" s="579" t="str">
        <f>IF($D82="","",VLOOKUP($D82,'1D ELO (3)'!$A$7:$P$33,10))</f>
        <v/>
      </c>
      <c r="J83" s="271"/>
      <c r="K83" s="116" t="str">
        <f>IF(J83="a",F82,IF(J83="b",F84,""))</f>
        <v/>
      </c>
      <c r="L83" s="125"/>
      <c r="M83" s="123"/>
      <c r="N83" s="125"/>
      <c r="O83" s="123"/>
      <c r="P83" s="125"/>
      <c r="Q83" s="123"/>
      <c r="R83" s="126"/>
      <c r="S83" s="129"/>
      <c r="U83" s="138" t="e">
        <f>#REF!</f>
        <v>#REF!</v>
      </c>
    </row>
    <row r="84" spans="1:21" s="37" customFormat="1" ht="9.6" customHeight="1" x14ac:dyDescent="0.25">
      <c r="A84" s="241"/>
      <c r="B84" s="132"/>
      <c r="C84" s="132"/>
      <c r="D84" s="132"/>
      <c r="E84" s="377"/>
      <c r="F84" s="118"/>
      <c r="G84" s="118"/>
      <c r="H84" s="2"/>
      <c r="I84" s="118"/>
      <c r="J84" s="272"/>
      <c r="K84" s="273" t="str">
        <f>UPPER(IF(OR(J85="a",J85="as"),F82,IF(OR(J85="b",J85="bs"),F86,)))</f>
        <v/>
      </c>
      <c r="L84" s="274"/>
      <c r="M84" s="123"/>
      <c r="N84" s="125"/>
      <c r="O84" s="123"/>
      <c r="P84" s="125"/>
      <c r="Q84" s="123"/>
      <c r="R84" s="126"/>
      <c r="S84" s="129"/>
      <c r="U84" s="138" t="e">
        <f>#REF!</f>
        <v>#REF!</v>
      </c>
    </row>
    <row r="85" spans="1:21" s="37" customFormat="1" ht="9.6" customHeight="1" x14ac:dyDescent="0.25">
      <c r="A85" s="241"/>
      <c r="B85" s="132"/>
      <c r="C85" s="132"/>
      <c r="D85" s="132"/>
      <c r="E85" s="429"/>
      <c r="F85" s="426"/>
      <c r="G85" s="426"/>
      <c r="H85" s="427"/>
      <c r="I85" s="415" t="s">
        <v>0</v>
      </c>
      <c r="J85" s="144"/>
      <c r="K85" s="275" t="str">
        <f>UPPER(IF(OR(J85="a",J85="as"),F83,IF(OR(J85="b",J85="bs"),F87,)))</f>
        <v/>
      </c>
      <c r="L85" s="276"/>
      <c r="M85" s="123"/>
      <c r="N85" s="125"/>
      <c r="O85" s="123"/>
      <c r="P85" s="125"/>
      <c r="Q85" s="123"/>
      <c r="R85" s="126"/>
      <c r="S85" s="129"/>
      <c r="U85" s="138" t="e">
        <f>#REF!</f>
        <v>#REF!</v>
      </c>
    </row>
    <row r="86" spans="1:21" s="37" customFormat="1" ht="9.6" customHeight="1" x14ac:dyDescent="0.25">
      <c r="A86" s="241">
        <v>18</v>
      </c>
      <c r="B86" s="346" t="str">
        <f>IF($D86="","",VLOOKUP($D86,'1D ELO (3)'!$A$7:$P$39,14))</f>
        <v/>
      </c>
      <c r="C86" s="346" t="str">
        <f>IF($D86="","",VLOOKUP($D86,'1D ELO (3)'!$A$7:$P$39,15))</f>
        <v/>
      </c>
      <c r="D86" s="119"/>
      <c r="E86" s="423" t="str">
        <f>UPPER(IF($D86="","",VLOOKUP($D86,'1D ELO (3)'!$A$7:$P$39,5)))</f>
        <v/>
      </c>
      <c r="F86" s="412" t="str">
        <f>UPPER(IF($D86="","",VLOOKUP($D86,'1D ELO (3)'!$A$7:$P$39,2)))</f>
        <v/>
      </c>
      <c r="G86" s="412" t="str">
        <f>IF($D86="","",VLOOKUP($D86,'1D ELO (3)'!$A$7:$P$39,3))</f>
        <v/>
      </c>
      <c r="H86" s="424"/>
      <c r="I86" s="412" t="str">
        <f>IF($D86="","",VLOOKUP($D86,'1D ELO (3)'!$A$7:$P$39,4))</f>
        <v/>
      </c>
      <c r="J86" s="277"/>
      <c r="K86" s="123"/>
      <c r="L86" s="278"/>
      <c r="M86" s="161"/>
      <c r="N86" s="274"/>
      <c r="O86" s="123"/>
      <c r="P86" s="125"/>
      <c r="Q86" s="123"/>
      <c r="R86" s="126"/>
      <c r="S86" s="129"/>
      <c r="U86" s="138" t="e">
        <f>#REF!</f>
        <v>#REF!</v>
      </c>
    </row>
    <row r="87" spans="1:21" s="37" customFormat="1" ht="9.6" customHeight="1" x14ac:dyDescent="0.25">
      <c r="A87" s="241"/>
      <c r="B87" s="270"/>
      <c r="C87" s="270"/>
      <c r="D87" s="270"/>
      <c r="E87" s="423" t="str">
        <f>UPPER(IF($D86="","",VLOOKUP($D86,'1D ELO (3)'!$A$7:$P$33,11)))</f>
        <v/>
      </c>
      <c r="F87" s="412" t="str">
        <f>UPPER(IF($D86="","",VLOOKUP($D86,'1D ELO (3)'!$A$7:$P$33,8)))</f>
        <v/>
      </c>
      <c r="G87" s="412" t="str">
        <f>IF($D86="","",VLOOKUP($D86,'1D ELO (3)'!$A$7:$P$33,9))</f>
        <v/>
      </c>
      <c r="H87" s="424"/>
      <c r="I87" s="412" t="str">
        <f>IF($D86="","",VLOOKUP($D86,'1D ELO (3)'!$A$7:$P$33,10))</f>
        <v/>
      </c>
      <c r="J87" s="271"/>
      <c r="K87" s="123"/>
      <c r="L87" s="278"/>
      <c r="M87" s="245"/>
      <c r="N87" s="279"/>
      <c r="O87" s="123"/>
      <c r="P87" s="125"/>
      <c r="Q87" s="123"/>
      <c r="R87" s="126"/>
      <c r="S87" s="129"/>
      <c r="U87" s="138" t="e">
        <f>#REF!</f>
        <v>#REF!</v>
      </c>
    </row>
    <row r="88" spans="1:21" s="37" customFormat="1" ht="9.6" customHeight="1" x14ac:dyDescent="0.25">
      <c r="A88" s="241"/>
      <c r="B88" s="132"/>
      <c r="C88" s="132"/>
      <c r="D88" s="142"/>
      <c r="E88" s="430"/>
      <c r="F88" s="426"/>
      <c r="G88" s="426"/>
      <c r="H88" s="427"/>
      <c r="I88" s="426"/>
      <c r="J88" s="280"/>
      <c r="K88" s="123"/>
      <c r="L88" s="272"/>
      <c r="M88" s="273" t="str">
        <f>UPPER(IF(OR(L89="a",L89="as"),K84,IF(OR(L89="b",L89="bs"),K92,)))</f>
        <v/>
      </c>
      <c r="N88" s="125"/>
      <c r="O88" s="123"/>
      <c r="P88" s="125"/>
      <c r="Q88" s="123"/>
      <c r="R88" s="126"/>
      <c r="S88" s="129"/>
      <c r="U88" s="138" t="e">
        <f>#REF!</f>
        <v>#REF!</v>
      </c>
    </row>
    <row r="89" spans="1:21" s="37" customFormat="1" ht="9.6" customHeight="1" x14ac:dyDescent="0.25">
      <c r="A89" s="241"/>
      <c r="B89" s="132"/>
      <c r="C89" s="132"/>
      <c r="D89" s="142"/>
      <c r="E89" s="430"/>
      <c r="F89" s="426"/>
      <c r="G89" s="426"/>
      <c r="H89" s="427"/>
      <c r="I89" s="426"/>
      <c r="J89" s="280"/>
      <c r="K89" s="135" t="s">
        <v>0</v>
      </c>
      <c r="L89" s="144"/>
      <c r="M89" s="275" t="str">
        <f>UPPER(IF(OR(L89="a",L89="as"),K85,IF(OR(L89="b",L89="bs"),K93,)))</f>
        <v/>
      </c>
      <c r="N89" s="276"/>
      <c r="O89" s="123"/>
      <c r="P89" s="125"/>
      <c r="Q89" s="123"/>
      <c r="R89" s="126"/>
      <c r="S89" s="129"/>
      <c r="U89" s="138" t="e">
        <f>#REF!</f>
        <v>#REF!</v>
      </c>
    </row>
    <row r="90" spans="1:21" s="37" customFormat="1" ht="9.6" customHeight="1" x14ac:dyDescent="0.25">
      <c r="A90" s="281">
        <v>19</v>
      </c>
      <c r="B90" s="346" t="str">
        <f>IF($D90="","",VLOOKUP($D90,'1D ELO (3)'!$A$7:$P$39,14))</f>
        <v/>
      </c>
      <c r="C90" s="346" t="str">
        <f>IF($D90="","",VLOOKUP($D90,'1D ELO (3)'!$A$7:$P$39,15))</f>
        <v/>
      </c>
      <c r="D90" s="119"/>
      <c r="E90" s="423" t="str">
        <f>UPPER(IF($D90="","",VLOOKUP($D90,'1D ELO (3)'!$A$7:$P$39,5)))</f>
        <v/>
      </c>
      <c r="F90" s="412" t="str">
        <f>UPPER(IF($D90="","",VLOOKUP($D90,'1D ELO (3)'!$A$7:$P$39,2)))</f>
        <v/>
      </c>
      <c r="G90" s="412" t="str">
        <f>IF($D90="","",VLOOKUP($D90,'1D ELO (3)'!$A$7:$P$39,3))</f>
        <v/>
      </c>
      <c r="H90" s="424"/>
      <c r="I90" s="412" t="str">
        <f>IF($D90="","",VLOOKUP($D90,'1D ELO (3)'!$A$7:$P$39,4))</f>
        <v/>
      </c>
      <c r="J90" s="269"/>
      <c r="K90" s="123"/>
      <c r="L90" s="278"/>
      <c r="M90" s="123"/>
      <c r="N90" s="278"/>
      <c r="O90" s="161"/>
      <c r="P90" s="125"/>
      <c r="Q90" s="123"/>
      <c r="R90" s="126"/>
      <c r="S90" s="129"/>
      <c r="U90" s="138" t="e">
        <f>#REF!</f>
        <v>#REF!</v>
      </c>
    </row>
    <row r="91" spans="1:21" s="37" customFormat="1" ht="9.6" customHeight="1" thickBot="1" x14ac:dyDescent="0.3">
      <c r="A91" s="241"/>
      <c r="B91" s="270"/>
      <c r="C91" s="270"/>
      <c r="D91" s="270"/>
      <c r="E91" s="423" t="str">
        <f>UPPER(IF($D90="","",VLOOKUP($D90,'1D ELO (3)'!$A$7:$P$33,11)))</f>
        <v/>
      </c>
      <c r="F91" s="412" t="str">
        <f>UPPER(IF($D90="","",VLOOKUP($D90,'1D ELO (3)'!$A$7:$P$33,8)))</f>
        <v/>
      </c>
      <c r="G91" s="412" t="str">
        <f>IF($D90="","",VLOOKUP($D90,'1D ELO (3)'!$A$7:$P$33,9))</f>
        <v/>
      </c>
      <c r="H91" s="424"/>
      <c r="I91" s="412" t="str">
        <f>IF($D90="","",VLOOKUP($D90,'1D ELO (3)'!$A$7:$P$33,10))</f>
        <v/>
      </c>
      <c r="J91" s="271"/>
      <c r="K91" s="116" t="str">
        <f>IF(J91="a",F90,IF(J91="b",F92,""))</f>
        <v/>
      </c>
      <c r="L91" s="278"/>
      <c r="M91" s="123"/>
      <c r="N91" s="278"/>
      <c r="O91" s="123"/>
      <c r="P91" s="125"/>
      <c r="Q91" s="123"/>
      <c r="R91" s="126"/>
      <c r="S91" s="129"/>
      <c r="U91" s="153" t="e">
        <f>#REF!</f>
        <v>#REF!</v>
      </c>
    </row>
    <row r="92" spans="1:21" s="37" customFormat="1" ht="9.6" customHeight="1" x14ac:dyDescent="0.25">
      <c r="A92" s="241"/>
      <c r="B92" s="132"/>
      <c r="C92" s="132"/>
      <c r="D92" s="142"/>
      <c r="E92" s="430"/>
      <c r="F92" s="426"/>
      <c r="G92" s="426"/>
      <c r="H92" s="427"/>
      <c r="I92" s="426"/>
      <c r="J92" s="272"/>
      <c r="K92" s="273" t="str">
        <f>UPPER(IF(OR(J93="a",J93="as"),F90,IF(OR(J93="b",J93="bs"),F94,)))</f>
        <v/>
      </c>
      <c r="L92" s="282"/>
      <c r="M92" s="123"/>
      <c r="N92" s="278"/>
      <c r="O92" s="123"/>
      <c r="P92" s="125"/>
      <c r="Q92" s="123"/>
      <c r="R92" s="126"/>
      <c r="S92" s="129"/>
    </row>
    <row r="93" spans="1:21" s="37" customFormat="1" ht="9.6" customHeight="1" x14ac:dyDescent="0.25">
      <c r="A93" s="241"/>
      <c r="B93" s="132"/>
      <c r="C93" s="132"/>
      <c r="D93" s="142"/>
      <c r="E93" s="430"/>
      <c r="F93" s="426"/>
      <c r="G93" s="426"/>
      <c r="H93" s="427"/>
      <c r="I93" s="415" t="s">
        <v>0</v>
      </c>
      <c r="J93" s="144"/>
      <c r="K93" s="275" t="str">
        <f>UPPER(IF(OR(J93="a",J93="as"),F91,IF(OR(J93="b",J93="bs"),F95,)))</f>
        <v/>
      </c>
      <c r="L93" s="271"/>
      <c r="M93" s="123"/>
      <c r="N93" s="278"/>
      <c r="O93" s="123"/>
      <c r="P93" s="125"/>
      <c r="Q93" s="123"/>
      <c r="R93" s="126"/>
      <c r="S93" s="129"/>
    </row>
    <row r="94" spans="1:21" s="37" customFormat="1" ht="9.6" customHeight="1" x14ac:dyDescent="0.25">
      <c r="A94" s="241">
        <v>20</v>
      </c>
      <c r="B94" s="346" t="str">
        <f>IF($D94="","",VLOOKUP($D94,'1D ELO (3)'!$A$7:$P$39,14))</f>
        <v/>
      </c>
      <c r="C94" s="346" t="str">
        <f>IF($D94="","",VLOOKUP($D94,'1D ELO (3)'!$A$7:$P$39,15))</f>
        <v/>
      </c>
      <c r="D94" s="119"/>
      <c r="E94" s="423" t="str">
        <f>UPPER(IF($D94="","",VLOOKUP($D94,'1D ELO (3)'!$A$7:$P$39,5)))</f>
        <v/>
      </c>
      <c r="F94" s="412" t="str">
        <f>UPPER(IF($D94="","",VLOOKUP($D94,'1D ELO (3)'!$A$7:$P$39,2)))</f>
        <v/>
      </c>
      <c r="G94" s="412" t="str">
        <f>IF($D94="","",VLOOKUP($D94,'1D ELO (3)'!$A$7:$P$39,3))</f>
        <v/>
      </c>
      <c r="H94" s="424"/>
      <c r="I94" s="412" t="str">
        <f>IF($D94="","",VLOOKUP($D94,'1D ELO (3)'!$A$7:$P$39,4))</f>
        <v/>
      </c>
      <c r="J94" s="277"/>
      <c r="K94" s="123"/>
      <c r="L94" s="125"/>
      <c r="M94" s="161"/>
      <c r="N94" s="282"/>
      <c r="O94" s="123"/>
      <c r="P94" s="125"/>
      <c r="Q94" s="123"/>
      <c r="R94" s="126"/>
      <c r="S94" s="129"/>
    </row>
    <row r="95" spans="1:21" s="37" customFormat="1" ht="9.6" customHeight="1" x14ac:dyDescent="0.25">
      <c r="A95" s="241"/>
      <c r="B95" s="270"/>
      <c r="C95" s="270"/>
      <c r="D95" s="270"/>
      <c r="E95" s="423" t="str">
        <f>UPPER(IF($D94="","",VLOOKUP($D94,'1D ELO (3)'!$A$7:$P$33,11)))</f>
        <v/>
      </c>
      <c r="F95" s="412" t="str">
        <f>UPPER(IF($D94="","",VLOOKUP($D94,'1D ELO (3)'!$A$7:$P$33,8)))</f>
        <v/>
      </c>
      <c r="G95" s="412" t="str">
        <f>IF($D94="","",VLOOKUP($D94,'1D ELO (3)'!$A$7:$P$33,9))</f>
        <v/>
      </c>
      <c r="H95" s="424"/>
      <c r="I95" s="412" t="str">
        <f>IF($D94="","",VLOOKUP($D94,'1D ELO (3)'!$A$7:$P$33,10))</f>
        <v/>
      </c>
      <c r="J95" s="271"/>
      <c r="K95" s="123"/>
      <c r="L95" s="125"/>
      <c r="M95" s="245"/>
      <c r="N95" s="283"/>
      <c r="O95" s="123"/>
      <c r="P95" s="125"/>
      <c r="Q95" s="123"/>
      <c r="R95" s="126"/>
      <c r="S95" s="129"/>
    </row>
    <row r="96" spans="1:21" s="37" customFormat="1" ht="9.6" customHeight="1" x14ac:dyDescent="0.25">
      <c r="A96" s="241"/>
      <c r="B96" s="132"/>
      <c r="C96" s="132"/>
      <c r="D96" s="132"/>
      <c r="E96" s="429"/>
      <c r="F96" s="426"/>
      <c r="G96" s="426"/>
      <c r="H96" s="427"/>
      <c r="I96" s="426"/>
      <c r="J96" s="280"/>
      <c r="K96" s="123"/>
      <c r="L96" s="125"/>
      <c r="M96" s="123"/>
      <c r="N96" s="272"/>
      <c r="O96" s="273" t="str">
        <f>UPPER(IF(OR(N97="a",N97="as"),M88,IF(OR(N97="b",N97="bs"),M104,)))</f>
        <v/>
      </c>
      <c r="P96" s="125"/>
      <c r="Q96" s="123"/>
      <c r="R96" s="126"/>
      <c r="S96" s="129"/>
    </row>
    <row r="97" spans="1:19" s="37" customFormat="1" ht="9.6" customHeight="1" x14ac:dyDescent="0.25">
      <c r="A97" s="241"/>
      <c r="B97" s="132"/>
      <c r="C97" s="132"/>
      <c r="D97" s="132"/>
      <c r="E97" s="429"/>
      <c r="F97" s="426"/>
      <c r="G97" s="426"/>
      <c r="H97" s="427"/>
      <c r="I97" s="426"/>
      <c r="J97" s="280"/>
      <c r="K97" s="123"/>
      <c r="L97" s="125"/>
      <c r="M97" s="135" t="s">
        <v>0</v>
      </c>
      <c r="N97" s="144"/>
      <c r="O97" s="275" t="str">
        <f>UPPER(IF(OR(N97="a",N97="as"),M89,IF(OR(N97="b",N97="bs"),M105,)))</f>
        <v/>
      </c>
      <c r="P97" s="276"/>
      <c r="Q97" s="123"/>
      <c r="R97" s="126"/>
      <c r="S97" s="129"/>
    </row>
    <row r="98" spans="1:19" s="37" customFormat="1" ht="9.6" customHeight="1" x14ac:dyDescent="0.25">
      <c r="A98" s="241">
        <v>21</v>
      </c>
      <c r="B98" s="346" t="str">
        <f>IF($D98="","",VLOOKUP($D98,'1D ELO (3)'!$A$7:$P$39,14))</f>
        <v/>
      </c>
      <c r="C98" s="346" t="str">
        <f>IF($D98="","",VLOOKUP($D98,'1D ELO (3)'!$A$7:$P$39,15))</f>
        <v/>
      </c>
      <c r="D98" s="119"/>
      <c r="E98" s="423" t="str">
        <f>UPPER(IF($D98="","",VLOOKUP($D98,'1D ELO (3)'!$A$7:$P$39,5)))</f>
        <v/>
      </c>
      <c r="F98" s="412" t="str">
        <f>UPPER(IF($D98="","",VLOOKUP($D98,'1D ELO (3)'!$A$7:$P$39,2)))</f>
        <v/>
      </c>
      <c r="G98" s="412" t="str">
        <f>IF($D98="","",VLOOKUP($D98,'1D ELO (3)'!$A$7:$P$39,3))</f>
        <v/>
      </c>
      <c r="H98" s="424"/>
      <c r="I98" s="412" t="str">
        <f>IF($D98="","",VLOOKUP($D98,'1D ELO (3)'!$A$7:$P$39,4))</f>
        <v/>
      </c>
      <c r="J98" s="269"/>
      <c r="K98" s="123"/>
      <c r="L98" s="125"/>
      <c r="M98" s="123"/>
      <c r="N98" s="278"/>
      <c r="O98" s="123"/>
      <c r="P98" s="278"/>
      <c r="Q98" s="123"/>
      <c r="R98" s="126"/>
      <c r="S98" s="129"/>
    </row>
    <row r="99" spans="1:19" s="37" customFormat="1" ht="9.6" customHeight="1" x14ac:dyDescent="0.25">
      <c r="A99" s="241"/>
      <c r="B99" s="270"/>
      <c r="C99" s="270"/>
      <c r="D99" s="270"/>
      <c r="E99" s="423" t="str">
        <f>UPPER(IF($D98="","",VLOOKUP($D98,'1D ELO (3)'!$A$7:$P$33,11)))</f>
        <v/>
      </c>
      <c r="F99" s="412" t="str">
        <f>UPPER(IF($D98="","",VLOOKUP($D98,'1D ELO (3)'!$A$7:$P$33,8)))</f>
        <v/>
      </c>
      <c r="G99" s="412" t="str">
        <f>IF($D98="","",VLOOKUP($D98,'1D ELO (3)'!$A$7:$P$33,9))</f>
        <v/>
      </c>
      <c r="H99" s="424"/>
      <c r="I99" s="412" t="str">
        <f>IF($D98="","",VLOOKUP($D98,'1D ELO (3)'!$A$7:$P$33,10))</f>
        <v/>
      </c>
      <c r="J99" s="271"/>
      <c r="K99" s="116" t="str">
        <f>IF(J99="a",F98,IF(J99="b",F100,""))</f>
        <v/>
      </c>
      <c r="L99" s="125"/>
      <c r="M99" s="123"/>
      <c r="N99" s="278"/>
      <c r="O99" s="123"/>
      <c r="P99" s="278"/>
      <c r="Q99" s="123"/>
      <c r="R99" s="126"/>
      <c r="S99" s="129"/>
    </row>
    <row r="100" spans="1:19" s="37" customFormat="1" ht="9.6" customHeight="1" x14ac:dyDescent="0.25">
      <c r="A100" s="241"/>
      <c r="B100" s="132"/>
      <c r="C100" s="132"/>
      <c r="D100" s="132"/>
      <c r="E100" s="429"/>
      <c r="F100" s="426"/>
      <c r="G100" s="426"/>
      <c r="H100" s="427"/>
      <c r="I100" s="426"/>
      <c r="J100" s="272"/>
      <c r="K100" s="273" t="str">
        <f>UPPER(IF(OR(J101="a",J101="as"),F98,IF(OR(J101="b",J101="bs"),F102,)))</f>
        <v/>
      </c>
      <c r="L100" s="274"/>
      <c r="M100" s="123"/>
      <c r="N100" s="278"/>
      <c r="O100" s="123"/>
      <c r="P100" s="278"/>
      <c r="Q100" s="123"/>
      <c r="R100" s="126"/>
      <c r="S100" s="129"/>
    </row>
    <row r="101" spans="1:19" s="37" customFormat="1" ht="9.6" customHeight="1" x14ac:dyDescent="0.25">
      <c r="A101" s="241"/>
      <c r="B101" s="132"/>
      <c r="C101" s="132"/>
      <c r="D101" s="132"/>
      <c r="E101" s="429"/>
      <c r="F101" s="426"/>
      <c r="G101" s="426"/>
      <c r="H101" s="427"/>
      <c r="I101" s="415" t="s">
        <v>0</v>
      </c>
      <c r="J101" s="144"/>
      <c r="K101" s="275" t="str">
        <f>UPPER(IF(OR(J101="a",J101="as"),F99,IF(OR(J101="b",J101="bs"),F103,)))</f>
        <v/>
      </c>
      <c r="L101" s="276"/>
      <c r="M101" s="123"/>
      <c r="N101" s="278"/>
      <c r="O101" s="123"/>
      <c r="P101" s="278"/>
      <c r="Q101" s="123"/>
      <c r="R101" s="126"/>
      <c r="S101" s="129"/>
    </row>
    <row r="102" spans="1:19" s="37" customFormat="1" ht="9.6" customHeight="1" x14ac:dyDescent="0.25">
      <c r="A102" s="241">
        <v>22</v>
      </c>
      <c r="B102" s="346" t="str">
        <f>IF($D102="","",VLOOKUP($D102,'1D ELO (3)'!$A$7:$P$39,14))</f>
        <v/>
      </c>
      <c r="C102" s="346" t="str">
        <f>IF($D102="","",VLOOKUP($D102,'1D ELO (3)'!$A$7:$P$39,15))</f>
        <v/>
      </c>
      <c r="D102" s="119"/>
      <c r="E102" s="423" t="str">
        <f>UPPER(IF($D102="","",VLOOKUP($D102,'1D ELO (3)'!$A$7:$P$39,5)))</f>
        <v/>
      </c>
      <c r="F102" s="412" t="str">
        <f>UPPER(IF($D102="","",VLOOKUP($D102,'1D ELO (3)'!$A$7:$P$39,2)))</f>
        <v/>
      </c>
      <c r="G102" s="412" t="str">
        <f>IF($D102="","",VLOOKUP($D102,'1D ELO (3)'!$A$7:$P$39,3))</f>
        <v/>
      </c>
      <c r="H102" s="424"/>
      <c r="I102" s="412" t="str">
        <f>IF($D102="","",VLOOKUP($D102,'1D ELO (3)'!$A$7:$P$39,4))</f>
        <v/>
      </c>
      <c r="J102" s="277"/>
      <c r="K102" s="123"/>
      <c r="L102" s="278"/>
      <c r="M102" s="161"/>
      <c r="N102" s="282"/>
      <c r="O102" s="123"/>
      <c r="P102" s="278"/>
      <c r="Q102" s="123"/>
      <c r="R102" s="126"/>
      <c r="S102" s="129"/>
    </row>
    <row r="103" spans="1:19" s="37" customFormat="1" ht="9.6" customHeight="1" x14ac:dyDescent="0.25">
      <c r="A103" s="241"/>
      <c r="B103" s="270"/>
      <c r="C103" s="270"/>
      <c r="D103" s="270"/>
      <c r="E103" s="423" t="str">
        <f>UPPER(IF($D102="","",VLOOKUP($D102,'1D ELO (3)'!$A$7:$P$33,11)))</f>
        <v/>
      </c>
      <c r="F103" s="412" t="str">
        <f>UPPER(IF($D102="","",VLOOKUP($D102,'1D ELO (3)'!$A$7:$P$33,8)))</f>
        <v/>
      </c>
      <c r="G103" s="412" t="str">
        <f>IF($D102="","",VLOOKUP($D102,'1D ELO (3)'!$A$7:$P$33,9))</f>
        <v/>
      </c>
      <c r="H103" s="424"/>
      <c r="I103" s="412" t="str">
        <f>IF($D102="","",VLOOKUP($D102,'1D ELO (3)'!$A$7:$P$33,10))</f>
        <v/>
      </c>
      <c r="J103" s="271"/>
      <c r="K103" s="123"/>
      <c r="L103" s="278"/>
      <c r="M103" s="245"/>
      <c r="N103" s="283"/>
      <c r="O103" s="123"/>
      <c r="P103" s="278"/>
      <c r="Q103" s="123"/>
      <c r="R103" s="126"/>
      <c r="S103" s="129"/>
    </row>
    <row r="104" spans="1:19" s="37" customFormat="1" ht="9.6" customHeight="1" x14ac:dyDescent="0.25">
      <c r="A104" s="241"/>
      <c r="B104" s="132"/>
      <c r="C104" s="132"/>
      <c r="D104" s="142"/>
      <c r="E104" s="430"/>
      <c r="F104" s="426"/>
      <c r="G104" s="426"/>
      <c r="H104" s="427"/>
      <c r="I104" s="426"/>
      <c r="J104" s="280"/>
      <c r="K104" s="123"/>
      <c r="L104" s="272"/>
      <c r="M104" s="273" t="str">
        <f>UPPER(IF(OR(L105="a",L105="as"),K100,IF(OR(L105="b",L105="bs"),K108,)))</f>
        <v/>
      </c>
      <c r="N104" s="278"/>
      <c r="O104" s="123"/>
      <c r="P104" s="278"/>
      <c r="Q104" s="123"/>
      <c r="R104" s="126"/>
      <c r="S104" s="129"/>
    </row>
    <row r="105" spans="1:19" s="37" customFormat="1" ht="9.6" customHeight="1" x14ac:dyDescent="0.25">
      <c r="A105" s="241"/>
      <c r="B105" s="132"/>
      <c r="C105" s="132"/>
      <c r="D105" s="142"/>
      <c r="E105" s="430"/>
      <c r="F105" s="426"/>
      <c r="G105" s="426"/>
      <c r="H105" s="427"/>
      <c r="I105" s="426"/>
      <c r="J105" s="280"/>
      <c r="K105" s="135" t="s">
        <v>0</v>
      </c>
      <c r="L105" s="144"/>
      <c r="M105" s="275" t="str">
        <f>UPPER(IF(OR(L105="a",L105="as"),K101,IF(OR(L105="b",L105="bs"),K109,)))</f>
        <v/>
      </c>
      <c r="N105" s="271"/>
      <c r="O105" s="123"/>
      <c r="P105" s="278"/>
      <c r="Q105" s="123"/>
      <c r="R105" s="126"/>
      <c r="S105" s="129"/>
    </row>
    <row r="106" spans="1:19" s="37" customFormat="1" ht="9.6" customHeight="1" x14ac:dyDescent="0.25">
      <c r="A106" s="281">
        <v>23</v>
      </c>
      <c r="B106" s="346" t="str">
        <f>IF($D106="","",VLOOKUP($D106,'1D ELO (3)'!$A$7:$P$39,14))</f>
        <v/>
      </c>
      <c r="C106" s="346" t="str">
        <f>IF($D106="","",VLOOKUP($D106,'1D ELO (3)'!$A$7:$P$39,15))</f>
        <v/>
      </c>
      <c r="D106" s="119"/>
      <c r="E106" s="423" t="str">
        <f>UPPER(IF($D106="","",VLOOKUP($D106,'1D ELO (3)'!$A$7:$P$39,5)))</f>
        <v/>
      </c>
      <c r="F106" s="412" t="str">
        <f>UPPER(IF($D106="","",VLOOKUP($D106,'1D ELO (3)'!$A$7:$P$39,2)))</f>
        <v/>
      </c>
      <c r="G106" s="412" t="str">
        <f>IF($D106="","",VLOOKUP($D106,'1D ELO (3)'!$A$7:$P$39,3))</f>
        <v/>
      </c>
      <c r="H106" s="424"/>
      <c r="I106" s="412" t="str">
        <f>IF($D106="","",VLOOKUP($D106,'1D ELO (3)'!$A$7:$P$39,4))</f>
        <v/>
      </c>
      <c r="J106" s="269"/>
      <c r="K106" s="123"/>
      <c r="L106" s="278"/>
      <c r="M106" s="123"/>
      <c r="N106" s="125"/>
      <c r="O106" s="161"/>
      <c r="P106" s="278"/>
      <c r="Q106" s="123"/>
      <c r="R106" s="126"/>
      <c r="S106" s="129"/>
    </row>
    <row r="107" spans="1:19" s="37" customFormat="1" ht="9.6" customHeight="1" x14ac:dyDescent="0.25">
      <c r="A107" s="241"/>
      <c r="B107" s="270"/>
      <c r="C107" s="270"/>
      <c r="D107" s="270"/>
      <c r="E107" s="423" t="str">
        <f>UPPER(IF($D106="","",VLOOKUP($D106,'1D ELO (3)'!$A$7:$P$33,11)))</f>
        <v/>
      </c>
      <c r="F107" s="412" t="str">
        <f>UPPER(IF($D106="","",VLOOKUP($D106,'1D ELO (3)'!$A$7:$P$33,8)))</f>
        <v/>
      </c>
      <c r="G107" s="412" t="str">
        <f>IF($D106="","",VLOOKUP($D106,'1D ELO (3)'!$A$7:$P$33,9))</f>
        <v/>
      </c>
      <c r="H107" s="424"/>
      <c r="I107" s="412" t="str">
        <f>IF($D106="","",VLOOKUP($D106,'1D ELO (3)'!$A$7:$P$33,10))</f>
        <v/>
      </c>
      <c r="J107" s="271"/>
      <c r="K107" s="116" t="str">
        <f>IF(J107="a",F106,IF(J107="b",F108,""))</f>
        <v/>
      </c>
      <c r="L107" s="278"/>
      <c r="M107" s="123"/>
      <c r="N107" s="125"/>
      <c r="O107" s="123"/>
      <c r="P107" s="278"/>
      <c r="Q107" s="123"/>
      <c r="R107" s="126"/>
      <c r="S107" s="129"/>
    </row>
    <row r="108" spans="1:19" s="37" customFormat="1" ht="9.6" customHeight="1" x14ac:dyDescent="0.25">
      <c r="A108" s="241"/>
      <c r="B108" s="132"/>
      <c r="C108" s="132"/>
      <c r="D108" s="142"/>
      <c r="E108" s="430"/>
      <c r="F108" s="426"/>
      <c r="G108" s="426"/>
      <c r="H108" s="427"/>
      <c r="I108" s="426"/>
      <c r="J108" s="272"/>
      <c r="K108" s="273" t="str">
        <f>UPPER(IF(OR(J109="a",J109="as"),F106,IF(OR(J109="b",J109="bs"),F110,)))</f>
        <v/>
      </c>
      <c r="L108" s="282"/>
      <c r="M108" s="123"/>
      <c r="N108" s="125"/>
      <c r="O108" s="123"/>
      <c r="P108" s="278"/>
      <c r="Q108" s="123"/>
      <c r="R108" s="126"/>
      <c r="S108" s="129"/>
    </row>
    <row r="109" spans="1:19" s="37" customFormat="1" ht="9.6" customHeight="1" x14ac:dyDescent="0.25">
      <c r="A109" s="241"/>
      <c r="B109" s="132"/>
      <c r="C109" s="132"/>
      <c r="D109" s="142"/>
      <c r="E109" s="430"/>
      <c r="F109" s="426"/>
      <c r="G109" s="426"/>
      <c r="H109" s="427"/>
      <c r="I109" s="415" t="s">
        <v>0</v>
      </c>
      <c r="J109" s="144"/>
      <c r="K109" s="275" t="str">
        <f>UPPER(IF(OR(J109="a",J109="as"),F107,IF(OR(J109="b",J109="bs"),F111,)))</f>
        <v/>
      </c>
      <c r="L109" s="271"/>
      <c r="M109" s="123"/>
      <c r="N109" s="125"/>
      <c r="O109" s="123"/>
      <c r="P109" s="278"/>
      <c r="Q109" s="123"/>
      <c r="R109" s="126"/>
      <c r="S109" s="129"/>
    </row>
    <row r="110" spans="1:19" s="37" customFormat="1" ht="9.6" customHeight="1" x14ac:dyDescent="0.25">
      <c r="A110" s="267">
        <v>24</v>
      </c>
      <c r="B110" s="346" t="str">
        <f>IF($D110="","",VLOOKUP($D110,'1D ELO (3)'!$A$7:$P$39,14))</f>
        <v/>
      </c>
      <c r="C110" s="346" t="str">
        <f>IF($D110="","",VLOOKUP($D110,'1D ELO (3)'!$A$7:$P$39,15))</f>
        <v/>
      </c>
      <c r="D110" s="119"/>
      <c r="E110" s="578" t="str">
        <f>UPPER(IF($D110="","",VLOOKUP($D110,'1D ELO (3)'!$A$7:$P$39,5)))</f>
        <v/>
      </c>
      <c r="F110" s="579" t="str">
        <f>UPPER(IF($D110="","",VLOOKUP($D110,'1D ELO (3)'!$A$7:$P$39,2)))</f>
        <v/>
      </c>
      <c r="G110" s="579" t="str">
        <f>IF($D110="","",VLOOKUP($D110,'1D ELO (3)'!$A$7:$P$39,3))</f>
        <v/>
      </c>
      <c r="H110" s="580"/>
      <c r="I110" s="579" t="str">
        <f>IF($D110="","",VLOOKUP($D110,'1D ELO (3)'!$A$7:$P$39,4))</f>
        <v/>
      </c>
      <c r="J110" s="277"/>
      <c r="K110" s="123"/>
      <c r="L110" s="125"/>
      <c r="M110" s="161"/>
      <c r="N110" s="274"/>
      <c r="O110" s="123"/>
      <c r="P110" s="278"/>
      <c r="Q110" s="123"/>
      <c r="R110" s="126"/>
      <c r="S110" s="129"/>
    </row>
    <row r="111" spans="1:19" s="37" customFormat="1" ht="9.6" customHeight="1" x14ac:dyDescent="0.25">
      <c r="A111" s="241"/>
      <c r="B111" s="270"/>
      <c r="C111" s="270"/>
      <c r="D111" s="270"/>
      <c r="E111" s="578" t="str">
        <f>UPPER(IF($D110="","",VLOOKUP($D110,'1D ELO (3)'!$A$7:$P$33,11)))</f>
        <v/>
      </c>
      <c r="F111" s="579" t="str">
        <f>UPPER(IF($D110="","",VLOOKUP($D110,'1D ELO (3)'!$A$7:$P$33,8)))</f>
        <v/>
      </c>
      <c r="G111" s="579" t="str">
        <f>IF($D110="","",VLOOKUP($D110,'1D ELO (3)'!$A$7:$P$33,9))</f>
        <v/>
      </c>
      <c r="H111" s="580"/>
      <c r="I111" s="579" t="str">
        <f>IF($D110="","",VLOOKUP($D110,'1D ELO (3)'!$A$7:$P$33,10))</f>
        <v/>
      </c>
      <c r="J111" s="271"/>
      <c r="K111" s="123"/>
      <c r="L111" s="125"/>
      <c r="M111" s="245"/>
      <c r="N111" s="279"/>
      <c r="O111" s="123"/>
      <c r="P111" s="278"/>
      <c r="Q111" s="123"/>
      <c r="R111" s="126"/>
      <c r="S111" s="129"/>
    </row>
    <row r="112" spans="1:19" s="37" customFormat="1" ht="9.6" customHeight="1" x14ac:dyDescent="0.25">
      <c r="A112" s="241"/>
      <c r="B112" s="132"/>
      <c r="C112" s="132"/>
      <c r="D112" s="142"/>
      <c r="E112" s="430"/>
      <c r="F112" s="426"/>
      <c r="G112" s="426"/>
      <c r="H112" s="427"/>
      <c r="I112" s="426"/>
      <c r="J112" s="280"/>
      <c r="K112" s="123"/>
      <c r="L112" s="125"/>
      <c r="M112" s="123"/>
      <c r="N112" s="125"/>
      <c r="O112" s="125"/>
      <c r="P112" s="272"/>
      <c r="Q112" s="273" t="str">
        <f>UPPER(IF(OR(P113="a",P113="as"),O96,IF(OR(P113="b",P113="bs"),O128,)))</f>
        <v/>
      </c>
      <c r="R112" s="284"/>
      <c r="S112" s="129"/>
    </row>
    <row r="113" spans="1:19" s="37" customFormat="1" ht="9.6" customHeight="1" x14ac:dyDescent="0.25">
      <c r="A113" s="241"/>
      <c r="B113" s="132"/>
      <c r="C113" s="132"/>
      <c r="D113" s="142"/>
      <c r="E113" s="430"/>
      <c r="F113" s="426"/>
      <c r="G113" s="426"/>
      <c r="H113" s="427"/>
      <c r="I113" s="426"/>
      <c r="J113" s="280"/>
      <c r="K113" s="123"/>
      <c r="L113" s="125"/>
      <c r="M113" s="123"/>
      <c r="N113" s="125"/>
      <c r="O113" s="135" t="s">
        <v>0</v>
      </c>
      <c r="P113" s="144"/>
      <c r="Q113" s="275" t="str">
        <f>UPPER(IF(OR(P113="a",P113="as"),O97,IF(OR(P113="b",P113="bs"),O129,)))</f>
        <v/>
      </c>
      <c r="R113" s="285"/>
      <c r="S113" s="129"/>
    </row>
    <row r="114" spans="1:19" s="37" customFormat="1" ht="9.6" customHeight="1" x14ac:dyDescent="0.25">
      <c r="A114" s="267">
        <v>25</v>
      </c>
      <c r="B114" s="346" t="str">
        <f>IF($D114="","",VLOOKUP($D114,'1D ELO (3)'!$A$7:$P$39,14))</f>
        <v/>
      </c>
      <c r="C114" s="346" t="str">
        <f>IF($D114="","",VLOOKUP($D114,'1D ELO (3)'!$A$7:$P$39,15))</f>
        <v/>
      </c>
      <c r="D114" s="119"/>
      <c r="E114" s="578" t="str">
        <f>UPPER(IF($D114="","",VLOOKUP($D114,'1D ELO (3)'!$A$7:$P$39,5)))</f>
        <v/>
      </c>
      <c r="F114" s="579" t="str">
        <f>UPPER(IF($D114="","",VLOOKUP($D114,'1D ELO (3)'!$A$7:$P$39,2)))</f>
        <v/>
      </c>
      <c r="G114" s="579" t="str">
        <f>IF($D114="","",VLOOKUP($D114,'1D ELO (3)'!$A$7:$P$39,3))</f>
        <v/>
      </c>
      <c r="H114" s="580"/>
      <c r="I114" s="579" t="str">
        <f>IF($D114="","",VLOOKUP($D114,'1D ELO (3)'!$A$7:$P$39,4))</f>
        <v/>
      </c>
      <c r="J114" s="269"/>
      <c r="K114" s="123"/>
      <c r="L114" s="125"/>
      <c r="M114" s="123"/>
      <c r="N114" s="125"/>
      <c r="O114" s="123"/>
      <c r="P114" s="278"/>
      <c r="Q114" s="161"/>
      <c r="R114" s="126"/>
      <c r="S114" s="129"/>
    </row>
    <row r="115" spans="1:19" s="37" customFormat="1" ht="9.6" customHeight="1" x14ac:dyDescent="0.25">
      <c r="A115" s="241"/>
      <c r="B115" s="270"/>
      <c r="C115" s="270"/>
      <c r="D115" s="270"/>
      <c r="E115" s="578" t="str">
        <f>UPPER(IF($D114="","",VLOOKUP($D114,'1D ELO (3)'!$A$7:$P$33,11)))</f>
        <v/>
      </c>
      <c r="F115" s="579" t="str">
        <f>UPPER(IF($D114="","",VLOOKUP($D114,'1D ELO (3)'!$A$7:$P$33,8)))</f>
        <v/>
      </c>
      <c r="G115" s="579" t="str">
        <f>IF($D114="","",VLOOKUP($D114,'1D ELO (3)'!$A$7:$P$33,9))</f>
        <v/>
      </c>
      <c r="H115" s="580"/>
      <c r="I115" s="579" t="str">
        <f>IF($D114="","",VLOOKUP($D114,'1D ELO (3)'!$A$7:$P$33,10))</f>
        <v/>
      </c>
      <c r="J115" s="271"/>
      <c r="K115" s="116" t="str">
        <f>IF(J115="a",F114,IF(J115="b",F116,""))</f>
        <v/>
      </c>
      <c r="L115" s="125"/>
      <c r="M115" s="123"/>
      <c r="N115" s="125"/>
      <c r="O115" s="123"/>
      <c r="P115" s="278"/>
      <c r="Q115" s="245"/>
      <c r="R115" s="286"/>
      <c r="S115" s="129"/>
    </row>
    <row r="116" spans="1:19" s="37" customFormat="1" ht="9.6" customHeight="1" x14ac:dyDescent="0.25">
      <c r="A116" s="241"/>
      <c r="B116" s="132"/>
      <c r="C116" s="132"/>
      <c r="D116" s="142"/>
      <c r="E116" s="430"/>
      <c r="F116" s="426"/>
      <c r="G116" s="426"/>
      <c r="H116" s="427"/>
      <c r="I116" s="426"/>
      <c r="J116" s="272"/>
      <c r="K116" s="273" t="str">
        <f>UPPER(IF(OR(J117="a",J117="as"),F114,IF(OR(J117="b",J117="bs"),F118,)))</f>
        <v/>
      </c>
      <c r="L116" s="274"/>
      <c r="M116" s="123"/>
      <c r="N116" s="125"/>
      <c r="O116" s="123"/>
      <c r="P116" s="278"/>
      <c r="Q116" s="123"/>
      <c r="R116" s="126"/>
      <c r="S116" s="129"/>
    </row>
    <row r="117" spans="1:19" s="37" customFormat="1" ht="9.6" customHeight="1" x14ac:dyDescent="0.25">
      <c r="A117" s="241"/>
      <c r="B117" s="132"/>
      <c r="C117" s="132"/>
      <c r="D117" s="142"/>
      <c r="E117" s="430"/>
      <c r="F117" s="426"/>
      <c r="G117" s="426"/>
      <c r="H117" s="427"/>
      <c r="I117" s="415" t="s">
        <v>0</v>
      </c>
      <c r="J117" s="144"/>
      <c r="K117" s="275" t="str">
        <f>UPPER(IF(OR(J117="a",J117="as"),F115,IF(OR(J117="b",J117="bs"),F119,)))</f>
        <v/>
      </c>
      <c r="L117" s="276"/>
      <c r="M117" s="123"/>
      <c r="N117" s="125"/>
      <c r="O117" s="123"/>
      <c r="P117" s="278"/>
      <c r="Q117" s="123"/>
      <c r="R117" s="126"/>
      <c r="S117" s="129"/>
    </row>
    <row r="118" spans="1:19" s="37" customFormat="1" ht="9.6" customHeight="1" x14ac:dyDescent="0.25">
      <c r="A118" s="241">
        <v>26</v>
      </c>
      <c r="B118" s="346" t="str">
        <f>IF($D118="","",VLOOKUP($D118,'1D ELO (3)'!$A$7:$P$39,14))</f>
        <v/>
      </c>
      <c r="C118" s="346" t="str">
        <f>IF($D118="","",VLOOKUP($D118,'1D ELO (3)'!$A$7:$P$39,15))</f>
        <v/>
      </c>
      <c r="D118" s="119"/>
      <c r="E118" s="423" t="str">
        <f>UPPER(IF($D118="","",VLOOKUP($D118,'1D ELO (3)'!$A$7:$P$39,5)))</f>
        <v/>
      </c>
      <c r="F118" s="412" t="str">
        <f>UPPER(IF($D118="","",VLOOKUP($D118,'1D ELO (3)'!$A$7:$P$39,2)))</f>
        <v/>
      </c>
      <c r="G118" s="412" t="str">
        <f>IF($D118="","",VLOOKUP($D118,'1D ELO (3)'!$A$7:$P$39,3))</f>
        <v/>
      </c>
      <c r="H118" s="424"/>
      <c r="I118" s="412" t="str">
        <f>IF($D118="","",VLOOKUP($D118,'1D ELO (3)'!$A$7:$P$39,4))</f>
        <v/>
      </c>
      <c r="J118" s="277"/>
      <c r="K118" s="123"/>
      <c r="L118" s="278"/>
      <c r="M118" s="161"/>
      <c r="N118" s="274"/>
      <c r="O118" s="123"/>
      <c r="P118" s="278"/>
      <c r="Q118" s="123"/>
      <c r="R118" s="126"/>
      <c r="S118" s="129"/>
    </row>
    <row r="119" spans="1:19" s="37" customFormat="1" ht="9.6" customHeight="1" x14ac:dyDescent="0.25">
      <c r="A119" s="241"/>
      <c r="B119" s="270"/>
      <c r="C119" s="270"/>
      <c r="D119" s="270"/>
      <c r="E119" s="423" t="str">
        <f>UPPER(IF($D118="","",VLOOKUP($D118,'1D ELO (3)'!$A$7:$P$33,11)))</f>
        <v/>
      </c>
      <c r="F119" s="412" t="str">
        <f>UPPER(IF($D118="","",VLOOKUP($D118,'1D ELO (3)'!$A$7:$P$33,8)))</f>
        <v/>
      </c>
      <c r="G119" s="412" t="str">
        <f>IF($D118="","",VLOOKUP($D118,'1D ELO (3)'!$A$7:$P$33,9))</f>
        <v/>
      </c>
      <c r="H119" s="424"/>
      <c r="I119" s="412" t="str">
        <f>IF($D118="","",VLOOKUP($D118,'1D ELO (3)'!$A$7:$P$33,10))</f>
        <v/>
      </c>
      <c r="J119" s="271"/>
      <c r="K119" s="123"/>
      <c r="L119" s="278"/>
      <c r="M119" s="245"/>
      <c r="N119" s="279"/>
      <c r="O119" s="123"/>
      <c r="P119" s="278"/>
      <c r="Q119" s="123"/>
      <c r="R119" s="126"/>
      <c r="S119" s="129"/>
    </row>
    <row r="120" spans="1:19" s="37" customFormat="1" ht="9.6" customHeight="1" x14ac:dyDescent="0.25">
      <c r="A120" s="241"/>
      <c r="B120" s="132"/>
      <c r="C120" s="132"/>
      <c r="D120" s="142"/>
      <c r="E120" s="430"/>
      <c r="F120" s="426"/>
      <c r="G120" s="426"/>
      <c r="H120" s="427"/>
      <c r="I120" s="426"/>
      <c r="J120" s="280"/>
      <c r="K120" s="123"/>
      <c r="L120" s="272"/>
      <c r="M120" s="273" t="str">
        <f>UPPER(IF(OR(L121="a",L121="as"),K116,IF(OR(L121="b",L121="bs"),K124,)))</f>
        <v/>
      </c>
      <c r="N120" s="125"/>
      <c r="O120" s="123"/>
      <c r="P120" s="278"/>
      <c r="Q120" s="123"/>
      <c r="R120" s="126"/>
      <c r="S120" s="129"/>
    </row>
    <row r="121" spans="1:19" s="37" customFormat="1" ht="9.6" customHeight="1" x14ac:dyDescent="0.25">
      <c r="A121" s="241"/>
      <c r="B121" s="132"/>
      <c r="C121" s="132"/>
      <c r="D121" s="142"/>
      <c r="E121" s="430"/>
      <c r="F121" s="426"/>
      <c r="G121" s="426"/>
      <c r="H121" s="427"/>
      <c r="I121" s="426"/>
      <c r="J121" s="280"/>
      <c r="K121" s="135" t="s">
        <v>0</v>
      </c>
      <c r="L121" s="144"/>
      <c r="M121" s="275" t="str">
        <f>UPPER(IF(OR(L121="a",L121="as"),K117,IF(OR(L121="b",L121="bs"),K125,)))</f>
        <v/>
      </c>
      <c r="N121" s="276"/>
      <c r="O121" s="123"/>
      <c r="P121" s="278"/>
      <c r="Q121" s="123"/>
      <c r="R121" s="126"/>
      <c r="S121" s="129"/>
    </row>
    <row r="122" spans="1:19" s="37" customFormat="1" ht="9.6" customHeight="1" x14ac:dyDescent="0.25">
      <c r="A122" s="281">
        <v>27</v>
      </c>
      <c r="B122" s="346" t="str">
        <f>IF($D122="","",VLOOKUP($D122,'1D ELO (3)'!$A$7:$P$39,14))</f>
        <v/>
      </c>
      <c r="C122" s="346" t="str">
        <f>IF($D122="","",VLOOKUP($D122,'1D ELO (3)'!$A$7:$P$39,15))</f>
        <v/>
      </c>
      <c r="D122" s="119"/>
      <c r="E122" s="423" t="str">
        <f>UPPER(IF($D122="","",VLOOKUP($D122,'1D ELO (3)'!$A$7:$P$39,5)))</f>
        <v/>
      </c>
      <c r="F122" s="412" t="str">
        <f>UPPER(IF($D122="","",VLOOKUP($D122,'1D ELO (3)'!$A$7:$P$39,2)))</f>
        <v/>
      </c>
      <c r="G122" s="412" t="str">
        <f>IF($D122="","",VLOOKUP($D122,'1D ELO (3)'!$A$7:$P$39,3))</f>
        <v/>
      </c>
      <c r="H122" s="424"/>
      <c r="I122" s="412" t="str">
        <f>IF($D122="","",VLOOKUP($D122,'1D ELO (3)'!$A$7:$P$39,4))</f>
        <v/>
      </c>
      <c r="J122" s="269"/>
      <c r="K122" s="123"/>
      <c r="L122" s="278"/>
      <c r="M122" s="123"/>
      <c r="N122" s="278"/>
      <c r="O122" s="161"/>
      <c r="P122" s="278"/>
      <c r="Q122" s="123"/>
      <c r="R122" s="126"/>
      <c r="S122" s="129"/>
    </row>
    <row r="123" spans="1:19" s="37" customFormat="1" ht="9.6" customHeight="1" x14ac:dyDescent="0.25">
      <c r="A123" s="241"/>
      <c r="B123" s="270"/>
      <c r="C123" s="270"/>
      <c r="D123" s="270"/>
      <c r="E123" s="423" t="str">
        <f>UPPER(IF($D122="","",VLOOKUP($D122,'1D ELO (3)'!$A$7:$P$33,11)))</f>
        <v/>
      </c>
      <c r="F123" s="412" t="str">
        <f>UPPER(IF($D122="","",VLOOKUP($D122,'1D ELO (3)'!$A$7:$P$33,8)))</f>
        <v/>
      </c>
      <c r="G123" s="412" t="str">
        <f>IF($D122="","",VLOOKUP($D122,'1D ELO (3)'!$A$7:$P$33,9))</f>
        <v/>
      </c>
      <c r="H123" s="424"/>
      <c r="I123" s="412" t="str">
        <f>IF($D122="","",VLOOKUP($D122,'1D ELO (3)'!$A$7:$P$33,10))</f>
        <v/>
      </c>
      <c r="J123" s="271"/>
      <c r="K123" s="116" t="str">
        <f>IF(J123="a",F122,IF(J123="b",F124,""))</f>
        <v/>
      </c>
      <c r="L123" s="278"/>
      <c r="M123" s="123"/>
      <c r="N123" s="278"/>
      <c r="O123" s="123"/>
      <c r="P123" s="278"/>
      <c r="Q123" s="123"/>
      <c r="R123" s="126"/>
      <c r="S123" s="129"/>
    </row>
    <row r="124" spans="1:19" s="37" customFormat="1" ht="9.6" customHeight="1" x14ac:dyDescent="0.25">
      <c r="A124" s="241"/>
      <c r="B124" s="132"/>
      <c r="C124" s="132"/>
      <c r="D124" s="132"/>
      <c r="E124" s="429"/>
      <c r="F124" s="426"/>
      <c r="G124" s="426"/>
      <c r="H124" s="427"/>
      <c r="I124" s="426"/>
      <c r="J124" s="272"/>
      <c r="K124" s="273" t="str">
        <f>UPPER(IF(OR(J125="a",J125="as"),F122,IF(OR(J125="b",J125="bs"),F126,)))</f>
        <v/>
      </c>
      <c r="L124" s="282"/>
      <c r="M124" s="123"/>
      <c r="N124" s="278"/>
      <c r="O124" s="123"/>
      <c r="P124" s="278"/>
      <c r="Q124" s="123"/>
      <c r="R124" s="126"/>
      <c r="S124" s="129"/>
    </row>
    <row r="125" spans="1:19" s="37" customFormat="1" ht="9.6" customHeight="1" x14ac:dyDescent="0.25">
      <c r="A125" s="241"/>
      <c r="B125" s="132"/>
      <c r="C125" s="132"/>
      <c r="D125" s="132"/>
      <c r="E125" s="429"/>
      <c r="F125" s="426"/>
      <c r="G125" s="426"/>
      <c r="H125" s="427"/>
      <c r="I125" s="415" t="s">
        <v>0</v>
      </c>
      <c r="J125" s="144"/>
      <c r="K125" s="275" t="str">
        <f>UPPER(IF(OR(J125="a",J125="as"),F123,IF(OR(J125="b",J125="bs"),F127,)))</f>
        <v/>
      </c>
      <c r="L125" s="271"/>
      <c r="M125" s="123"/>
      <c r="N125" s="278"/>
      <c r="O125" s="123"/>
      <c r="P125" s="278"/>
      <c r="Q125" s="123"/>
      <c r="R125" s="126"/>
      <c r="S125" s="129"/>
    </row>
    <row r="126" spans="1:19" s="37" customFormat="1" ht="9.6" customHeight="1" x14ac:dyDescent="0.25">
      <c r="A126" s="241">
        <v>28</v>
      </c>
      <c r="B126" s="346" t="str">
        <f>IF($D126="","",VLOOKUP($D126,'1D ELO (3)'!$A$7:$P$39,14))</f>
        <v/>
      </c>
      <c r="C126" s="346" t="str">
        <f>IF($D126="","",VLOOKUP($D126,'1D ELO (3)'!$A$7:$P$39,15))</f>
        <v/>
      </c>
      <c r="D126" s="119"/>
      <c r="E126" s="423" t="str">
        <f>UPPER(IF($D126="","",VLOOKUP($D126,'1D ELO (3)'!$A$7:$P$39,5)))</f>
        <v/>
      </c>
      <c r="F126" s="412" t="str">
        <f>UPPER(IF($D126="","",VLOOKUP($D126,'1D ELO (3)'!$A$7:$P$39,2)))</f>
        <v/>
      </c>
      <c r="G126" s="412" t="str">
        <f>IF($D126="","",VLOOKUP($D126,'1D ELO (3)'!$A$7:$P$39,3))</f>
        <v/>
      </c>
      <c r="H126" s="424"/>
      <c r="I126" s="412" t="str">
        <f>IF($D126="","",VLOOKUP($D126,'1D ELO (3)'!$A$7:$P$39,4))</f>
        <v/>
      </c>
      <c r="J126" s="277"/>
      <c r="K126" s="123"/>
      <c r="L126" s="125"/>
      <c r="M126" s="161"/>
      <c r="N126" s="282"/>
      <c r="O126" s="123"/>
      <c r="P126" s="278"/>
      <c r="Q126" s="123"/>
      <c r="R126" s="126"/>
      <c r="S126" s="129"/>
    </row>
    <row r="127" spans="1:19" s="37" customFormat="1" ht="9.6" customHeight="1" x14ac:dyDescent="0.25">
      <c r="A127" s="241"/>
      <c r="B127" s="270"/>
      <c r="C127" s="270"/>
      <c r="D127" s="270"/>
      <c r="E127" s="423" t="str">
        <f>UPPER(IF($D126="","",VLOOKUP($D126,'1D ELO (3)'!$A$7:$P$33,11)))</f>
        <v/>
      </c>
      <c r="F127" s="412" t="str">
        <f>UPPER(IF($D126="","",VLOOKUP($D126,'1D ELO (3)'!$A$7:$P$33,8)))</f>
        <v/>
      </c>
      <c r="G127" s="412" t="str">
        <f>IF($D126="","",VLOOKUP($D126,'1D ELO (3)'!$A$7:$P$33,9))</f>
        <v/>
      </c>
      <c r="H127" s="424"/>
      <c r="I127" s="412" t="str">
        <f>IF($D126="","",VLOOKUP($D126,'1D ELO (3)'!$A$7:$P$33,10))</f>
        <v/>
      </c>
      <c r="J127" s="271"/>
      <c r="K127" s="123"/>
      <c r="L127" s="125"/>
      <c r="M127" s="245"/>
      <c r="N127" s="283"/>
      <c r="O127" s="123"/>
      <c r="P127" s="278"/>
      <c r="Q127" s="123"/>
      <c r="R127" s="126"/>
      <c r="S127" s="129"/>
    </row>
    <row r="128" spans="1:19" s="37" customFormat="1" ht="9.6" customHeight="1" x14ac:dyDescent="0.25">
      <c r="A128" s="241"/>
      <c r="B128" s="132"/>
      <c r="C128" s="132"/>
      <c r="D128" s="132"/>
      <c r="E128" s="429"/>
      <c r="F128" s="426"/>
      <c r="G128" s="426"/>
      <c r="H128" s="427"/>
      <c r="I128" s="426"/>
      <c r="J128" s="280"/>
      <c r="K128" s="123"/>
      <c r="L128" s="125"/>
      <c r="M128" s="123"/>
      <c r="N128" s="272"/>
      <c r="O128" s="273" t="str">
        <f>UPPER(IF(OR(N129="a",N129="as"),M120,IF(OR(N129="b",N129="bs"),M136,)))</f>
        <v/>
      </c>
      <c r="P128" s="278"/>
      <c r="Q128" s="123"/>
      <c r="R128" s="126"/>
      <c r="S128" s="129"/>
    </row>
    <row r="129" spans="1:19" s="37" customFormat="1" ht="9.6" customHeight="1" x14ac:dyDescent="0.25">
      <c r="A129" s="241"/>
      <c r="B129" s="132"/>
      <c r="C129" s="132"/>
      <c r="D129" s="132"/>
      <c r="E129" s="429"/>
      <c r="F129" s="426"/>
      <c r="G129" s="426"/>
      <c r="H129" s="427"/>
      <c r="I129" s="426"/>
      <c r="J129" s="280"/>
      <c r="K129" s="123"/>
      <c r="L129" s="125"/>
      <c r="M129" s="135" t="s">
        <v>0</v>
      </c>
      <c r="N129" s="144"/>
      <c r="O129" s="275" t="str">
        <f>UPPER(IF(OR(N129="a",N129="as"),M121,IF(OR(N129="b",N129="bs"),M137,)))</f>
        <v/>
      </c>
      <c r="P129" s="271"/>
      <c r="Q129" s="123"/>
      <c r="R129" s="126"/>
      <c r="S129" s="129"/>
    </row>
    <row r="130" spans="1:19" s="37" customFormat="1" ht="9.6" customHeight="1" x14ac:dyDescent="0.25">
      <c r="A130" s="281">
        <v>29</v>
      </c>
      <c r="B130" s="346" t="str">
        <f>IF($D130="","",VLOOKUP($D130,'1D ELO (3)'!$A$7:$P$39,14))</f>
        <v/>
      </c>
      <c r="C130" s="346" t="str">
        <f>IF($D130="","",VLOOKUP($D130,'1D ELO (3)'!$A$7:$P$39,15))</f>
        <v/>
      </c>
      <c r="D130" s="119"/>
      <c r="E130" s="423" t="str">
        <f>UPPER(IF($D130="","",VLOOKUP($D130,'1D ELO (3)'!$A$7:$P$39,5)))</f>
        <v/>
      </c>
      <c r="F130" s="412" t="str">
        <f>UPPER(IF($D130="","",VLOOKUP($D130,'1D ELO (3)'!$A$7:$P$39,2)))</f>
        <v/>
      </c>
      <c r="G130" s="412" t="str">
        <f>IF($D130="","",VLOOKUP($D130,'1D ELO (3)'!$A$7:$P$39,3))</f>
        <v/>
      </c>
      <c r="H130" s="424"/>
      <c r="I130" s="412" t="str">
        <f>IF($D130="","",VLOOKUP($D130,'1D ELO (3)'!$A$7:$P$39,4))</f>
        <v/>
      </c>
      <c r="J130" s="269"/>
      <c r="K130" s="123"/>
      <c r="L130" s="125"/>
      <c r="M130" s="123"/>
      <c r="N130" s="278"/>
      <c r="O130" s="123"/>
      <c r="P130" s="125"/>
      <c r="Q130" s="123"/>
      <c r="R130" s="126"/>
      <c r="S130" s="129"/>
    </row>
    <row r="131" spans="1:19" s="37" customFormat="1" ht="9.6" customHeight="1" x14ac:dyDescent="0.25">
      <c r="A131" s="241"/>
      <c r="B131" s="270"/>
      <c r="C131" s="270"/>
      <c r="D131" s="270"/>
      <c r="E131" s="423" t="str">
        <f>UPPER(IF($D130="","",VLOOKUP($D130,'1D ELO (3)'!$A$7:$P$33,11)))</f>
        <v/>
      </c>
      <c r="F131" s="412" t="str">
        <f>UPPER(IF($D130="","",VLOOKUP($D130,'1D ELO (3)'!$A$7:$P$33,8)))</f>
        <v/>
      </c>
      <c r="G131" s="412" t="str">
        <f>IF($D130="","",VLOOKUP($D130,'1D ELO (3)'!$A$7:$P$33,9))</f>
        <v/>
      </c>
      <c r="H131" s="424"/>
      <c r="I131" s="412" t="str">
        <f>IF($D130="","",VLOOKUP($D130,'1D ELO (3)'!$A$7:$P$33,10))</f>
        <v/>
      </c>
      <c r="J131" s="271"/>
      <c r="K131" s="116" t="str">
        <f>IF(J131="a",F130,IF(J131="b",F132,""))</f>
        <v/>
      </c>
      <c r="L131" s="125"/>
      <c r="M131" s="123"/>
      <c r="N131" s="278"/>
      <c r="O131" s="123"/>
      <c r="P131" s="125"/>
      <c r="Q131" s="123"/>
      <c r="R131" s="126"/>
      <c r="S131" s="129"/>
    </row>
    <row r="132" spans="1:19" s="37" customFormat="1" ht="9.6" customHeight="1" x14ac:dyDescent="0.25">
      <c r="A132" s="241"/>
      <c r="B132" s="132"/>
      <c r="C132" s="132"/>
      <c r="D132" s="142"/>
      <c r="E132" s="430"/>
      <c r="F132" s="426"/>
      <c r="G132" s="426"/>
      <c r="H132" s="427"/>
      <c r="I132" s="426"/>
      <c r="J132" s="272"/>
      <c r="K132" s="273" t="str">
        <f>UPPER(IF(OR(J133="a",J133="as"),F130,IF(OR(J133="b",J133="bs"),F134,)))</f>
        <v/>
      </c>
      <c r="L132" s="274"/>
      <c r="M132" s="123"/>
      <c r="N132" s="278"/>
      <c r="O132" s="123"/>
      <c r="P132" s="125"/>
      <c r="Q132" s="123"/>
      <c r="R132" s="126"/>
      <c r="S132" s="129"/>
    </row>
    <row r="133" spans="1:19" s="37" customFormat="1" ht="9.6" customHeight="1" x14ac:dyDescent="0.25">
      <c r="A133" s="241"/>
      <c r="B133" s="132"/>
      <c r="C133" s="132"/>
      <c r="D133" s="142"/>
      <c r="E133" s="430"/>
      <c r="F133" s="426"/>
      <c r="G133" s="426"/>
      <c r="H133" s="427"/>
      <c r="I133" s="415" t="s">
        <v>0</v>
      </c>
      <c r="J133" s="144"/>
      <c r="K133" s="275" t="str">
        <f>UPPER(IF(OR(J133="a",J133="as"),F131,IF(OR(J133="b",J133="bs"),F135,)))</f>
        <v/>
      </c>
      <c r="L133" s="276"/>
      <c r="M133" s="123"/>
      <c r="N133" s="278"/>
      <c r="O133" s="123"/>
      <c r="P133" s="125"/>
      <c r="Q133" s="123"/>
      <c r="R133" s="126"/>
      <c r="S133" s="129"/>
    </row>
    <row r="134" spans="1:19" s="37" customFormat="1" ht="9.6" customHeight="1" x14ac:dyDescent="0.25">
      <c r="A134" s="241">
        <v>30</v>
      </c>
      <c r="B134" s="346" t="str">
        <f>IF($D134="","",VLOOKUP($D134,'1D ELO (3)'!$A$7:$P$39,14))</f>
        <v/>
      </c>
      <c r="C134" s="346" t="str">
        <f>IF($D134="","",VLOOKUP($D134,'1D ELO (3)'!$A$7:$P$39,15))</f>
        <v/>
      </c>
      <c r="D134" s="119"/>
      <c r="E134" s="423" t="str">
        <f>UPPER(IF($D134="","",VLOOKUP($D134,'1D ELO (3)'!$A$7:$P$39,5)))</f>
        <v/>
      </c>
      <c r="F134" s="412" t="str">
        <f>UPPER(IF($D134="","",VLOOKUP($D134,'1D ELO (3)'!$A$7:$P$39,2)))</f>
        <v/>
      </c>
      <c r="G134" s="412" t="str">
        <f>IF($D134="","",VLOOKUP($D134,'1D ELO (3)'!$A$7:$P$39,3))</f>
        <v/>
      </c>
      <c r="H134" s="424"/>
      <c r="I134" s="412" t="str">
        <f>IF($D134="","",VLOOKUP($D134,'1D ELO (3)'!$A$7:$P$39,4))</f>
        <v/>
      </c>
      <c r="J134" s="277"/>
      <c r="K134" s="123"/>
      <c r="L134" s="278"/>
      <c r="M134" s="161"/>
      <c r="N134" s="282"/>
      <c r="O134" s="123"/>
      <c r="P134" s="125"/>
      <c r="Q134" s="123"/>
      <c r="R134" s="126"/>
      <c r="S134" s="129"/>
    </row>
    <row r="135" spans="1:19" s="37" customFormat="1" ht="9.6" customHeight="1" x14ac:dyDescent="0.25">
      <c r="A135" s="241"/>
      <c r="B135" s="270"/>
      <c r="C135" s="270"/>
      <c r="D135" s="270"/>
      <c r="E135" s="423" t="str">
        <f>UPPER(IF($D134="","",VLOOKUP($D134,'1D ELO (3)'!$A$7:$P$33,11)))</f>
        <v/>
      </c>
      <c r="F135" s="412" t="str">
        <f>UPPER(IF($D134="","",VLOOKUP($D134,'1D ELO (3)'!$A$7:$P$33,8)))</f>
        <v/>
      </c>
      <c r="G135" s="412" t="str">
        <f>IF($D134="","",VLOOKUP($D134,'1D ELO (3)'!$A$7:$P$33,9))</f>
        <v/>
      </c>
      <c r="H135" s="424"/>
      <c r="I135" s="412" t="str">
        <f>IF($D134="","",VLOOKUP($D134,'1D ELO (3)'!$A$7:$P$33,10))</f>
        <v/>
      </c>
      <c r="J135" s="271"/>
      <c r="K135" s="123"/>
      <c r="L135" s="278"/>
      <c r="M135" s="245"/>
      <c r="N135" s="283"/>
      <c r="O135" s="123"/>
      <c r="P135" s="125"/>
      <c r="Q135" s="123"/>
      <c r="R135" s="126"/>
      <c r="S135" s="129"/>
    </row>
    <row r="136" spans="1:19" s="37" customFormat="1" ht="9.6" customHeight="1" x14ac:dyDescent="0.25">
      <c r="A136" s="241"/>
      <c r="B136" s="132"/>
      <c r="C136" s="132"/>
      <c r="D136" s="142"/>
      <c r="E136" s="430"/>
      <c r="F136" s="426"/>
      <c r="G136" s="426"/>
      <c r="H136" s="427"/>
      <c r="I136" s="426"/>
      <c r="J136" s="280"/>
      <c r="K136" s="123"/>
      <c r="L136" s="272"/>
      <c r="M136" s="273" t="str">
        <f>UPPER(IF(OR(L137="a",L137="as"),K132,IF(OR(L137="b",L137="bs"),K140,)))</f>
        <v/>
      </c>
      <c r="N136" s="278"/>
      <c r="O136" s="123"/>
      <c r="P136" s="125"/>
      <c r="Q136" s="123"/>
      <c r="R136" s="126"/>
      <c r="S136" s="129"/>
    </row>
    <row r="137" spans="1:19" s="37" customFormat="1" ht="9.6" customHeight="1" x14ac:dyDescent="0.25">
      <c r="A137" s="241"/>
      <c r="B137" s="132"/>
      <c r="C137" s="132"/>
      <c r="D137" s="142"/>
      <c r="E137" s="430"/>
      <c r="F137" s="426"/>
      <c r="G137" s="426"/>
      <c r="H137" s="427"/>
      <c r="I137" s="426"/>
      <c r="J137" s="280"/>
      <c r="K137" s="135" t="s">
        <v>0</v>
      </c>
      <c r="L137" s="144"/>
      <c r="M137" s="275" t="str">
        <f>UPPER(IF(OR(L137="a",L137="as"),K133,IF(OR(L137="b",L137="bs"),K141,)))</f>
        <v/>
      </c>
      <c r="N137" s="271"/>
      <c r="O137" s="123"/>
      <c r="P137" s="125"/>
      <c r="Q137" s="123"/>
      <c r="R137" s="126"/>
      <c r="S137" s="129"/>
    </row>
    <row r="138" spans="1:19" s="37" customFormat="1" ht="9.6" customHeight="1" x14ac:dyDescent="0.25">
      <c r="A138" s="281">
        <v>31</v>
      </c>
      <c r="B138" s="346" t="str">
        <f>IF($D138="","",VLOOKUP($D138,'1D ELO (3)'!$A$7:$P$39,14))</f>
        <v/>
      </c>
      <c r="C138" s="346" t="str">
        <f>IF($D138="","",VLOOKUP($D138,'1D ELO (3)'!$A$7:$P$39,15))</f>
        <v/>
      </c>
      <c r="D138" s="119"/>
      <c r="E138" s="423" t="str">
        <f>UPPER(IF($D138="","",VLOOKUP($D138,'1D ELO (3)'!$A$7:$P$39,5)))</f>
        <v/>
      </c>
      <c r="F138" s="412" t="str">
        <f>UPPER(IF($D138="","",VLOOKUP($D138,'1D ELO (3)'!$A$7:$P$39,2)))</f>
        <v/>
      </c>
      <c r="G138" s="412" t="str">
        <f>IF($D138="","",VLOOKUP($D138,'1D ELO (3)'!$A$7:$P$39,3))</f>
        <v/>
      </c>
      <c r="H138" s="424"/>
      <c r="I138" s="412" t="str">
        <f>IF($D138="","",VLOOKUP($D138,'1D ELO (3)'!$A$7:$P$39,4))</f>
        <v/>
      </c>
      <c r="J138" s="269"/>
      <c r="K138" s="123"/>
      <c r="L138" s="278"/>
      <c r="M138" s="123"/>
      <c r="N138" s="125"/>
      <c r="O138" s="298" t="str">
        <f>O63</f>
        <v>Döntő</v>
      </c>
      <c r="P138" s="299"/>
      <c r="Q138" s="298" t="str">
        <f>Q63</f>
        <v>Nyertes</v>
      </c>
      <c r="R138" s="299"/>
      <c r="S138" s="129"/>
    </row>
    <row r="139" spans="1:19" s="37" customFormat="1" ht="9.6" customHeight="1" x14ac:dyDescent="0.25">
      <c r="A139" s="241"/>
      <c r="B139" s="270"/>
      <c r="C139" s="270"/>
      <c r="D139" s="270"/>
      <c r="E139" s="423" t="str">
        <f>UPPER(IF($D138="","",VLOOKUP($D138,'1D ELO (3)'!$A$7:$P$33,11)))</f>
        <v/>
      </c>
      <c r="F139" s="412" t="str">
        <f>UPPER(IF($D138="","",VLOOKUP($D138,'1D ELO (3)'!$A$7:$P$33,8)))</f>
        <v/>
      </c>
      <c r="G139" s="412" t="str">
        <f>IF($D138="","",VLOOKUP($D138,'1D ELO (3)'!$A$7:$P$33,9))</f>
        <v/>
      </c>
      <c r="H139" s="424"/>
      <c r="I139" s="412" t="str">
        <f>IF($D138="","",VLOOKUP($D138,'1D ELO (3)'!$A$7:$P$33,10))</f>
        <v/>
      </c>
      <c r="J139" s="271"/>
      <c r="K139" s="116" t="str">
        <f>IF(J139="a",F138,IF(J139="b",F140,""))</f>
        <v/>
      </c>
      <c r="L139" s="278"/>
      <c r="M139" s="123"/>
      <c r="N139" s="125"/>
      <c r="O139" s="300" t="str">
        <f>O64</f>
        <v/>
      </c>
      <c r="P139" s="299"/>
      <c r="Q139" s="302"/>
      <c r="R139" s="299"/>
      <c r="S139" s="129"/>
    </row>
    <row r="140" spans="1:19" s="37" customFormat="1" ht="9.6" customHeight="1" x14ac:dyDescent="0.25">
      <c r="A140" s="241"/>
      <c r="B140" s="132"/>
      <c r="C140" s="132"/>
      <c r="D140" s="132"/>
      <c r="E140" s="429"/>
      <c r="F140" s="426"/>
      <c r="G140" s="426"/>
      <c r="H140" s="427"/>
      <c r="I140" s="426"/>
      <c r="J140" s="272"/>
      <c r="K140" s="273" t="str">
        <f>UPPER(IF(OR(J141="a",J141="as"),F138,IF(OR(J141="b",J141="bs"),F142,)))</f>
        <v/>
      </c>
      <c r="L140" s="282"/>
      <c r="M140" s="123"/>
      <c r="N140" s="125"/>
      <c r="O140" s="303" t="str">
        <f>O65</f>
        <v/>
      </c>
      <c r="P140" s="317"/>
      <c r="Q140" s="302"/>
      <c r="R140" s="299"/>
      <c r="S140" s="129"/>
    </row>
    <row r="141" spans="1:19" s="37" customFormat="1" ht="9.6" customHeight="1" x14ac:dyDescent="0.25">
      <c r="A141" s="241"/>
      <c r="B141" s="132"/>
      <c r="C141" s="132"/>
      <c r="D141" s="132"/>
      <c r="E141" s="429"/>
      <c r="F141" s="426"/>
      <c r="G141" s="426"/>
      <c r="H141" s="427"/>
      <c r="I141" s="415" t="s">
        <v>0</v>
      </c>
      <c r="J141" s="144"/>
      <c r="K141" s="275" t="str">
        <f>UPPER(IF(OR(J141="a",J141="as"),F139,IF(OR(J141="b",J141="bs"),F143,)))</f>
        <v/>
      </c>
      <c r="L141" s="271"/>
      <c r="M141" s="123"/>
      <c r="N141" s="125"/>
      <c r="O141" s="302"/>
      <c r="P141" s="318"/>
      <c r="Q141" s="300" t="str">
        <f>Q66</f>
        <v/>
      </c>
      <c r="R141" s="299"/>
      <c r="S141" s="129"/>
    </row>
    <row r="142" spans="1:19" s="37" customFormat="1" ht="9.6" customHeight="1" x14ac:dyDescent="0.25">
      <c r="A142" s="287">
        <v>32</v>
      </c>
      <c r="B142" s="346" t="str">
        <f>IF($D142="","",VLOOKUP($D142,'1D ELO (3)'!$A$7:$P$39,14))</f>
        <v/>
      </c>
      <c r="C142" s="346" t="str">
        <f>IF($D142="","",VLOOKUP($D142,'1D ELO (3)'!$A$7:$P$39,15))</f>
        <v/>
      </c>
      <c r="D142" s="119"/>
      <c r="E142" s="578" t="str">
        <f>UPPER(IF($D142="","",VLOOKUP($D142,'1D ELO (3)'!$A$7:$P$39,5)))</f>
        <v/>
      </c>
      <c r="F142" s="579" t="str">
        <f>UPPER(IF($D142="","",VLOOKUP($D142,'1D ELO (3)'!$A$7:$P$39,2)))</f>
        <v/>
      </c>
      <c r="G142" s="579" t="str">
        <f>IF($D142="","",VLOOKUP($D142,'1D ELO (3)'!$A$7:$P$39,3))</f>
        <v/>
      </c>
      <c r="H142" s="580"/>
      <c r="I142" s="579" t="str">
        <f>IF($D142="","",VLOOKUP($D142,'1D ELO (3)'!$A$7:$P$39,4))</f>
        <v/>
      </c>
      <c r="J142" s="277"/>
      <c r="K142" s="123"/>
      <c r="L142" s="125"/>
      <c r="M142" s="161"/>
      <c r="N142" s="274"/>
      <c r="O142" s="302"/>
      <c r="P142" s="318"/>
      <c r="Q142" s="303" t="str">
        <f>Q67</f>
        <v/>
      </c>
      <c r="R142" s="317"/>
      <c r="S142" s="129"/>
    </row>
    <row r="143" spans="1:19" s="37" customFormat="1" ht="9.6" customHeight="1" x14ac:dyDescent="0.25">
      <c r="A143" s="241"/>
      <c r="B143" s="270"/>
      <c r="C143" s="270"/>
      <c r="D143" s="270"/>
      <c r="E143" s="578" t="str">
        <f>UPPER(IF($D142="","",VLOOKUP($D142,'1D ELO (3)'!$A$7:$P$33,11)))</f>
        <v/>
      </c>
      <c r="F143" s="579" t="str">
        <f>UPPER(IF($D142="","",VLOOKUP($D142,'1D ELO (3)'!$A$7:$P$33,8)))</f>
        <v/>
      </c>
      <c r="G143" s="579" t="str">
        <f>IF($D142="","",VLOOKUP($D142,'1D ELO (3)'!$A$7:$P$33,9))</f>
        <v/>
      </c>
      <c r="H143" s="580"/>
      <c r="I143" s="579" t="str">
        <f>IF($D142="","",VLOOKUP($D142,'1D ELO (3)'!$A$7:$P$33,10))</f>
        <v/>
      </c>
      <c r="J143" s="271"/>
      <c r="K143" s="123"/>
      <c r="L143" s="125"/>
      <c r="M143" s="245"/>
      <c r="N143" s="279"/>
      <c r="O143" s="300" t="str">
        <f>O68</f>
        <v/>
      </c>
      <c r="P143" s="318"/>
      <c r="Q143" s="302">
        <f>Q68</f>
        <v>0</v>
      </c>
      <c r="R143" s="299"/>
      <c r="S143" s="129"/>
    </row>
    <row r="144" spans="1:19" s="37" customFormat="1" ht="9.6" customHeight="1" x14ac:dyDescent="0.25">
      <c r="A144" s="288"/>
      <c r="B144" s="289"/>
      <c r="C144" s="289"/>
      <c r="D144" s="290"/>
      <c r="E144" s="290"/>
      <c r="F144" s="159"/>
      <c r="G144" s="159"/>
      <c r="H144" s="115"/>
      <c r="I144" s="159"/>
      <c r="J144" s="291"/>
      <c r="K144" s="127"/>
      <c r="L144" s="128"/>
      <c r="M144" s="127"/>
      <c r="N144" s="128"/>
      <c r="O144" s="303" t="str">
        <f>O69</f>
        <v/>
      </c>
      <c r="P144" s="319"/>
      <c r="Q144" s="320"/>
      <c r="R144" s="321"/>
      <c r="S144" s="129"/>
    </row>
    <row r="145" spans="1:19" s="2" customFormat="1" ht="6" customHeight="1" x14ac:dyDescent="0.25">
      <c r="A145" s="288"/>
      <c r="B145" s="289"/>
      <c r="C145" s="289"/>
      <c r="D145" s="290"/>
      <c r="E145" s="290"/>
      <c r="F145" s="159"/>
      <c r="G145" s="159"/>
      <c r="H145" s="115"/>
      <c r="I145" s="159"/>
      <c r="J145" s="291"/>
      <c r="K145" s="127"/>
      <c r="L145" s="128"/>
      <c r="M145" s="166"/>
      <c r="N145" s="167"/>
      <c r="O145" s="311"/>
      <c r="P145" s="312"/>
      <c r="Q145" s="311"/>
      <c r="R145" s="312"/>
      <c r="S145" s="168"/>
    </row>
    <row r="146" spans="1:19" s="18" customFormat="1" ht="10.5" customHeight="1" x14ac:dyDescent="0.25">
      <c r="A146" s="169" t="s">
        <v>102</v>
      </c>
      <c r="B146" s="170"/>
      <c r="C146" s="171"/>
      <c r="D146" s="172" t="s">
        <v>6</v>
      </c>
      <c r="E146" s="172"/>
      <c r="F146" s="173" t="s">
        <v>150</v>
      </c>
      <c r="G146" s="172" t="s">
        <v>6</v>
      </c>
      <c r="H146" s="173" t="s">
        <v>150</v>
      </c>
      <c r="I146" s="313"/>
      <c r="J146" s="173" t="s">
        <v>6</v>
      </c>
      <c r="K146" s="173" t="s">
        <v>105</v>
      </c>
      <c r="L146" s="176"/>
      <c r="M146" s="173" t="s">
        <v>106</v>
      </c>
      <c r="N146" s="177"/>
      <c r="O146" s="178" t="s">
        <v>151</v>
      </c>
      <c r="P146" s="178"/>
      <c r="Q146" s="179">
        <f>Q71</f>
        <v>0</v>
      </c>
      <c r="R146" s="180"/>
    </row>
    <row r="147" spans="1:19" s="18" customFormat="1" ht="9" customHeight="1" x14ac:dyDescent="0.25">
      <c r="A147" s="182" t="s">
        <v>155</v>
      </c>
      <c r="B147" s="181"/>
      <c r="C147" s="183"/>
      <c r="D147" s="184">
        <v>1</v>
      </c>
      <c r="E147" s="184"/>
      <c r="F147" s="55">
        <f t="shared" ref="F147:H154" si="0">F72</f>
        <v>0</v>
      </c>
      <c r="G147" s="53">
        <f t="shared" si="0"/>
        <v>5</v>
      </c>
      <c r="H147" s="53">
        <f t="shared" si="0"/>
        <v>0</v>
      </c>
      <c r="I147" s="292"/>
      <c r="J147" s="293" t="s">
        <v>7</v>
      </c>
      <c r="K147" s="181">
        <f t="shared" ref="K147:K154" si="1">K72</f>
        <v>0</v>
      </c>
      <c r="L147" s="187"/>
      <c r="M147" s="181">
        <f t="shared" ref="M147:M154" si="2">M72</f>
        <v>0</v>
      </c>
      <c r="N147" s="188"/>
      <c r="O147" s="189" t="s">
        <v>156</v>
      </c>
      <c r="P147" s="190"/>
      <c r="Q147" s="190"/>
      <c r="R147" s="191"/>
    </row>
    <row r="148" spans="1:19" s="18" customFormat="1" ht="9" customHeight="1" x14ac:dyDescent="0.25">
      <c r="A148" s="196" t="s">
        <v>121</v>
      </c>
      <c r="B148" s="194"/>
      <c r="C148" s="197"/>
      <c r="D148" s="184"/>
      <c r="E148" s="184"/>
      <c r="F148" s="55">
        <f t="shared" si="0"/>
        <v>0</v>
      </c>
      <c r="G148" s="53">
        <f t="shared" si="0"/>
        <v>0</v>
      </c>
      <c r="H148" s="53">
        <f t="shared" si="0"/>
        <v>0</v>
      </c>
      <c r="I148" s="292"/>
      <c r="J148" s="293"/>
      <c r="K148" s="181">
        <f t="shared" si="1"/>
        <v>0</v>
      </c>
      <c r="L148" s="187"/>
      <c r="M148" s="181">
        <f t="shared" si="2"/>
        <v>0</v>
      </c>
      <c r="N148" s="188"/>
      <c r="O148" s="194"/>
      <c r="P148" s="193"/>
      <c r="Q148" s="194"/>
      <c r="R148" s="195"/>
    </row>
    <row r="149" spans="1:19" s="18" customFormat="1" ht="9" customHeight="1" x14ac:dyDescent="0.25">
      <c r="A149" s="336"/>
      <c r="B149" s="337"/>
      <c r="C149" s="338"/>
      <c r="D149" s="184">
        <v>2</v>
      </c>
      <c r="E149" s="184"/>
      <c r="F149" s="55">
        <f t="shared" si="0"/>
        <v>0</v>
      </c>
      <c r="G149" s="53">
        <f t="shared" si="0"/>
        <v>6</v>
      </c>
      <c r="H149" s="53">
        <f t="shared" si="0"/>
        <v>0</v>
      </c>
      <c r="I149" s="292"/>
      <c r="J149" s="293" t="s">
        <v>8</v>
      </c>
      <c r="K149" s="181">
        <f t="shared" si="1"/>
        <v>0</v>
      </c>
      <c r="L149" s="187"/>
      <c r="M149" s="181">
        <f t="shared" si="2"/>
        <v>0</v>
      </c>
      <c r="N149" s="188"/>
      <c r="O149" s="189" t="s">
        <v>109</v>
      </c>
      <c r="P149" s="190"/>
      <c r="Q149" s="190"/>
      <c r="R149" s="191"/>
    </row>
    <row r="150" spans="1:19" s="18" customFormat="1" ht="9" customHeight="1" x14ac:dyDescent="0.25">
      <c r="A150" s="198"/>
      <c r="B150" s="110"/>
      <c r="C150" s="199"/>
      <c r="D150" s="184"/>
      <c r="E150" s="184"/>
      <c r="F150" s="55">
        <f t="shared" si="0"/>
        <v>0</v>
      </c>
      <c r="G150" s="53">
        <f t="shared" si="0"/>
        <v>0</v>
      </c>
      <c r="H150" s="53">
        <f t="shared" si="0"/>
        <v>0</v>
      </c>
      <c r="I150" s="292"/>
      <c r="J150" s="293"/>
      <c r="K150" s="181">
        <f t="shared" si="1"/>
        <v>0</v>
      </c>
      <c r="L150" s="187"/>
      <c r="M150" s="181">
        <f t="shared" si="2"/>
        <v>0</v>
      </c>
      <c r="N150" s="188"/>
      <c r="O150" s="181"/>
      <c r="P150" s="187"/>
      <c r="Q150" s="181"/>
      <c r="R150" s="188"/>
    </row>
    <row r="151" spans="1:19" s="18" customFormat="1" ht="9" customHeight="1" x14ac:dyDescent="0.25">
      <c r="A151" s="325"/>
      <c r="B151" s="339"/>
      <c r="C151" s="340"/>
      <c r="D151" s="184">
        <v>3</v>
      </c>
      <c r="E151" s="184"/>
      <c r="F151" s="55">
        <f t="shared" si="0"/>
        <v>0</v>
      </c>
      <c r="G151" s="53">
        <f t="shared" si="0"/>
        <v>7</v>
      </c>
      <c r="H151" s="53">
        <f t="shared" si="0"/>
        <v>0</v>
      </c>
      <c r="I151" s="292"/>
      <c r="J151" s="293" t="s">
        <v>9</v>
      </c>
      <c r="K151" s="181">
        <f t="shared" si="1"/>
        <v>0</v>
      </c>
      <c r="L151" s="187"/>
      <c r="M151" s="181">
        <f t="shared" si="2"/>
        <v>0</v>
      </c>
      <c r="N151" s="188"/>
      <c r="O151" s="194"/>
      <c r="P151" s="193"/>
      <c r="Q151" s="194"/>
      <c r="R151" s="195"/>
    </row>
    <row r="152" spans="1:19" s="18" customFormat="1" ht="9" customHeight="1" x14ac:dyDescent="0.25">
      <c r="A152" s="326"/>
      <c r="B152" s="24"/>
      <c r="C152" s="199"/>
      <c r="D152" s="184"/>
      <c r="E152" s="184"/>
      <c r="F152" s="55">
        <f t="shared" si="0"/>
        <v>0</v>
      </c>
      <c r="G152" s="53">
        <f t="shared" si="0"/>
        <v>0</v>
      </c>
      <c r="H152" s="53">
        <f t="shared" si="0"/>
        <v>0</v>
      </c>
      <c r="I152" s="292"/>
      <c r="J152" s="293"/>
      <c r="K152" s="181">
        <f t="shared" si="1"/>
        <v>0</v>
      </c>
      <c r="L152" s="187"/>
      <c r="M152" s="181">
        <f t="shared" si="2"/>
        <v>0</v>
      </c>
      <c r="N152" s="188"/>
      <c r="O152" s="189" t="s">
        <v>89</v>
      </c>
      <c r="P152" s="190"/>
      <c r="Q152" s="190"/>
      <c r="R152" s="191"/>
    </row>
    <row r="153" spans="1:19" s="18" customFormat="1" ht="9" customHeight="1" x14ac:dyDescent="0.25">
      <c r="A153" s="326"/>
      <c r="B153" s="24"/>
      <c r="C153" s="334"/>
      <c r="D153" s="184">
        <v>4</v>
      </c>
      <c r="E153" s="184"/>
      <c r="F153" s="55">
        <f t="shared" si="0"/>
        <v>0</v>
      </c>
      <c r="G153" s="53">
        <f t="shared" si="0"/>
        <v>8</v>
      </c>
      <c r="H153" s="53">
        <f t="shared" si="0"/>
        <v>0</v>
      </c>
      <c r="I153" s="292"/>
      <c r="J153" s="293" t="s">
        <v>10</v>
      </c>
      <c r="K153" s="181">
        <f t="shared" si="1"/>
        <v>0</v>
      </c>
      <c r="L153" s="187"/>
      <c r="M153" s="181">
        <f t="shared" si="2"/>
        <v>0</v>
      </c>
      <c r="N153" s="188"/>
      <c r="O153" s="181"/>
      <c r="P153" s="187"/>
      <c r="Q153" s="181"/>
      <c r="R153" s="188"/>
    </row>
    <row r="154" spans="1:19" s="18" customFormat="1" ht="9" customHeight="1" x14ac:dyDescent="0.25">
      <c r="A154" s="327"/>
      <c r="B154" s="324"/>
      <c r="C154" s="335"/>
      <c r="D154" s="200"/>
      <c r="E154" s="200"/>
      <c r="F154" s="201">
        <f t="shared" si="0"/>
        <v>0</v>
      </c>
      <c r="G154" s="294">
        <f t="shared" si="0"/>
        <v>0</v>
      </c>
      <c r="H154" s="294">
        <f t="shared" si="0"/>
        <v>0</v>
      </c>
      <c r="I154" s="295"/>
      <c r="J154" s="296"/>
      <c r="K154" s="194">
        <f t="shared" si="1"/>
        <v>0</v>
      </c>
      <c r="L154" s="193"/>
      <c r="M154" s="194">
        <f t="shared" si="2"/>
        <v>0</v>
      </c>
      <c r="N154" s="195"/>
      <c r="O154" s="194" t="str">
        <f>O79</f>
        <v>Csávás István</v>
      </c>
      <c r="P154" s="193"/>
      <c r="Q154" s="194"/>
      <c r="R154" s="195"/>
    </row>
  </sheetData>
  <mergeCells count="1">
    <mergeCell ref="A4:C4"/>
  </mergeCells>
  <conditionalFormatting sqref="D7 D11 D15 D19 D23 D27 D31 D35 D39 D43 D47 D51 D55 D59 D63 D67 D82 D86 D90 D94 D98 D102 D106 D110 D114 D118 D122 D126 D130 D134 D138 D142">
    <cfRule type="cellIs" dxfId="375" priority="21" stopIfTrue="1" operator="lessThan">
      <formula>9</formula>
    </cfRule>
  </conditionalFormatting>
  <conditionalFormatting sqref="E7:F7 E11:F11 E15:F15 E19:F19 E23:F23 E27:F27 E31:F31 E35:F35 E39:F39 E43:F43 E47:F47 E51:F51 E55:F55 E59:F59 E63:F63 E67:F67 E82:F82 E86:F86 E90:F90 E94:F94 E98:F98 E102:F102 E106:F106 E110:F110 E114:F114 E118:F118 E122:F122 E126:F126 E130:F130 E134:F134 E138:F138 E142:F142">
    <cfRule type="cellIs" dxfId="374" priority="22" stopIfTrue="1" operator="equal">
      <formula>"Bye"</formula>
    </cfRule>
  </conditionalFormatting>
  <conditionalFormatting sqref="I10 K14 I18 M22 I26 K30 I34 O38 I42 K46 I50 M54 I58 K62 I66 O67 I85 K89 I93 M97 I101 K105 I109 O113 I117 K121 I125 M129 I133 K137 I141">
    <cfRule type="expression" dxfId="373" priority="28" stopIfTrue="1">
      <formula>AND($O$1="CU",I10="Umpire")</formula>
    </cfRule>
    <cfRule type="expression" dxfId="372" priority="29" stopIfTrue="1">
      <formula>AND($O$1="CU",I10&lt;&gt;"Umpire",J10&lt;&gt;"")</formula>
    </cfRule>
    <cfRule type="expression" dxfId="371" priority="30" stopIfTrue="1">
      <formula>AND($O$1="CU",I10&lt;&gt;"Umpire")</formula>
    </cfRule>
  </conditionalFormatting>
  <conditionalFormatting sqref="J10 L14 J18 N22 J26 L30 J34 P38 J42 L46 J50 N54 J58 L62 J66 P67 J85 L89 J93 N97 J101 L105 J109 P113 J117 L121 J125 N129 J133 L137 J141">
    <cfRule type="expression" dxfId="370" priority="23" stopIfTrue="1">
      <formula>$O$1="CU"</formula>
    </cfRule>
  </conditionalFormatting>
  <conditionalFormatting sqref="K9 M13 K17 O21 K25 M29 K33 Q37 K41 M45 K49 O53 K57 M61 K65 Q66 K84 M88 K92 O96 K100 M104 K108 Q112 K116 M120 K124 O128 K132 M136 K140">
    <cfRule type="expression" dxfId="369" priority="26" stopIfTrue="1">
      <formula>J10="as"</formula>
    </cfRule>
    <cfRule type="expression" dxfId="368" priority="27" stopIfTrue="1">
      <formula>J10="bs"</formula>
    </cfRule>
  </conditionalFormatting>
  <conditionalFormatting sqref="K10 M14 K18 O22 K26 M30 K34 Q38 K42 M46 K50 O54 K58 M62 K66 Q67 K85 M89 K93 O97 K101 M105 K109 Q113 K117 M121 K125 O129 K133 M137 K141">
    <cfRule type="expression" dxfId="367" priority="24" stopIfTrue="1">
      <formula>J10="as"</formula>
    </cfRule>
    <cfRule type="expression" dxfId="366" priority="25" stopIfTrue="1">
      <formula>J10="bs"</formula>
    </cfRule>
  </conditionalFormatting>
  <conditionalFormatting sqref="O64">
    <cfRule type="expression" dxfId="365" priority="15" stopIfTrue="1">
      <formula>P38="as"</formula>
    </cfRule>
    <cfRule type="expression" dxfId="364" priority="16" stopIfTrue="1">
      <formula>P38="bs"</formula>
    </cfRule>
  </conditionalFormatting>
  <conditionalFormatting sqref="O65">
    <cfRule type="expression" dxfId="363" priority="19" stopIfTrue="1">
      <formula>P38="as"</formula>
    </cfRule>
    <cfRule type="expression" dxfId="362" priority="20" stopIfTrue="1">
      <formula>P38="bs"</formula>
    </cfRule>
  </conditionalFormatting>
  <conditionalFormatting sqref="O68">
    <cfRule type="expression" dxfId="361" priority="13" stopIfTrue="1">
      <formula>P113="as"</formula>
    </cfRule>
    <cfRule type="expression" dxfId="360" priority="14" stopIfTrue="1">
      <formula>P113="bs"</formula>
    </cfRule>
  </conditionalFormatting>
  <conditionalFormatting sqref="O69">
    <cfRule type="expression" dxfId="359" priority="17" stopIfTrue="1">
      <formula>P113="as"</formula>
    </cfRule>
    <cfRule type="expression" dxfId="358" priority="18" stopIfTrue="1">
      <formula>P113="bs"</formula>
    </cfRule>
  </conditionalFormatting>
  <conditionalFormatting sqref="O139">
    <cfRule type="expression" dxfId="357" priority="5" stopIfTrue="1">
      <formula>P38="as"</formula>
    </cfRule>
    <cfRule type="expression" dxfId="356" priority="6" stopIfTrue="1">
      <formula>P38="bs"</formula>
    </cfRule>
  </conditionalFormatting>
  <conditionalFormatting sqref="O140">
    <cfRule type="expression" dxfId="355" priority="9" stopIfTrue="1">
      <formula>P38="as"</formula>
    </cfRule>
    <cfRule type="expression" dxfId="354" priority="10" stopIfTrue="1">
      <formula>P38="bs"</formula>
    </cfRule>
  </conditionalFormatting>
  <conditionalFormatting sqref="O143">
    <cfRule type="expression" dxfId="353" priority="3" stopIfTrue="1">
      <formula>P113="as"</formula>
    </cfRule>
    <cfRule type="expression" dxfId="352" priority="4" stopIfTrue="1">
      <formula>P113="bs"</formula>
    </cfRule>
  </conditionalFormatting>
  <conditionalFormatting sqref="O144">
    <cfRule type="expression" dxfId="351" priority="7" stopIfTrue="1">
      <formula>P113="as"</formula>
    </cfRule>
    <cfRule type="expression" dxfId="350" priority="8" stopIfTrue="1">
      <formula>P113="bs"</formula>
    </cfRule>
  </conditionalFormatting>
  <conditionalFormatting sqref="Q141">
    <cfRule type="expression" dxfId="349" priority="1" stopIfTrue="1">
      <formula>P67="as"</formula>
    </cfRule>
    <cfRule type="expression" dxfId="348" priority="2" stopIfTrue="1">
      <formula>P67="bs"</formula>
    </cfRule>
  </conditionalFormatting>
  <conditionalFormatting sqref="Q142">
    <cfRule type="expression" dxfId="347" priority="11" stopIfTrue="1">
      <formula>P67="as"</formula>
    </cfRule>
    <cfRule type="expression" dxfId="346" priority="12" stopIfTrue="1">
      <formula>P67="bs"</formula>
    </cfRule>
  </conditionalFormatting>
  <dataValidations count="1">
    <dataValidation type="list" allowBlank="1" showInputMessage="1" sqref="K62 O67 K89 M97 K105 O113 M129 K121 K137 I10 I66 I34 I50 I26 I58 I18 I42 K14 M22 K30 O38 M54 K46 I85 I141 I109 I125 I101 I133 I93 I117" xr:uid="{00000000-0002-0000-3A00-000000000000}">
      <formula1>$U$7:$U$16</formula1>
    </dataValidation>
  </dataValidations>
  <printOptions horizontalCentered="1"/>
  <pageMargins left="0.35" right="0.35" top="0.39" bottom="0.39" header="0" footer="0"/>
  <pageSetup paperSize="9" orientation="portrait" horizontalDpi="300" verticalDpi="300" r:id="rId1"/>
  <headerFooter alignWithMargins="0"/>
  <rowBreaks count="1" manualBreakCount="1">
    <brk id="79"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696321" r:id="rId4" name="Button 1">
              <controlPr defaultSize="0" print="0" autoFill="0" autoPict="0" macro="[0]!Jun_Show_CU">
                <anchor moveWithCells="1" sizeWithCells="1">
                  <from>
                    <xdr:col>12</xdr:col>
                    <xdr:colOff>525780</xdr:colOff>
                    <xdr:row>0</xdr:row>
                    <xdr:rowOff>7620</xdr:rowOff>
                  </from>
                  <to>
                    <xdr:col>14</xdr:col>
                    <xdr:colOff>350520</xdr:colOff>
                    <xdr:row>0</xdr:row>
                    <xdr:rowOff>182880</xdr:rowOff>
                  </to>
                </anchor>
              </controlPr>
            </control>
          </mc:Choice>
        </mc:AlternateContent>
        <mc:AlternateContent xmlns:mc="http://schemas.openxmlformats.org/markup-compatibility/2006">
          <mc:Choice Requires="x14">
            <control shapeId="696322" r:id="rId5" name="Button 2">
              <controlPr defaultSize="0" print="0" autoFill="0" autoPict="0" macro="[0]!Jun_Hide_CU">
                <anchor moveWithCells="1" sizeWithCells="1">
                  <from>
                    <xdr:col>12</xdr:col>
                    <xdr:colOff>495300</xdr:colOff>
                    <xdr:row>0</xdr:row>
                    <xdr:rowOff>182880</xdr:rowOff>
                  </from>
                  <to>
                    <xdr:col>14</xdr:col>
                    <xdr:colOff>350520</xdr:colOff>
                    <xdr:row>1</xdr:row>
                    <xdr:rowOff>45720</xdr:rowOff>
                  </to>
                </anchor>
              </controlPr>
            </control>
          </mc:Choice>
        </mc:AlternateContent>
      </controls>
    </mc:Choice>
  </mc:AlternateContent>
</worksheet>
</file>

<file path=xl/worksheets/sheet8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Sheet30">
    <tabColor indexed="42"/>
  </sheetPr>
  <dimension ref="A1:O134"/>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6.33203125" customWidth="1"/>
    <col min="2" max="2" width="14.44140625" customWidth="1"/>
    <col min="3" max="3" width="13.88671875" customWidth="1"/>
    <col min="4" max="4" width="11.6640625" style="41" customWidth="1"/>
    <col min="5" max="5" width="10.44140625" style="617" customWidth="1"/>
    <col min="6" max="6" width="30.33203125" style="64" customWidth="1"/>
    <col min="7" max="7" width="8.6640625" style="625" customWidth="1"/>
    <col min="8" max="8" width="0.109375" style="41" customWidth="1"/>
    <col min="9" max="9" width="5.44140625" style="41" hidden="1" customWidth="1"/>
    <col min="10" max="10" width="8" style="41" hidden="1" customWidth="1"/>
    <col min="11" max="11" width="0.109375" style="41" hidden="1" customWidth="1"/>
    <col min="12" max="13" width="7.44140625" style="41" customWidth="1"/>
    <col min="14" max="14" width="7.44140625" style="41" hidden="1" customWidth="1"/>
    <col min="15" max="15" width="7.44140625" style="41" customWidth="1"/>
  </cols>
  <sheetData>
    <row r="1" spans="1:15" ht="24.6" x14ac:dyDescent="0.4">
      <c r="A1" s="349" t="str">
        <f>Altalanos!$A$6</f>
        <v>Bács-Kiskun megyei Tenisz Diákolimpia</v>
      </c>
      <c r="B1" s="56"/>
      <c r="C1" s="56"/>
      <c r="D1" s="341"/>
      <c r="E1" s="370" t="s">
        <v>90</v>
      </c>
      <c r="F1" s="82"/>
      <c r="G1" s="618"/>
      <c r="H1" s="362"/>
      <c r="I1" s="362"/>
      <c r="J1" s="362"/>
      <c r="K1" s="362"/>
      <c r="L1" s="362"/>
      <c r="M1" s="362"/>
      <c r="N1" s="362"/>
      <c r="O1" s="363"/>
    </row>
    <row r="2" spans="1:15" ht="13.8" thickBot="1" x14ac:dyDescent="0.3">
      <c r="B2" s="59" t="s">
        <v>119</v>
      </c>
      <c r="C2" s="393">
        <f>Altalanos!$D$8</f>
        <v>0</v>
      </c>
      <c r="D2" s="82"/>
      <c r="E2" s="370" t="s">
        <v>91</v>
      </c>
      <c r="F2" s="594"/>
      <c r="G2" s="619"/>
      <c r="H2" s="57"/>
      <c r="I2" s="57"/>
      <c r="J2" s="57"/>
      <c r="K2" s="57"/>
      <c r="L2" s="73"/>
      <c r="M2" s="49"/>
      <c r="N2" s="49"/>
      <c r="O2" s="73"/>
    </row>
    <row r="3" spans="1:15" s="2" customFormat="1" ht="13.8" thickBot="1" x14ac:dyDescent="0.3">
      <c r="A3" s="641"/>
      <c r="B3" s="582"/>
      <c r="C3" s="582"/>
      <c r="D3" s="582"/>
      <c r="E3" s="616"/>
      <c r="F3" s="582"/>
      <c r="G3" s="620"/>
      <c r="H3" s="74"/>
      <c r="I3" s="84"/>
      <c r="J3" s="84"/>
      <c r="K3" s="84"/>
      <c r="L3" s="410" t="s">
        <v>89</v>
      </c>
      <c r="M3" s="75"/>
      <c r="N3" s="85"/>
      <c r="O3" s="371"/>
    </row>
    <row r="4" spans="1:15" s="2" customFormat="1" x14ac:dyDescent="0.25">
      <c r="A4" s="44" t="s">
        <v>81</v>
      </c>
      <c r="B4" s="44"/>
      <c r="C4" s="42" t="s">
        <v>79</v>
      </c>
      <c r="D4" s="44" t="s">
        <v>84</v>
      </c>
      <c r="E4" s="651"/>
      <c r="F4" s="642"/>
      <c r="G4" s="621" t="s">
        <v>85</v>
      </c>
      <c r="H4" s="87"/>
      <c r="I4" s="88"/>
      <c r="J4" s="88"/>
      <c r="K4" s="88"/>
      <c r="L4" s="87"/>
      <c r="M4" s="372"/>
      <c r="N4" s="372"/>
      <c r="O4" s="89"/>
    </row>
    <row r="5" spans="1:15" s="2" customFormat="1" ht="13.8" thickBot="1" x14ac:dyDescent="0.3">
      <c r="A5" s="364" t="str">
        <f>Altalanos!$A$10</f>
        <v>2025.05.08-09</v>
      </c>
      <c r="B5" s="364"/>
      <c r="C5" s="60" t="str">
        <f>Altalanos!$C$10</f>
        <v>Kecskemét</v>
      </c>
      <c r="D5" s="61" t="str">
        <f>Altalanos!$D$10</f>
        <v xml:space="preserve">  </v>
      </c>
      <c r="E5" s="52"/>
      <c r="F5" s="61"/>
      <c r="G5" s="622" t="str">
        <f>Altalanos!$E$10</f>
        <v>Csávás István</v>
      </c>
      <c r="H5" s="90"/>
      <c r="I5" s="52"/>
      <c r="J5" s="52"/>
      <c r="K5" s="52"/>
      <c r="L5" s="90"/>
      <c r="M5" s="61"/>
      <c r="N5" s="61"/>
      <c r="O5" s="643"/>
    </row>
    <row r="6" spans="1:15" ht="30" customHeight="1" thickBot="1" x14ac:dyDescent="0.3">
      <c r="A6" s="348" t="s">
        <v>92</v>
      </c>
      <c r="B6" s="77" t="s">
        <v>82</v>
      </c>
      <c r="C6" s="77" t="s">
        <v>83</v>
      </c>
      <c r="D6" s="77" t="s">
        <v>87</v>
      </c>
      <c r="E6" s="78" t="s">
        <v>88</v>
      </c>
      <c r="F6" s="591" t="s">
        <v>208</v>
      </c>
      <c r="G6" s="623" t="s">
        <v>94</v>
      </c>
      <c r="H6" s="356" t="s">
        <v>74</v>
      </c>
      <c r="I6" s="79" t="s">
        <v>72</v>
      </c>
      <c r="J6" s="358" t="s">
        <v>1</v>
      </c>
      <c r="K6" s="79" t="s">
        <v>73</v>
      </c>
      <c r="L6" s="343" t="s">
        <v>95</v>
      </c>
      <c r="M6" s="80" t="s">
        <v>96</v>
      </c>
      <c r="N6" s="92" t="s">
        <v>2</v>
      </c>
      <c r="O6" s="78" t="s">
        <v>97</v>
      </c>
    </row>
    <row r="7" spans="1:15" s="11" customFormat="1" ht="18.899999999999999" customHeight="1" x14ac:dyDescent="0.25">
      <c r="A7" s="360">
        <v>1</v>
      </c>
      <c r="B7" s="67"/>
      <c r="C7" s="67"/>
      <c r="D7" s="68"/>
      <c r="E7" s="373"/>
      <c r="F7" s="638"/>
      <c r="G7" s="653"/>
      <c r="H7" s="357"/>
      <c r="I7" s="355"/>
      <c r="J7" s="359"/>
      <c r="K7" s="355"/>
      <c r="L7" s="344"/>
      <c r="M7" s="68"/>
      <c r="N7" s="93"/>
      <c r="O7" s="638"/>
    </row>
    <row r="8" spans="1:15" s="11" customFormat="1" ht="18.899999999999999" customHeight="1" x14ac:dyDescent="0.25">
      <c r="A8" s="360">
        <v>2</v>
      </c>
      <c r="B8" s="67"/>
      <c r="C8" s="67"/>
      <c r="D8" s="68"/>
      <c r="E8" s="373"/>
      <c r="F8" s="388"/>
      <c r="G8" s="68"/>
      <c r="H8" s="357"/>
      <c r="I8" s="355"/>
      <c r="J8" s="359"/>
      <c r="K8" s="355"/>
      <c r="L8" s="344"/>
      <c r="M8" s="68"/>
      <c r="N8" s="93"/>
      <c r="O8" s="597"/>
    </row>
    <row r="9" spans="1:15" s="11" customFormat="1" ht="18.899999999999999" customHeight="1" x14ac:dyDescent="0.25">
      <c r="A9" s="360">
        <v>3</v>
      </c>
      <c r="B9" s="67"/>
      <c r="C9" s="67"/>
      <c r="D9" s="68"/>
      <c r="E9" s="373"/>
      <c r="F9" s="388"/>
      <c r="G9" s="68"/>
      <c r="H9" s="357"/>
      <c r="I9" s="355"/>
      <c r="J9" s="359"/>
      <c r="K9" s="355"/>
      <c r="L9" s="344"/>
      <c r="M9" s="68"/>
      <c r="N9" s="604"/>
      <c r="O9" s="388"/>
    </row>
    <row r="10" spans="1:15" s="11" customFormat="1" ht="18.899999999999999" customHeight="1" x14ac:dyDescent="0.25">
      <c r="A10" s="360">
        <v>4</v>
      </c>
      <c r="B10" s="67"/>
      <c r="C10" s="67"/>
      <c r="D10" s="68"/>
      <c r="E10" s="373"/>
      <c r="F10" s="388"/>
      <c r="G10" s="68"/>
      <c r="H10" s="357"/>
      <c r="I10" s="355"/>
      <c r="J10" s="359"/>
      <c r="K10" s="355"/>
      <c r="L10" s="344"/>
      <c r="M10" s="68"/>
      <c r="N10" s="603"/>
      <c r="O10" s="597"/>
    </row>
    <row r="11" spans="1:15" s="11" customFormat="1" ht="18.899999999999999" customHeight="1" x14ac:dyDescent="0.25">
      <c r="A11" s="360">
        <v>5</v>
      </c>
      <c r="B11" s="67"/>
      <c r="C11" s="67"/>
      <c r="D11" s="68"/>
      <c r="E11" s="373"/>
      <c r="F11" s="388"/>
      <c r="G11" s="653"/>
      <c r="H11" s="357"/>
      <c r="I11" s="355"/>
      <c r="J11" s="359"/>
      <c r="K11" s="355"/>
      <c r="L11" s="344"/>
      <c r="M11" s="68"/>
      <c r="N11" s="604"/>
      <c r="O11" s="597"/>
    </row>
    <row r="12" spans="1:15" s="11" customFormat="1" ht="18.899999999999999" customHeight="1" x14ac:dyDescent="0.25">
      <c r="A12" s="360">
        <v>6</v>
      </c>
      <c r="B12" s="67"/>
      <c r="C12" s="67"/>
      <c r="D12" s="68"/>
      <c r="E12" s="373"/>
      <c r="F12" s="388"/>
      <c r="G12" s="68"/>
      <c r="H12" s="357"/>
      <c r="I12" s="355"/>
      <c r="J12" s="359"/>
      <c r="K12" s="355"/>
      <c r="L12" s="344"/>
      <c r="M12" s="68"/>
      <c r="N12" s="604"/>
      <c r="O12" s="597"/>
    </row>
    <row r="13" spans="1:15" s="11" customFormat="1" ht="18.899999999999999" customHeight="1" x14ac:dyDescent="0.25">
      <c r="A13" s="360">
        <v>7</v>
      </c>
      <c r="B13" s="67"/>
      <c r="C13" s="67"/>
      <c r="D13" s="68"/>
      <c r="E13" s="373"/>
      <c r="F13" s="388"/>
      <c r="G13" s="68"/>
      <c r="H13" s="357"/>
      <c r="I13" s="355"/>
      <c r="J13" s="359"/>
      <c r="K13" s="355"/>
      <c r="L13" s="344"/>
      <c r="M13" s="68"/>
      <c r="N13" s="604"/>
      <c r="O13" s="597"/>
    </row>
    <row r="14" spans="1:15" s="11" customFormat="1" ht="18.899999999999999" customHeight="1" x14ac:dyDescent="0.25">
      <c r="A14" s="360">
        <v>8</v>
      </c>
      <c r="B14" s="67"/>
      <c r="C14" s="67"/>
      <c r="D14" s="68"/>
      <c r="E14" s="373"/>
      <c r="F14" s="388"/>
      <c r="G14" s="68"/>
      <c r="H14" s="357"/>
      <c r="I14" s="355"/>
      <c r="J14" s="359"/>
      <c r="K14" s="355"/>
      <c r="L14" s="344"/>
      <c r="M14" s="68"/>
      <c r="N14" s="604"/>
      <c r="O14" s="597"/>
    </row>
    <row r="15" spans="1:15" s="11" customFormat="1" ht="18.899999999999999" customHeight="1" x14ac:dyDescent="0.25">
      <c r="A15" s="360">
        <v>9</v>
      </c>
      <c r="B15" s="67"/>
      <c r="C15" s="67"/>
      <c r="D15" s="68"/>
      <c r="E15" s="373"/>
      <c r="F15" s="388"/>
      <c r="G15" s="68"/>
      <c r="H15" s="357"/>
      <c r="I15" s="355"/>
      <c r="J15" s="359"/>
      <c r="K15" s="355"/>
      <c r="L15" s="344"/>
      <c r="M15" s="68"/>
      <c r="N15" s="605"/>
      <c r="O15" s="597"/>
    </row>
    <row r="16" spans="1:15" s="11" customFormat="1" ht="18.899999999999999" customHeight="1" x14ac:dyDescent="0.25">
      <c r="A16" s="360">
        <v>10</v>
      </c>
      <c r="B16" s="67"/>
      <c r="C16" s="67"/>
      <c r="D16" s="68"/>
      <c r="E16" s="373"/>
      <c r="F16" s="388"/>
      <c r="G16" s="68"/>
      <c r="H16" s="357"/>
      <c r="I16" s="355"/>
      <c r="J16" s="359"/>
      <c r="K16" s="355"/>
      <c r="L16" s="344"/>
      <c r="M16" s="68"/>
      <c r="N16" s="93"/>
      <c r="O16" s="597"/>
    </row>
    <row r="17" spans="1:15" s="11" customFormat="1" ht="18.899999999999999" customHeight="1" x14ac:dyDescent="0.25">
      <c r="A17" s="360">
        <v>11</v>
      </c>
      <c r="B17" s="67"/>
      <c r="C17" s="67"/>
      <c r="D17" s="68"/>
      <c r="E17" s="373"/>
      <c r="F17" s="388"/>
      <c r="G17" s="68"/>
      <c r="H17" s="357"/>
      <c r="I17" s="355"/>
      <c r="J17" s="359"/>
      <c r="K17" s="355"/>
      <c r="L17" s="344"/>
      <c r="M17" s="68"/>
      <c r="N17" s="93"/>
      <c r="O17" s="597"/>
    </row>
    <row r="18" spans="1:15" s="11" customFormat="1" ht="18.899999999999999" customHeight="1" x14ac:dyDescent="0.25">
      <c r="A18" s="360">
        <v>12</v>
      </c>
      <c r="B18" s="67"/>
      <c r="C18" s="67"/>
      <c r="D18" s="68"/>
      <c r="E18" s="373"/>
      <c r="F18" s="388"/>
      <c r="G18" s="68"/>
      <c r="H18" s="357"/>
      <c r="I18" s="355"/>
      <c r="J18" s="359"/>
      <c r="K18" s="355"/>
      <c r="L18" s="344"/>
      <c r="M18" s="68"/>
      <c r="N18" s="93"/>
      <c r="O18" s="597"/>
    </row>
    <row r="19" spans="1:15" s="11" customFormat="1" ht="18.899999999999999" customHeight="1" x14ac:dyDescent="0.25">
      <c r="A19" s="360">
        <v>13</v>
      </c>
      <c r="B19" s="67"/>
      <c r="C19" s="67"/>
      <c r="D19" s="68"/>
      <c r="E19" s="373"/>
      <c r="F19" s="388"/>
      <c r="G19" s="68"/>
      <c r="H19" s="357"/>
      <c r="I19" s="355"/>
      <c r="J19" s="359"/>
      <c r="K19" s="355"/>
      <c r="L19" s="344"/>
      <c r="M19" s="68"/>
      <c r="N19" s="69"/>
      <c r="O19" s="597"/>
    </row>
    <row r="20" spans="1:15" s="11" customFormat="1" ht="18.899999999999999" customHeight="1" x14ac:dyDescent="0.25">
      <c r="A20" s="360">
        <v>14</v>
      </c>
      <c r="B20" s="67"/>
      <c r="C20" s="67"/>
      <c r="D20" s="68"/>
      <c r="E20" s="373"/>
      <c r="F20" s="388"/>
      <c r="G20" s="68"/>
      <c r="H20" s="357"/>
      <c r="I20" s="355"/>
      <c r="J20" s="359"/>
      <c r="K20" s="355"/>
      <c r="L20" s="344"/>
      <c r="M20" s="68"/>
      <c r="N20" s="69"/>
      <c r="O20" s="597"/>
    </row>
    <row r="21" spans="1:15" s="11" customFormat="1" ht="18.899999999999999" customHeight="1" x14ac:dyDescent="0.25">
      <c r="A21" s="360">
        <v>15</v>
      </c>
      <c r="B21" s="67"/>
      <c r="C21" s="67"/>
      <c r="D21" s="68"/>
      <c r="E21" s="373"/>
      <c r="F21" s="388"/>
      <c r="G21" s="68"/>
      <c r="H21" s="357"/>
      <c r="I21" s="355"/>
      <c r="J21" s="359"/>
      <c r="K21" s="355"/>
      <c r="L21" s="344"/>
      <c r="M21" s="68"/>
      <c r="N21" s="93"/>
      <c r="O21" s="597"/>
    </row>
    <row r="22" spans="1:15" s="11" customFormat="1" ht="18.899999999999999" customHeight="1" x14ac:dyDescent="0.25">
      <c r="A22" s="360">
        <v>16</v>
      </c>
      <c r="B22" s="67"/>
      <c r="C22" s="67"/>
      <c r="D22" s="68"/>
      <c r="E22" s="373"/>
      <c r="F22" s="388"/>
      <c r="G22" s="68"/>
      <c r="H22" s="357"/>
      <c r="I22" s="355"/>
      <c r="J22" s="359"/>
      <c r="K22" s="355"/>
      <c r="L22" s="344"/>
      <c r="M22" s="68"/>
      <c r="N22" s="93"/>
      <c r="O22" s="597"/>
    </row>
    <row r="23" spans="1:15" s="11" customFormat="1" ht="18.899999999999999" customHeight="1" x14ac:dyDescent="0.25">
      <c r="A23" s="360">
        <v>17</v>
      </c>
      <c r="B23" s="67"/>
      <c r="C23" s="67"/>
      <c r="D23" s="68"/>
      <c r="E23" s="373"/>
      <c r="F23" s="388"/>
      <c r="G23" s="68"/>
      <c r="H23" s="357"/>
      <c r="I23" s="355"/>
      <c r="J23" s="359"/>
      <c r="K23" s="355"/>
      <c r="L23" s="344"/>
      <c r="M23" s="68"/>
      <c r="N23" s="93"/>
      <c r="O23" s="597"/>
    </row>
    <row r="24" spans="1:15" s="11" customFormat="1" ht="18.899999999999999" customHeight="1" x14ac:dyDescent="0.25">
      <c r="A24" s="360">
        <v>18</v>
      </c>
      <c r="B24" s="67"/>
      <c r="C24" s="67"/>
      <c r="D24" s="68"/>
      <c r="E24" s="373"/>
      <c r="F24" s="388"/>
      <c r="G24" s="68"/>
      <c r="H24" s="357"/>
      <c r="I24" s="355"/>
      <c r="J24" s="359"/>
      <c r="K24" s="355"/>
      <c r="L24" s="344"/>
      <c r="M24" s="68"/>
      <c r="N24" s="93"/>
      <c r="O24" s="597"/>
    </row>
    <row r="25" spans="1:15" s="11" customFormat="1" ht="18.899999999999999" customHeight="1" x14ac:dyDescent="0.25">
      <c r="A25" s="360">
        <v>19</v>
      </c>
      <c r="B25" s="67"/>
      <c r="C25" s="67"/>
      <c r="D25" s="68"/>
      <c r="E25" s="373"/>
      <c r="F25" s="388"/>
      <c r="G25" s="68"/>
      <c r="H25" s="357"/>
      <c r="I25" s="355"/>
      <c r="J25" s="359"/>
      <c r="K25" s="355"/>
      <c r="L25" s="344"/>
      <c r="M25" s="68"/>
      <c r="N25" s="93"/>
      <c r="O25" s="597"/>
    </row>
    <row r="26" spans="1:15" s="11" customFormat="1" ht="18.899999999999999" customHeight="1" x14ac:dyDescent="0.25">
      <c r="A26" s="360">
        <v>20</v>
      </c>
      <c r="B26" s="67"/>
      <c r="C26" s="67"/>
      <c r="D26" s="68"/>
      <c r="E26" s="373"/>
      <c r="F26" s="388"/>
      <c r="G26" s="68"/>
      <c r="H26" s="357"/>
      <c r="I26" s="355"/>
      <c r="J26" s="359"/>
      <c r="K26" s="355"/>
      <c r="L26" s="344"/>
      <c r="M26" s="68"/>
      <c r="N26" s="93"/>
      <c r="O26" s="597"/>
    </row>
    <row r="27" spans="1:15" s="11" customFormat="1" ht="18.899999999999999" customHeight="1" x14ac:dyDescent="0.25">
      <c r="A27" s="360">
        <v>21</v>
      </c>
      <c r="B27" s="67"/>
      <c r="C27" s="67"/>
      <c r="D27" s="68"/>
      <c r="E27" s="373"/>
      <c r="F27" s="388"/>
      <c r="G27" s="68"/>
      <c r="H27" s="357"/>
      <c r="I27" s="355"/>
      <c r="J27" s="359"/>
      <c r="K27" s="355"/>
      <c r="L27" s="344"/>
      <c r="M27" s="68"/>
      <c r="N27" s="69"/>
      <c r="O27" s="388"/>
    </row>
    <row r="28" spans="1:15" s="11" customFormat="1" ht="18.899999999999999" customHeight="1" x14ac:dyDescent="0.25">
      <c r="A28" s="360">
        <v>22</v>
      </c>
      <c r="B28" s="67"/>
      <c r="C28" s="67"/>
      <c r="D28" s="68"/>
      <c r="E28" s="373"/>
      <c r="F28" s="586"/>
      <c r="G28" s="586"/>
      <c r="H28" s="357"/>
      <c r="I28" s="355"/>
      <c r="J28" s="359"/>
      <c r="K28" s="355"/>
      <c r="L28" s="344"/>
      <c r="M28" s="69"/>
      <c r="N28" s="69"/>
      <c r="O28" s="69"/>
    </row>
    <row r="29" spans="1:15" s="11" customFormat="1" ht="18.899999999999999" customHeight="1" x14ac:dyDescent="0.25">
      <c r="A29" s="360">
        <v>23</v>
      </c>
      <c r="B29" s="67"/>
      <c r="C29" s="67"/>
      <c r="D29" s="68"/>
      <c r="E29" s="373"/>
      <c r="F29" s="586"/>
      <c r="G29" s="586"/>
      <c r="H29" s="357"/>
      <c r="I29" s="355"/>
      <c r="J29" s="359"/>
      <c r="K29" s="355"/>
      <c r="L29" s="344"/>
      <c r="M29" s="69"/>
      <c r="N29" s="93"/>
      <c r="O29" s="69"/>
    </row>
    <row r="30" spans="1:15" s="11" customFormat="1" ht="18.899999999999999" customHeight="1" x14ac:dyDescent="0.25">
      <c r="A30" s="360">
        <v>24</v>
      </c>
      <c r="B30" s="67"/>
      <c r="C30" s="67"/>
      <c r="D30" s="68"/>
      <c r="E30" s="373"/>
      <c r="F30" s="586"/>
      <c r="G30" s="624"/>
      <c r="H30" s="357"/>
      <c r="I30" s="355"/>
      <c r="J30" s="359"/>
      <c r="K30" s="355"/>
      <c r="L30" s="344"/>
      <c r="M30" s="69"/>
      <c r="N30" s="93">
        <f t="shared" ref="N30:N93" si="0">IF(L30="DA",1,IF(L30="WC",2,IF(L30="SE",3,IF(L30="Q",4,IF(L30="LL",5,999)))))</f>
        <v>999</v>
      </c>
      <c r="O30" s="69"/>
    </row>
    <row r="31" spans="1:15" s="11" customFormat="1" ht="18.899999999999999" customHeight="1" x14ac:dyDescent="0.25">
      <c r="A31" s="360">
        <v>25</v>
      </c>
      <c r="B31" s="67"/>
      <c r="C31" s="67"/>
      <c r="D31" s="68"/>
      <c r="E31" s="373"/>
      <c r="F31" s="586"/>
      <c r="G31" s="624"/>
      <c r="H31" s="357"/>
      <c r="I31" s="355"/>
      <c r="J31" s="359"/>
      <c r="K31" s="355"/>
      <c r="L31" s="344"/>
      <c r="M31" s="69"/>
      <c r="N31" s="93">
        <f t="shared" si="0"/>
        <v>999</v>
      </c>
      <c r="O31" s="69"/>
    </row>
    <row r="32" spans="1:15" s="11" customFormat="1" ht="18.899999999999999" customHeight="1" x14ac:dyDescent="0.25">
      <c r="A32" s="360">
        <v>26</v>
      </c>
      <c r="B32" s="67"/>
      <c r="C32" s="67"/>
      <c r="D32" s="68"/>
      <c r="E32" s="373"/>
      <c r="F32" s="586"/>
      <c r="G32" s="624"/>
      <c r="H32" s="357"/>
      <c r="I32" s="355"/>
      <c r="J32" s="359"/>
      <c r="K32" s="355"/>
      <c r="L32" s="344"/>
      <c r="M32" s="69"/>
      <c r="N32" s="93">
        <f t="shared" si="0"/>
        <v>999</v>
      </c>
      <c r="O32" s="69"/>
    </row>
    <row r="33" spans="1:15" s="11" customFormat="1" ht="18.899999999999999" customHeight="1" x14ac:dyDescent="0.25">
      <c r="A33" s="360">
        <v>27</v>
      </c>
      <c r="B33" s="67"/>
      <c r="C33" s="67"/>
      <c r="D33" s="68"/>
      <c r="E33" s="373"/>
      <c r="F33" s="586"/>
      <c r="G33" s="624"/>
      <c r="H33" s="357" t="e">
        <f>IF(AND(O33="",#REF!&gt;0,#REF!&lt;5),I33,)</f>
        <v>#REF!</v>
      </c>
      <c r="I33" s="355" t="str">
        <f>IF(D33="","ZZZ9",IF(AND(#REF!&gt;0,#REF!&lt;5),D33&amp;#REF!,D33&amp;"9"))</f>
        <v>ZZZ9</v>
      </c>
      <c r="J33" s="359">
        <f t="shared" ref="J33:J96" si="1">IF(O33="",999,O33)</f>
        <v>999</v>
      </c>
      <c r="K33" s="355">
        <f t="shared" ref="K33:K96" si="2">IF(N33=999,999,1)</f>
        <v>999</v>
      </c>
      <c r="L33" s="344"/>
      <c r="M33" s="69"/>
      <c r="N33" s="93">
        <f t="shared" si="0"/>
        <v>999</v>
      </c>
      <c r="O33" s="69"/>
    </row>
    <row r="34" spans="1:15" s="11" customFormat="1" ht="18.899999999999999" customHeight="1" x14ac:dyDescent="0.25">
      <c r="A34" s="360">
        <v>28</v>
      </c>
      <c r="B34" s="67"/>
      <c r="C34" s="67"/>
      <c r="D34" s="68"/>
      <c r="E34" s="373"/>
      <c r="F34" s="586"/>
      <c r="G34" s="624"/>
      <c r="H34" s="357" t="e">
        <f>IF(AND(O34="",#REF!&gt;0,#REF!&lt;5),I34,)</f>
        <v>#REF!</v>
      </c>
      <c r="I34" s="355" t="str">
        <f>IF(D34="","ZZZ9",IF(AND(#REF!&gt;0,#REF!&lt;5),D34&amp;#REF!,D34&amp;"9"))</f>
        <v>ZZZ9</v>
      </c>
      <c r="J34" s="359">
        <f t="shared" si="1"/>
        <v>999</v>
      </c>
      <c r="K34" s="355">
        <f t="shared" si="2"/>
        <v>999</v>
      </c>
      <c r="L34" s="344"/>
      <c r="M34" s="69"/>
      <c r="N34" s="93">
        <f t="shared" si="0"/>
        <v>999</v>
      </c>
      <c r="O34" s="69"/>
    </row>
    <row r="35" spans="1:15" s="11" customFormat="1" ht="18.899999999999999" customHeight="1" x14ac:dyDescent="0.25">
      <c r="A35" s="360">
        <v>29</v>
      </c>
      <c r="B35" s="67"/>
      <c r="C35" s="67"/>
      <c r="D35" s="68"/>
      <c r="E35" s="373"/>
      <c r="F35" s="586"/>
      <c r="G35" s="624"/>
      <c r="H35" s="357" t="e">
        <f>IF(AND(O35="",#REF!&gt;0,#REF!&lt;5),I35,)</f>
        <v>#REF!</v>
      </c>
      <c r="I35" s="355" t="str">
        <f>IF(D35="","ZZZ9",IF(AND(#REF!&gt;0,#REF!&lt;5),D35&amp;#REF!,D35&amp;"9"))</f>
        <v>ZZZ9</v>
      </c>
      <c r="J35" s="359">
        <f t="shared" si="1"/>
        <v>999</v>
      </c>
      <c r="K35" s="355">
        <f t="shared" si="2"/>
        <v>999</v>
      </c>
      <c r="L35" s="344"/>
      <c r="M35" s="69"/>
      <c r="N35" s="93">
        <f t="shared" si="0"/>
        <v>999</v>
      </c>
      <c r="O35" s="69"/>
    </row>
    <row r="36" spans="1:15" s="11" customFormat="1" ht="18.899999999999999" customHeight="1" x14ac:dyDescent="0.25">
      <c r="A36" s="360">
        <v>30</v>
      </c>
      <c r="B36" s="67"/>
      <c r="C36" s="67"/>
      <c r="D36" s="68"/>
      <c r="E36" s="373"/>
      <c r="F36" s="586"/>
      <c r="G36" s="624"/>
      <c r="H36" s="357" t="e">
        <f>IF(AND(O36="",#REF!&gt;0,#REF!&lt;5),I36,)</f>
        <v>#REF!</v>
      </c>
      <c r="I36" s="355" t="str">
        <f>IF(D36="","ZZZ9",IF(AND(#REF!&gt;0,#REF!&lt;5),D36&amp;#REF!,D36&amp;"9"))</f>
        <v>ZZZ9</v>
      </c>
      <c r="J36" s="359">
        <f t="shared" si="1"/>
        <v>999</v>
      </c>
      <c r="K36" s="355">
        <f t="shared" si="2"/>
        <v>999</v>
      </c>
      <c r="L36" s="344"/>
      <c r="M36" s="69"/>
      <c r="N36" s="93">
        <f t="shared" si="0"/>
        <v>999</v>
      </c>
      <c r="O36" s="69"/>
    </row>
    <row r="37" spans="1:15" s="11" customFormat="1" ht="18.899999999999999" customHeight="1" x14ac:dyDescent="0.25">
      <c r="A37" s="360">
        <v>31</v>
      </c>
      <c r="B37" s="67"/>
      <c r="C37" s="67"/>
      <c r="D37" s="68"/>
      <c r="E37" s="373"/>
      <c r="F37" s="586"/>
      <c r="G37" s="624"/>
      <c r="H37" s="357" t="e">
        <f>IF(AND(O37="",#REF!&gt;0,#REF!&lt;5),I37,)</f>
        <v>#REF!</v>
      </c>
      <c r="I37" s="355" t="str">
        <f>IF(D37="","ZZZ9",IF(AND(#REF!&gt;0,#REF!&lt;5),D37&amp;#REF!,D37&amp;"9"))</f>
        <v>ZZZ9</v>
      </c>
      <c r="J37" s="359">
        <f t="shared" si="1"/>
        <v>999</v>
      </c>
      <c r="K37" s="355">
        <f t="shared" si="2"/>
        <v>999</v>
      </c>
      <c r="L37" s="344"/>
      <c r="M37" s="69"/>
      <c r="N37" s="93">
        <f t="shared" si="0"/>
        <v>999</v>
      </c>
      <c r="O37" s="69"/>
    </row>
    <row r="38" spans="1:15" s="11" customFormat="1" ht="18.899999999999999" customHeight="1" x14ac:dyDescent="0.25">
      <c r="A38" s="360">
        <v>32</v>
      </c>
      <c r="B38" s="67"/>
      <c r="C38" s="67"/>
      <c r="D38" s="68"/>
      <c r="E38" s="373"/>
      <c r="F38" s="586"/>
      <c r="G38" s="624"/>
      <c r="H38" s="357" t="e">
        <f>IF(AND(O38="",#REF!&gt;0,#REF!&lt;5),I38,)</f>
        <v>#REF!</v>
      </c>
      <c r="I38" s="355" t="str">
        <f>IF(D38="","ZZZ9",IF(AND(#REF!&gt;0,#REF!&lt;5),D38&amp;#REF!,D38&amp;"9"))</f>
        <v>ZZZ9</v>
      </c>
      <c r="J38" s="359">
        <f t="shared" si="1"/>
        <v>999</v>
      </c>
      <c r="K38" s="355">
        <f t="shared" si="2"/>
        <v>999</v>
      </c>
      <c r="L38" s="344"/>
      <c r="M38" s="69"/>
      <c r="N38" s="93">
        <f t="shared" si="0"/>
        <v>999</v>
      </c>
      <c r="O38" s="69"/>
    </row>
    <row r="39" spans="1:15" s="11" customFormat="1" ht="18.899999999999999" customHeight="1" x14ac:dyDescent="0.25">
      <c r="A39" s="360">
        <v>33</v>
      </c>
      <c r="B39" s="67"/>
      <c r="C39" s="67"/>
      <c r="D39" s="68"/>
      <c r="E39" s="373"/>
      <c r="F39" s="586"/>
      <c r="G39" s="624"/>
      <c r="H39" s="357" t="e">
        <f>IF(AND(O39="",#REF!&gt;0,#REF!&lt;5),I39,)</f>
        <v>#REF!</v>
      </c>
      <c r="I39" s="355" t="str">
        <f>IF(D39="","ZZZ9",IF(AND(#REF!&gt;0,#REF!&lt;5),D39&amp;#REF!,D39&amp;"9"))</f>
        <v>ZZZ9</v>
      </c>
      <c r="J39" s="359">
        <f t="shared" si="1"/>
        <v>999</v>
      </c>
      <c r="K39" s="355">
        <f t="shared" si="2"/>
        <v>999</v>
      </c>
      <c r="L39" s="344"/>
      <c r="M39" s="69"/>
      <c r="N39" s="93">
        <f t="shared" si="0"/>
        <v>999</v>
      </c>
      <c r="O39" s="69"/>
    </row>
    <row r="40" spans="1:15" s="11" customFormat="1" ht="18.899999999999999" customHeight="1" x14ac:dyDescent="0.25">
      <c r="A40" s="360">
        <v>34</v>
      </c>
      <c r="B40" s="67"/>
      <c r="C40" s="67"/>
      <c r="D40" s="68"/>
      <c r="E40" s="373"/>
      <c r="F40" s="586"/>
      <c r="G40" s="624"/>
      <c r="H40" s="357" t="e">
        <f>IF(AND(O40="",#REF!&gt;0,#REF!&lt;5),I40,)</f>
        <v>#REF!</v>
      </c>
      <c r="I40" s="355" t="str">
        <f>IF(D40="","ZZZ9",IF(AND(#REF!&gt;0,#REF!&lt;5),D40&amp;#REF!,D40&amp;"9"))</f>
        <v>ZZZ9</v>
      </c>
      <c r="J40" s="359">
        <f t="shared" si="1"/>
        <v>999</v>
      </c>
      <c r="K40" s="355">
        <f t="shared" si="2"/>
        <v>999</v>
      </c>
      <c r="L40" s="344"/>
      <c r="M40" s="69"/>
      <c r="N40" s="93">
        <f t="shared" si="0"/>
        <v>999</v>
      </c>
      <c r="O40" s="69"/>
    </row>
    <row r="41" spans="1:15" s="11" customFormat="1" ht="18.899999999999999" customHeight="1" x14ac:dyDescent="0.25">
      <c r="A41" s="360">
        <v>35</v>
      </c>
      <c r="B41" s="67"/>
      <c r="C41" s="67"/>
      <c r="D41" s="68"/>
      <c r="E41" s="373"/>
      <c r="F41" s="586"/>
      <c r="G41" s="624"/>
      <c r="H41" s="357" t="e">
        <f>IF(AND(O41="",#REF!&gt;0,#REF!&lt;5),I41,)</f>
        <v>#REF!</v>
      </c>
      <c r="I41" s="355" t="str">
        <f>IF(D41="","ZZZ9",IF(AND(#REF!&gt;0,#REF!&lt;5),D41&amp;#REF!,D41&amp;"9"))</f>
        <v>ZZZ9</v>
      </c>
      <c r="J41" s="359">
        <f t="shared" si="1"/>
        <v>999</v>
      </c>
      <c r="K41" s="355">
        <f t="shared" si="2"/>
        <v>999</v>
      </c>
      <c r="L41" s="344"/>
      <c r="M41" s="69"/>
      <c r="N41" s="93">
        <f t="shared" si="0"/>
        <v>999</v>
      </c>
      <c r="O41" s="69"/>
    </row>
    <row r="42" spans="1:15" s="11" customFormat="1" ht="18.899999999999999" customHeight="1" x14ac:dyDescent="0.25">
      <c r="A42" s="360">
        <v>36</v>
      </c>
      <c r="B42" s="67"/>
      <c r="C42" s="67"/>
      <c r="D42" s="68"/>
      <c r="E42" s="373"/>
      <c r="F42" s="586"/>
      <c r="G42" s="624"/>
      <c r="H42" s="357" t="e">
        <f>IF(AND(O42="",#REF!&gt;0,#REF!&lt;5),I42,)</f>
        <v>#REF!</v>
      </c>
      <c r="I42" s="355" t="str">
        <f>IF(D42="","ZZZ9",IF(AND(#REF!&gt;0,#REF!&lt;5),D42&amp;#REF!,D42&amp;"9"))</f>
        <v>ZZZ9</v>
      </c>
      <c r="J42" s="359">
        <f t="shared" si="1"/>
        <v>999</v>
      </c>
      <c r="K42" s="355">
        <f t="shared" si="2"/>
        <v>999</v>
      </c>
      <c r="L42" s="344"/>
      <c r="M42" s="69"/>
      <c r="N42" s="93">
        <f t="shared" si="0"/>
        <v>999</v>
      </c>
      <c r="O42" s="69"/>
    </row>
    <row r="43" spans="1:15" s="11" customFormat="1" ht="18.899999999999999" customHeight="1" x14ac:dyDescent="0.25">
      <c r="A43" s="360">
        <v>37</v>
      </c>
      <c r="B43" s="67"/>
      <c r="C43" s="67"/>
      <c r="D43" s="68"/>
      <c r="E43" s="373"/>
      <c r="F43" s="586"/>
      <c r="G43" s="624"/>
      <c r="H43" s="357" t="e">
        <f>IF(AND(O43="",#REF!&gt;0,#REF!&lt;5),I43,)</f>
        <v>#REF!</v>
      </c>
      <c r="I43" s="355" t="str">
        <f>IF(D43="","ZZZ9",IF(AND(#REF!&gt;0,#REF!&lt;5),D43&amp;#REF!,D43&amp;"9"))</f>
        <v>ZZZ9</v>
      </c>
      <c r="J43" s="359">
        <f t="shared" si="1"/>
        <v>999</v>
      </c>
      <c r="K43" s="355">
        <f t="shared" si="2"/>
        <v>999</v>
      </c>
      <c r="L43" s="344"/>
      <c r="M43" s="69"/>
      <c r="N43" s="93">
        <f t="shared" si="0"/>
        <v>999</v>
      </c>
      <c r="O43" s="69"/>
    </row>
    <row r="44" spans="1:15" s="11" customFormat="1" ht="18.899999999999999" customHeight="1" x14ac:dyDescent="0.25">
      <c r="A44" s="360">
        <v>38</v>
      </c>
      <c r="B44" s="67"/>
      <c r="C44" s="67"/>
      <c r="D44" s="68"/>
      <c r="E44" s="373"/>
      <c r="F44" s="586"/>
      <c r="G44" s="624"/>
      <c r="H44" s="357" t="e">
        <f>IF(AND(O44="",#REF!&gt;0,#REF!&lt;5),I44,)</f>
        <v>#REF!</v>
      </c>
      <c r="I44" s="355" t="str">
        <f>IF(D44="","ZZZ9",IF(AND(#REF!&gt;0,#REF!&lt;5),D44&amp;#REF!,D44&amp;"9"))</f>
        <v>ZZZ9</v>
      </c>
      <c r="J44" s="359">
        <f t="shared" si="1"/>
        <v>999</v>
      </c>
      <c r="K44" s="355">
        <f t="shared" si="2"/>
        <v>999</v>
      </c>
      <c r="L44" s="344"/>
      <c r="M44" s="69"/>
      <c r="N44" s="93">
        <f t="shared" si="0"/>
        <v>999</v>
      </c>
      <c r="O44" s="69"/>
    </row>
    <row r="45" spans="1:15" s="11" customFormat="1" ht="18.899999999999999" customHeight="1" x14ac:dyDescent="0.25">
      <c r="A45" s="360">
        <v>39</v>
      </c>
      <c r="B45" s="67"/>
      <c r="C45" s="67"/>
      <c r="D45" s="68"/>
      <c r="E45" s="373"/>
      <c r="F45" s="586"/>
      <c r="G45" s="624"/>
      <c r="H45" s="357" t="e">
        <f>IF(AND(O45="",#REF!&gt;0,#REF!&lt;5),I45,)</f>
        <v>#REF!</v>
      </c>
      <c r="I45" s="355" t="str">
        <f>IF(D45="","ZZZ9",IF(AND(#REF!&gt;0,#REF!&lt;5),D45&amp;#REF!,D45&amp;"9"))</f>
        <v>ZZZ9</v>
      </c>
      <c r="J45" s="359">
        <f t="shared" si="1"/>
        <v>999</v>
      </c>
      <c r="K45" s="355">
        <f t="shared" si="2"/>
        <v>999</v>
      </c>
      <c r="L45" s="344"/>
      <c r="M45" s="69"/>
      <c r="N45" s="93">
        <f t="shared" si="0"/>
        <v>999</v>
      </c>
      <c r="O45" s="69"/>
    </row>
    <row r="46" spans="1:15" s="11" customFormat="1" ht="18.899999999999999" customHeight="1" x14ac:dyDescent="0.25">
      <c r="A46" s="360">
        <v>40</v>
      </c>
      <c r="B46" s="67"/>
      <c r="C46" s="67"/>
      <c r="D46" s="68"/>
      <c r="E46" s="373"/>
      <c r="F46" s="586"/>
      <c r="G46" s="624"/>
      <c r="H46" s="357" t="e">
        <f>IF(AND(O46="",#REF!&gt;0,#REF!&lt;5),I46,)</f>
        <v>#REF!</v>
      </c>
      <c r="I46" s="355" t="str">
        <f>IF(D46="","ZZZ9",IF(AND(#REF!&gt;0,#REF!&lt;5),D46&amp;#REF!,D46&amp;"9"))</f>
        <v>ZZZ9</v>
      </c>
      <c r="J46" s="359">
        <f t="shared" si="1"/>
        <v>999</v>
      </c>
      <c r="K46" s="355">
        <f t="shared" si="2"/>
        <v>999</v>
      </c>
      <c r="L46" s="344"/>
      <c r="M46" s="69"/>
      <c r="N46" s="93">
        <f t="shared" si="0"/>
        <v>999</v>
      </c>
      <c r="O46" s="69"/>
    </row>
    <row r="47" spans="1:15" s="11" customFormat="1" ht="18.899999999999999" customHeight="1" x14ac:dyDescent="0.25">
      <c r="A47" s="360">
        <v>41</v>
      </c>
      <c r="B47" s="67"/>
      <c r="C47" s="67"/>
      <c r="D47" s="68"/>
      <c r="E47" s="373"/>
      <c r="F47" s="586"/>
      <c r="G47" s="624"/>
      <c r="H47" s="357" t="e">
        <f>IF(AND(O47="",#REF!&gt;0,#REF!&lt;5),I47,)</f>
        <v>#REF!</v>
      </c>
      <c r="I47" s="355" t="str">
        <f>IF(D47="","ZZZ9",IF(AND(#REF!&gt;0,#REF!&lt;5),D47&amp;#REF!,D47&amp;"9"))</f>
        <v>ZZZ9</v>
      </c>
      <c r="J47" s="359">
        <f t="shared" si="1"/>
        <v>999</v>
      </c>
      <c r="K47" s="355">
        <f t="shared" si="2"/>
        <v>999</v>
      </c>
      <c r="L47" s="344"/>
      <c r="M47" s="69"/>
      <c r="N47" s="93">
        <f t="shared" si="0"/>
        <v>999</v>
      </c>
      <c r="O47" s="69"/>
    </row>
    <row r="48" spans="1:15" s="11" customFormat="1" ht="18.899999999999999" customHeight="1" x14ac:dyDescent="0.25">
      <c r="A48" s="360">
        <v>42</v>
      </c>
      <c r="B48" s="67"/>
      <c r="C48" s="67"/>
      <c r="D48" s="68"/>
      <c r="E48" s="373"/>
      <c r="F48" s="586"/>
      <c r="G48" s="624"/>
      <c r="H48" s="357" t="e">
        <f>IF(AND(O48="",#REF!&gt;0,#REF!&lt;5),I48,)</f>
        <v>#REF!</v>
      </c>
      <c r="I48" s="355" t="str">
        <f>IF(D48="","ZZZ9",IF(AND(#REF!&gt;0,#REF!&lt;5),D48&amp;#REF!,D48&amp;"9"))</f>
        <v>ZZZ9</v>
      </c>
      <c r="J48" s="359">
        <f t="shared" si="1"/>
        <v>999</v>
      </c>
      <c r="K48" s="355">
        <f t="shared" si="2"/>
        <v>999</v>
      </c>
      <c r="L48" s="344"/>
      <c r="M48" s="69"/>
      <c r="N48" s="93">
        <f t="shared" si="0"/>
        <v>999</v>
      </c>
      <c r="O48" s="69"/>
    </row>
    <row r="49" spans="1:15" s="11" customFormat="1" ht="18.899999999999999" customHeight="1" x14ac:dyDescent="0.25">
      <c r="A49" s="360">
        <v>43</v>
      </c>
      <c r="B49" s="67"/>
      <c r="C49" s="67"/>
      <c r="D49" s="68"/>
      <c r="E49" s="373"/>
      <c r="F49" s="586"/>
      <c r="G49" s="624"/>
      <c r="H49" s="357" t="e">
        <f>IF(AND(O49="",#REF!&gt;0,#REF!&lt;5),I49,)</f>
        <v>#REF!</v>
      </c>
      <c r="I49" s="355" t="str">
        <f>IF(D49="","ZZZ9",IF(AND(#REF!&gt;0,#REF!&lt;5),D49&amp;#REF!,D49&amp;"9"))</f>
        <v>ZZZ9</v>
      </c>
      <c r="J49" s="359">
        <f t="shared" si="1"/>
        <v>999</v>
      </c>
      <c r="K49" s="355">
        <f t="shared" si="2"/>
        <v>999</v>
      </c>
      <c r="L49" s="344"/>
      <c r="M49" s="69"/>
      <c r="N49" s="93">
        <f t="shared" si="0"/>
        <v>999</v>
      </c>
      <c r="O49" s="69"/>
    </row>
    <row r="50" spans="1:15" s="11" customFormat="1" ht="18.899999999999999" customHeight="1" x14ac:dyDescent="0.25">
      <c r="A50" s="360">
        <v>44</v>
      </c>
      <c r="B50" s="67"/>
      <c r="C50" s="67"/>
      <c r="D50" s="68"/>
      <c r="E50" s="373"/>
      <c r="F50" s="586"/>
      <c r="G50" s="624"/>
      <c r="H50" s="357" t="e">
        <f>IF(AND(O50="",#REF!&gt;0,#REF!&lt;5),I50,)</f>
        <v>#REF!</v>
      </c>
      <c r="I50" s="355" t="str">
        <f>IF(D50="","ZZZ9",IF(AND(#REF!&gt;0,#REF!&lt;5),D50&amp;#REF!,D50&amp;"9"))</f>
        <v>ZZZ9</v>
      </c>
      <c r="J50" s="359">
        <f t="shared" si="1"/>
        <v>999</v>
      </c>
      <c r="K50" s="355">
        <f t="shared" si="2"/>
        <v>999</v>
      </c>
      <c r="L50" s="344"/>
      <c r="M50" s="69"/>
      <c r="N50" s="93">
        <f t="shared" si="0"/>
        <v>999</v>
      </c>
      <c r="O50" s="69"/>
    </row>
    <row r="51" spans="1:15" s="11" customFormat="1" ht="18.899999999999999" customHeight="1" x14ac:dyDescent="0.25">
      <c r="A51" s="360">
        <v>45</v>
      </c>
      <c r="B51" s="67"/>
      <c r="C51" s="67"/>
      <c r="D51" s="68"/>
      <c r="E51" s="373"/>
      <c r="F51" s="586"/>
      <c r="G51" s="624"/>
      <c r="H51" s="357" t="e">
        <f>IF(AND(O51="",#REF!&gt;0,#REF!&lt;5),I51,)</f>
        <v>#REF!</v>
      </c>
      <c r="I51" s="355" t="str">
        <f>IF(D51="","ZZZ9",IF(AND(#REF!&gt;0,#REF!&lt;5),D51&amp;#REF!,D51&amp;"9"))</f>
        <v>ZZZ9</v>
      </c>
      <c r="J51" s="359">
        <f t="shared" si="1"/>
        <v>999</v>
      </c>
      <c r="K51" s="355">
        <f t="shared" si="2"/>
        <v>999</v>
      </c>
      <c r="L51" s="344"/>
      <c r="M51" s="69"/>
      <c r="N51" s="93">
        <f t="shared" si="0"/>
        <v>999</v>
      </c>
      <c r="O51" s="69"/>
    </row>
    <row r="52" spans="1:15" s="11" customFormat="1" ht="18.899999999999999" customHeight="1" x14ac:dyDescent="0.25">
      <c r="A52" s="360">
        <v>46</v>
      </c>
      <c r="B52" s="67"/>
      <c r="C52" s="67"/>
      <c r="D52" s="68"/>
      <c r="E52" s="373"/>
      <c r="F52" s="586"/>
      <c r="G52" s="624"/>
      <c r="H52" s="357" t="e">
        <f>IF(AND(O52="",#REF!&gt;0,#REF!&lt;5),I52,)</f>
        <v>#REF!</v>
      </c>
      <c r="I52" s="355" t="str">
        <f>IF(D52="","ZZZ9",IF(AND(#REF!&gt;0,#REF!&lt;5),D52&amp;#REF!,D52&amp;"9"))</f>
        <v>ZZZ9</v>
      </c>
      <c r="J52" s="359">
        <f t="shared" si="1"/>
        <v>999</v>
      </c>
      <c r="K52" s="355">
        <f t="shared" si="2"/>
        <v>999</v>
      </c>
      <c r="L52" s="344"/>
      <c r="M52" s="69"/>
      <c r="N52" s="93">
        <f t="shared" si="0"/>
        <v>999</v>
      </c>
      <c r="O52" s="69"/>
    </row>
    <row r="53" spans="1:15" s="11" customFormat="1" ht="18.899999999999999" customHeight="1" x14ac:dyDescent="0.25">
      <c r="A53" s="360">
        <v>47</v>
      </c>
      <c r="B53" s="67"/>
      <c r="C53" s="67"/>
      <c r="D53" s="68"/>
      <c r="E53" s="373"/>
      <c r="F53" s="586"/>
      <c r="G53" s="624"/>
      <c r="H53" s="357" t="e">
        <f>IF(AND(O53="",#REF!&gt;0,#REF!&lt;5),I53,)</f>
        <v>#REF!</v>
      </c>
      <c r="I53" s="355" t="str">
        <f>IF(D53="","ZZZ9",IF(AND(#REF!&gt;0,#REF!&lt;5),D53&amp;#REF!,D53&amp;"9"))</f>
        <v>ZZZ9</v>
      </c>
      <c r="J53" s="359">
        <f t="shared" si="1"/>
        <v>999</v>
      </c>
      <c r="K53" s="355">
        <f t="shared" si="2"/>
        <v>999</v>
      </c>
      <c r="L53" s="344"/>
      <c r="M53" s="69"/>
      <c r="N53" s="93">
        <f t="shared" si="0"/>
        <v>999</v>
      </c>
      <c r="O53" s="69"/>
    </row>
    <row r="54" spans="1:15" s="11" customFormat="1" ht="18.899999999999999" customHeight="1" x14ac:dyDescent="0.25">
      <c r="A54" s="360">
        <v>48</v>
      </c>
      <c r="B54" s="67"/>
      <c r="C54" s="67"/>
      <c r="D54" s="68"/>
      <c r="E54" s="373"/>
      <c r="F54" s="586"/>
      <c r="G54" s="624"/>
      <c r="H54" s="357" t="e">
        <f>IF(AND(O54="",#REF!&gt;0,#REF!&lt;5),I54,)</f>
        <v>#REF!</v>
      </c>
      <c r="I54" s="355" t="str">
        <f>IF(D54="","ZZZ9",IF(AND(#REF!&gt;0,#REF!&lt;5),D54&amp;#REF!,D54&amp;"9"))</f>
        <v>ZZZ9</v>
      </c>
      <c r="J54" s="359">
        <f t="shared" si="1"/>
        <v>999</v>
      </c>
      <c r="K54" s="355">
        <f t="shared" si="2"/>
        <v>999</v>
      </c>
      <c r="L54" s="344"/>
      <c r="M54" s="69"/>
      <c r="N54" s="93">
        <f t="shared" si="0"/>
        <v>999</v>
      </c>
      <c r="O54" s="69"/>
    </row>
    <row r="55" spans="1:15" s="11" customFormat="1" ht="18.899999999999999" customHeight="1" x14ac:dyDescent="0.25">
      <c r="A55" s="360">
        <v>49</v>
      </c>
      <c r="B55" s="67"/>
      <c r="C55" s="67"/>
      <c r="D55" s="68"/>
      <c r="E55" s="373"/>
      <c r="F55" s="586"/>
      <c r="G55" s="624"/>
      <c r="H55" s="357" t="e">
        <f>IF(AND(O55="",#REF!&gt;0,#REF!&lt;5),I55,)</f>
        <v>#REF!</v>
      </c>
      <c r="I55" s="355" t="str">
        <f>IF(D55="","ZZZ9",IF(AND(#REF!&gt;0,#REF!&lt;5),D55&amp;#REF!,D55&amp;"9"))</f>
        <v>ZZZ9</v>
      </c>
      <c r="J55" s="359">
        <f t="shared" si="1"/>
        <v>999</v>
      </c>
      <c r="K55" s="355">
        <f t="shared" si="2"/>
        <v>999</v>
      </c>
      <c r="L55" s="344"/>
      <c r="M55" s="69"/>
      <c r="N55" s="93">
        <f t="shared" si="0"/>
        <v>999</v>
      </c>
      <c r="O55" s="69"/>
    </row>
    <row r="56" spans="1:15" s="11" customFormat="1" ht="18.899999999999999" customHeight="1" x14ac:dyDescent="0.25">
      <c r="A56" s="360">
        <v>50</v>
      </c>
      <c r="B56" s="67"/>
      <c r="C56" s="67"/>
      <c r="D56" s="68"/>
      <c r="E56" s="373"/>
      <c r="F56" s="586"/>
      <c r="G56" s="624"/>
      <c r="H56" s="357" t="e">
        <f>IF(AND(O56="",#REF!&gt;0,#REF!&lt;5),I56,)</f>
        <v>#REF!</v>
      </c>
      <c r="I56" s="355" t="str">
        <f>IF(D56="","ZZZ9",IF(AND(#REF!&gt;0,#REF!&lt;5),D56&amp;#REF!,D56&amp;"9"))</f>
        <v>ZZZ9</v>
      </c>
      <c r="J56" s="359">
        <f t="shared" si="1"/>
        <v>999</v>
      </c>
      <c r="K56" s="355">
        <f t="shared" si="2"/>
        <v>999</v>
      </c>
      <c r="L56" s="344"/>
      <c r="M56" s="69"/>
      <c r="N56" s="93">
        <f t="shared" si="0"/>
        <v>999</v>
      </c>
      <c r="O56" s="69"/>
    </row>
    <row r="57" spans="1:15" s="11" customFormat="1" ht="18.899999999999999" customHeight="1" x14ac:dyDescent="0.25">
      <c r="A57" s="360">
        <v>51</v>
      </c>
      <c r="B57" s="67"/>
      <c r="C57" s="67"/>
      <c r="D57" s="68"/>
      <c r="E57" s="373"/>
      <c r="F57" s="586"/>
      <c r="G57" s="624"/>
      <c r="H57" s="357" t="e">
        <f>IF(AND(O57="",#REF!&gt;0,#REF!&lt;5),I57,)</f>
        <v>#REF!</v>
      </c>
      <c r="I57" s="355" t="str">
        <f>IF(D57="","ZZZ9",IF(AND(#REF!&gt;0,#REF!&lt;5),D57&amp;#REF!,D57&amp;"9"))</f>
        <v>ZZZ9</v>
      </c>
      <c r="J57" s="359">
        <f t="shared" si="1"/>
        <v>999</v>
      </c>
      <c r="K57" s="355">
        <f t="shared" si="2"/>
        <v>999</v>
      </c>
      <c r="L57" s="344"/>
      <c r="M57" s="69"/>
      <c r="N57" s="93">
        <f t="shared" si="0"/>
        <v>999</v>
      </c>
      <c r="O57" s="69"/>
    </row>
    <row r="58" spans="1:15" s="11" customFormat="1" ht="18.899999999999999" customHeight="1" x14ac:dyDescent="0.25">
      <c r="A58" s="360">
        <v>52</v>
      </c>
      <c r="B58" s="67"/>
      <c r="C58" s="67"/>
      <c r="D58" s="68"/>
      <c r="E58" s="373"/>
      <c r="F58" s="586"/>
      <c r="G58" s="624"/>
      <c r="H58" s="357" t="e">
        <f>IF(AND(O58="",#REF!&gt;0,#REF!&lt;5),I58,)</f>
        <v>#REF!</v>
      </c>
      <c r="I58" s="355" t="str">
        <f>IF(D58="","ZZZ9",IF(AND(#REF!&gt;0,#REF!&lt;5),D58&amp;#REF!,D58&amp;"9"))</f>
        <v>ZZZ9</v>
      </c>
      <c r="J58" s="359">
        <f t="shared" si="1"/>
        <v>999</v>
      </c>
      <c r="K58" s="355">
        <f t="shared" si="2"/>
        <v>999</v>
      </c>
      <c r="L58" s="344"/>
      <c r="M58" s="69"/>
      <c r="N58" s="93">
        <f t="shared" si="0"/>
        <v>999</v>
      </c>
      <c r="O58" s="69"/>
    </row>
    <row r="59" spans="1:15" s="11" customFormat="1" ht="18.899999999999999" customHeight="1" x14ac:dyDescent="0.25">
      <c r="A59" s="360">
        <v>53</v>
      </c>
      <c r="B59" s="67"/>
      <c r="C59" s="67"/>
      <c r="D59" s="68"/>
      <c r="E59" s="373"/>
      <c r="F59" s="586"/>
      <c r="G59" s="624"/>
      <c r="H59" s="357" t="e">
        <f>IF(AND(O59="",#REF!&gt;0,#REF!&lt;5),I59,)</f>
        <v>#REF!</v>
      </c>
      <c r="I59" s="355" t="str">
        <f>IF(D59="","ZZZ9",IF(AND(#REF!&gt;0,#REF!&lt;5),D59&amp;#REF!,D59&amp;"9"))</f>
        <v>ZZZ9</v>
      </c>
      <c r="J59" s="359">
        <f t="shared" si="1"/>
        <v>999</v>
      </c>
      <c r="K59" s="355">
        <f t="shared" si="2"/>
        <v>999</v>
      </c>
      <c r="L59" s="344"/>
      <c r="M59" s="69"/>
      <c r="N59" s="93">
        <f t="shared" si="0"/>
        <v>999</v>
      </c>
      <c r="O59" s="69"/>
    </row>
    <row r="60" spans="1:15" s="11" customFormat="1" ht="18.899999999999999" customHeight="1" x14ac:dyDescent="0.25">
      <c r="A60" s="360">
        <v>54</v>
      </c>
      <c r="B60" s="67"/>
      <c r="C60" s="67"/>
      <c r="D60" s="68"/>
      <c r="E60" s="373"/>
      <c r="F60" s="586"/>
      <c r="G60" s="624"/>
      <c r="H60" s="357" t="e">
        <f>IF(AND(O60="",#REF!&gt;0,#REF!&lt;5),I60,)</f>
        <v>#REF!</v>
      </c>
      <c r="I60" s="355" t="str">
        <f>IF(D60="","ZZZ9",IF(AND(#REF!&gt;0,#REF!&lt;5),D60&amp;#REF!,D60&amp;"9"))</f>
        <v>ZZZ9</v>
      </c>
      <c r="J60" s="359">
        <f t="shared" si="1"/>
        <v>999</v>
      </c>
      <c r="K60" s="355">
        <f t="shared" si="2"/>
        <v>999</v>
      </c>
      <c r="L60" s="344"/>
      <c r="M60" s="69"/>
      <c r="N60" s="93">
        <f t="shared" si="0"/>
        <v>999</v>
      </c>
      <c r="O60" s="69"/>
    </row>
    <row r="61" spans="1:15" s="11" customFormat="1" ht="18.899999999999999" customHeight="1" x14ac:dyDescent="0.25">
      <c r="A61" s="360">
        <v>55</v>
      </c>
      <c r="B61" s="67"/>
      <c r="C61" s="67"/>
      <c r="D61" s="68"/>
      <c r="E61" s="373"/>
      <c r="F61" s="586"/>
      <c r="G61" s="624"/>
      <c r="H61" s="357" t="e">
        <f>IF(AND(O61="",#REF!&gt;0,#REF!&lt;5),I61,)</f>
        <v>#REF!</v>
      </c>
      <c r="I61" s="355" t="str">
        <f>IF(D61="","ZZZ9",IF(AND(#REF!&gt;0,#REF!&lt;5),D61&amp;#REF!,D61&amp;"9"))</f>
        <v>ZZZ9</v>
      </c>
      <c r="J61" s="359">
        <f t="shared" si="1"/>
        <v>999</v>
      </c>
      <c r="K61" s="355">
        <f t="shared" si="2"/>
        <v>999</v>
      </c>
      <c r="L61" s="344"/>
      <c r="M61" s="69"/>
      <c r="N61" s="93">
        <f t="shared" si="0"/>
        <v>999</v>
      </c>
      <c r="O61" s="69"/>
    </row>
    <row r="62" spans="1:15" s="11" customFormat="1" ht="18.899999999999999" customHeight="1" x14ac:dyDescent="0.25">
      <c r="A62" s="360">
        <v>56</v>
      </c>
      <c r="B62" s="67"/>
      <c r="C62" s="67"/>
      <c r="D62" s="68"/>
      <c r="E62" s="373"/>
      <c r="F62" s="586"/>
      <c r="G62" s="624"/>
      <c r="H62" s="357" t="e">
        <f>IF(AND(O62="",#REF!&gt;0,#REF!&lt;5),I62,)</f>
        <v>#REF!</v>
      </c>
      <c r="I62" s="355" t="str">
        <f>IF(D62="","ZZZ9",IF(AND(#REF!&gt;0,#REF!&lt;5),D62&amp;#REF!,D62&amp;"9"))</f>
        <v>ZZZ9</v>
      </c>
      <c r="J62" s="359">
        <f t="shared" si="1"/>
        <v>999</v>
      </c>
      <c r="K62" s="355">
        <f t="shared" si="2"/>
        <v>999</v>
      </c>
      <c r="L62" s="344"/>
      <c r="M62" s="69"/>
      <c r="N62" s="93">
        <f t="shared" si="0"/>
        <v>999</v>
      </c>
      <c r="O62" s="69"/>
    </row>
    <row r="63" spans="1:15" s="11" customFormat="1" ht="18.899999999999999" customHeight="1" x14ac:dyDescent="0.25">
      <c r="A63" s="360">
        <v>57</v>
      </c>
      <c r="B63" s="67"/>
      <c r="C63" s="67"/>
      <c r="D63" s="68"/>
      <c r="E63" s="373"/>
      <c r="F63" s="586"/>
      <c r="G63" s="624"/>
      <c r="H63" s="357" t="e">
        <f>IF(AND(O63="",#REF!&gt;0,#REF!&lt;5),I63,)</f>
        <v>#REF!</v>
      </c>
      <c r="I63" s="355" t="str">
        <f>IF(D63="","ZZZ9",IF(AND(#REF!&gt;0,#REF!&lt;5),D63&amp;#REF!,D63&amp;"9"))</f>
        <v>ZZZ9</v>
      </c>
      <c r="J63" s="359">
        <f t="shared" si="1"/>
        <v>999</v>
      </c>
      <c r="K63" s="355">
        <f t="shared" si="2"/>
        <v>999</v>
      </c>
      <c r="L63" s="344"/>
      <c r="M63" s="69"/>
      <c r="N63" s="93">
        <f t="shared" si="0"/>
        <v>999</v>
      </c>
      <c r="O63" s="69"/>
    </row>
    <row r="64" spans="1:15" s="11" customFormat="1" ht="18.899999999999999" customHeight="1" x14ac:dyDescent="0.25">
      <c r="A64" s="360">
        <v>58</v>
      </c>
      <c r="B64" s="67"/>
      <c r="C64" s="67"/>
      <c r="D64" s="68"/>
      <c r="E64" s="373"/>
      <c r="F64" s="586"/>
      <c r="G64" s="624"/>
      <c r="H64" s="357" t="e">
        <f>IF(AND(O64="",#REF!&gt;0,#REF!&lt;5),I64,)</f>
        <v>#REF!</v>
      </c>
      <c r="I64" s="355" t="str">
        <f>IF(D64="","ZZZ9",IF(AND(#REF!&gt;0,#REF!&lt;5),D64&amp;#REF!,D64&amp;"9"))</f>
        <v>ZZZ9</v>
      </c>
      <c r="J64" s="359">
        <f t="shared" si="1"/>
        <v>999</v>
      </c>
      <c r="K64" s="355">
        <f t="shared" si="2"/>
        <v>999</v>
      </c>
      <c r="L64" s="344"/>
      <c r="M64" s="69"/>
      <c r="N64" s="93">
        <f t="shared" si="0"/>
        <v>999</v>
      </c>
      <c r="O64" s="69"/>
    </row>
    <row r="65" spans="1:15" s="11" customFormat="1" ht="18.899999999999999" customHeight="1" x14ac:dyDescent="0.25">
      <c r="A65" s="360">
        <v>59</v>
      </c>
      <c r="B65" s="67"/>
      <c r="C65" s="67"/>
      <c r="D65" s="68"/>
      <c r="E65" s="373"/>
      <c r="F65" s="586"/>
      <c r="G65" s="624"/>
      <c r="H65" s="357" t="e">
        <f>IF(AND(O65="",#REF!&gt;0,#REF!&lt;5),I65,)</f>
        <v>#REF!</v>
      </c>
      <c r="I65" s="355" t="str">
        <f>IF(D65="","ZZZ9",IF(AND(#REF!&gt;0,#REF!&lt;5),D65&amp;#REF!,D65&amp;"9"))</f>
        <v>ZZZ9</v>
      </c>
      <c r="J65" s="359">
        <f t="shared" si="1"/>
        <v>999</v>
      </c>
      <c r="K65" s="355">
        <f t="shared" si="2"/>
        <v>999</v>
      </c>
      <c r="L65" s="344"/>
      <c r="M65" s="69"/>
      <c r="N65" s="93">
        <f t="shared" si="0"/>
        <v>999</v>
      </c>
      <c r="O65" s="69"/>
    </row>
    <row r="66" spans="1:15" s="11" customFormat="1" ht="18.899999999999999" customHeight="1" x14ac:dyDescent="0.25">
      <c r="A66" s="360">
        <v>60</v>
      </c>
      <c r="B66" s="67"/>
      <c r="C66" s="67"/>
      <c r="D66" s="68"/>
      <c r="E66" s="373"/>
      <c r="F66" s="586"/>
      <c r="G66" s="624"/>
      <c r="H66" s="357" t="e">
        <f>IF(AND(O66="",#REF!&gt;0,#REF!&lt;5),I66,)</f>
        <v>#REF!</v>
      </c>
      <c r="I66" s="355" t="str">
        <f>IF(D66="","ZZZ9",IF(AND(#REF!&gt;0,#REF!&lt;5),D66&amp;#REF!,D66&amp;"9"))</f>
        <v>ZZZ9</v>
      </c>
      <c r="J66" s="359">
        <f t="shared" si="1"/>
        <v>999</v>
      </c>
      <c r="K66" s="355">
        <f t="shared" si="2"/>
        <v>999</v>
      </c>
      <c r="L66" s="344"/>
      <c r="M66" s="69"/>
      <c r="N66" s="93">
        <f t="shared" si="0"/>
        <v>999</v>
      </c>
      <c r="O66" s="69"/>
    </row>
    <row r="67" spans="1:15" s="11" customFormat="1" ht="18.899999999999999" customHeight="1" x14ac:dyDescent="0.25">
      <c r="A67" s="360">
        <v>61</v>
      </c>
      <c r="B67" s="67"/>
      <c r="C67" s="67"/>
      <c r="D67" s="68"/>
      <c r="E67" s="373"/>
      <c r="F67" s="586"/>
      <c r="G67" s="624"/>
      <c r="H67" s="357" t="e">
        <f>IF(AND(O67="",#REF!&gt;0,#REF!&lt;5),I67,)</f>
        <v>#REF!</v>
      </c>
      <c r="I67" s="355" t="str">
        <f>IF(D67="","ZZZ9",IF(AND(#REF!&gt;0,#REF!&lt;5),D67&amp;#REF!,D67&amp;"9"))</f>
        <v>ZZZ9</v>
      </c>
      <c r="J67" s="359">
        <f t="shared" si="1"/>
        <v>999</v>
      </c>
      <c r="K67" s="355">
        <f t="shared" si="2"/>
        <v>999</v>
      </c>
      <c r="L67" s="344"/>
      <c r="M67" s="69"/>
      <c r="N67" s="93">
        <f t="shared" si="0"/>
        <v>999</v>
      </c>
      <c r="O67" s="69"/>
    </row>
    <row r="68" spans="1:15" s="11" customFormat="1" ht="18.899999999999999" customHeight="1" x14ac:dyDescent="0.25">
      <c r="A68" s="360">
        <v>62</v>
      </c>
      <c r="B68" s="67"/>
      <c r="C68" s="67"/>
      <c r="D68" s="68"/>
      <c r="E68" s="373"/>
      <c r="F68" s="586"/>
      <c r="G68" s="624"/>
      <c r="H68" s="357" t="e">
        <f>IF(AND(O68="",#REF!&gt;0,#REF!&lt;5),I68,)</f>
        <v>#REF!</v>
      </c>
      <c r="I68" s="355" t="str">
        <f>IF(D68="","ZZZ9",IF(AND(#REF!&gt;0,#REF!&lt;5),D68&amp;#REF!,D68&amp;"9"))</f>
        <v>ZZZ9</v>
      </c>
      <c r="J68" s="359">
        <f t="shared" si="1"/>
        <v>999</v>
      </c>
      <c r="K68" s="355">
        <f t="shared" si="2"/>
        <v>999</v>
      </c>
      <c r="L68" s="344"/>
      <c r="M68" s="69"/>
      <c r="N68" s="93">
        <f t="shared" si="0"/>
        <v>999</v>
      </c>
      <c r="O68" s="69"/>
    </row>
    <row r="69" spans="1:15" s="11" customFormat="1" ht="18.899999999999999" customHeight="1" x14ac:dyDescent="0.25">
      <c r="A69" s="360">
        <v>63</v>
      </c>
      <c r="B69" s="67"/>
      <c r="C69" s="67"/>
      <c r="D69" s="68"/>
      <c r="E69" s="373"/>
      <c r="F69" s="586"/>
      <c r="G69" s="624"/>
      <c r="H69" s="357" t="e">
        <f>IF(AND(O69="",#REF!&gt;0,#REF!&lt;5),I69,)</f>
        <v>#REF!</v>
      </c>
      <c r="I69" s="355" t="str">
        <f>IF(D69="","ZZZ9",IF(AND(#REF!&gt;0,#REF!&lt;5),D69&amp;#REF!,D69&amp;"9"))</f>
        <v>ZZZ9</v>
      </c>
      <c r="J69" s="359">
        <f t="shared" si="1"/>
        <v>999</v>
      </c>
      <c r="K69" s="355">
        <f t="shared" si="2"/>
        <v>999</v>
      </c>
      <c r="L69" s="344"/>
      <c r="M69" s="69"/>
      <c r="N69" s="93">
        <f t="shared" si="0"/>
        <v>999</v>
      </c>
      <c r="O69" s="69"/>
    </row>
    <row r="70" spans="1:15" s="11" customFormat="1" ht="18.899999999999999" customHeight="1" x14ac:dyDescent="0.25">
      <c r="A70" s="360">
        <v>64</v>
      </c>
      <c r="B70" s="67"/>
      <c r="C70" s="67"/>
      <c r="D70" s="68"/>
      <c r="E70" s="373"/>
      <c r="F70" s="586"/>
      <c r="G70" s="624"/>
      <c r="H70" s="357" t="e">
        <f>IF(AND(O70="",#REF!&gt;0,#REF!&lt;5),I70,)</f>
        <v>#REF!</v>
      </c>
      <c r="I70" s="355" t="str">
        <f>IF(D70="","ZZZ9",IF(AND(#REF!&gt;0,#REF!&lt;5),D70&amp;#REF!,D70&amp;"9"))</f>
        <v>ZZZ9</v>
      </c>
      <c r="J70" s="359">
        <f t="shared" si="1"/>
        <v>999</v>
      </c>
      <c r="K70" s="355">
        <f t="shared" si="2"/>
        <v>999</v>
      </c>
      <c r="L70" s="344"/>
      <c r="M70" s="69"/>
      <c r="N70" s="93">
        <f t="shared" si="0"/>
        <v>999</v>
      </c>
      <c r="O70" s="69"/>
    </row>
    <row r="71" spans="1:15" s="11" customFormat="1" ht="18.899999999999999" customHeight="1" x14ac:dyDescent="0.25">
      <c r="A71" s="360">
        <v>65</v>
      </c>
      <c r="B71" s="67"/>
      <c r="C71" s="67"/>
      <c r="D71" s="68"/>
      <c r="E71" s="373"/>
      <c r="F71" s="586"/>
      <c r="G71" s="624"/>
      <c r="H71" s="357" t="e">
        <f>IF(AND(O71="",#REF!&gt;0,#REF!&lt;5),I71,)</f>
        <v>#REF!</v>
      </c>
      <c r="I71" s="355" t="str">
        <f>IF(D71="","ZZZ9",IF(AND(#REF!&gt;0,#REF!&lt;5),D71&amp;#REF!,D71&amp;"9"))</f>
        <v>ZZZ9</v>
      </c>
      <c r="J71" s="359">
        <f t="shared" si="1"/>
        <v>999</v>
      </c>
      <c r="K71" s="355">
        <f t="shared" si="2"/>
        <v>999</v>
      </c>
      <c r="L71" s="344"/>
      <c r="M71" s="69"/>
      <c r="N71" s="93">
        <f t="shared" si="0"/>
        <v>999</v>
      </c>
      <c r="O71" s="69"/>
    </row>
    <row r="72" spans="1:15" s="11" customFormat="1" ht="18.899999999999999" customHeight="1" x14ac:dyDescent="0.25">
      <c r="A72" s="360">
        <v>66</v>
      </c>
      <c r="B72" s="67"/>
      <c r="C72" s="67"/>
      <c r="D72" s="68"/>
      <c r="E72" s="373"/>
      <c r="F72" s="586"/>
      <c r="G72" s="624"/>
      <c r="H72" s="357" t="e">
        <f>IF(AND(O72="",#REF!&gt;0,#REF!&lt;5),I72,)</f>
        <v>#REF!</v>
      </c>
      <c r="I72" s="355" t="str">
        <f>IF(D72="","ZZZ9",IF(AND(#REF!&gt;0,#REF!&lt;5),D72&amp;#REF!,D72&amp;"9"))</f>
        <v>ZZZ9</v>
      </c>
      <c r="J72" s="359">
        <f t="shared" si="1"/>
        <v>999</v>
      </c>
      <c r="K72" s="355">
        <f t="shared" si="2"/>
        <v>999</v>
      </c>
      <c r="L72" s="344"/>
      <c r="M72" s="69"/>
      <c r="N72" s="93">
        <f t="shared" si="0"/>
        <v>999</v>
      </c>
      <c r="O72" s="69"/>
    </row>
    <row r="73" spans="1:15" s="11" customFormat="1" ht="18.899999999999999" customHeight="1" x14ac:dyDescent="0.25">
      <c r="A73" s="360">
        <v>67</v>
      </c>
      <c r="B73" s="67"/>
      <c r="C73" s="67"/>
      <c r="D73" s="68"/>
      <c r="E73" s="373"/>
      <c r="F73" s="586"/>
      <c r="G73" s="624"/>
      <c r="H73" s="357" t="e">
        <f>IF(AND(O73="",#REF!&gt;0,#REF!&lt;5),I73,)</f>
        <v>#REF!</v>
      </c>
      <c r="I73" s="355" t="str">
        <f>IF(D73="","ZZZ9",IF(AND(#REF!&gt;0,#REF!&lt;5),D73&amp;#REF!,D73&amp;"9"))</f>
        <v>ZZZ9</v>
      </c>
      <c r="J73" s="359">
        <f t="shared" si="1"/>
        <v>999</v>
      </c>
      <c r="K73" s="355">
        <f t="shared" si="2"/>
        <v>999</v>
      </c>
      <c r="L73" s="344"/>
      <c r="M73" s="69"/>
      <c r="N73" s="93">
        <f t="shared" si="0"/>
        <v>999</v>
      </c>
      <c r="O73" s="69"/>
    </row>
    <row r="74" spans="1:15" s="11" customFormat="1" ht="18.899999999999999" customHeight="1" x14ac:dyDescent="0.25">
      <c r="A74" s="360">
        <v>68</v>
      </c>
      <c r="B74" s="67"/>
      <c r="C74" s="67"/>
      <c r="D74" s="68"/>
      <c r="E74" s="373"/>
      <c r="F74" s="586"/>
      <c r="G74" s="624"/>
      <c r="H74" s="357" t="e">
        <f>IF(AND(O74="",#REF!&gt;0,#REF!&lt;5),I74,)</f>
        <v>#REF!</v>
      </c>
      <c r="I74" s="355" t="str">
        <f>IF(D74="","ZZZ9",IF(AND(#REF!&gt;0,#REF!&lt;5),D74&amp;#REF!,D74&amp;"9"))</f>
        <v>ZZZ9</v>
      </c>
      <c r="J74" s="359">
        <f t="shared" si="1"/>
        <v>999</v>
      </c>
      <c r="K74" s="355">
        <f t="shared" si="2"/>
        <v>999</v>
      </c>
      <c r="L74" s="344"/>
      <c r="M74" s="69"/>
      <c r="N74" s="93">
        <f t="shared" si="0"/>
        <v>999</v>
      </c>
      <c r="O74" s="69"/>
    </row>
    <row r="75" spans="1:15" s="11" customFormat="1" ht="18.899999999999999" customHeight="1" x14ac:dyDescent="0.25">
      <c r="A75" s="360">
        <v>69</v>
      </c>
      <c r="B75" s="67"/>
      <c r="C75" s="67"/>
      <c r="D75" s="68"/>
      <c r="E75" s="373"/>
      <c r="F75" s="586"/>
      <c r="G75" s="624"/>
      <c r="H75" s="357" t="e">
        <f>IF(AND(O75="",#REF!&gt;0,#REF!&lt;5),I75,)</f>
        <v>#REF!</v>
      </c>
      <c r="I75" s="355" t="str">
        <f>IF(D75="","ZZZ9",IF(AND(#REF!&gt;0,#REF!&lt;5),D75&amp;#REF!,D75&amp;"9"))</f>
        <v>ZZZ9</v>
      </c>
      <c r="J75" s="359">
        <f t="shared" si="1"/>
        <v>999</v>
      </c>
      <c r="K75" s="355">
        <f t="shared" si="2"/>
        <v>999</v>
      </c>
      <c r="L75" s="344"/>
      <c r="M75" s="69"/>
      <c r="N75" s="93">
        <f t="shared" si="0"/>
        <v>999</v>
      </c>
      <c r="O75" s="69"/>
    </row>
    <row r="76" spans="1:15" s="11" customFormat="1" ht="18.899999999999999" customHeight="1" x14ac:dyDescent="0.25">
      <c r="A76" s="360">
        <v>70</v>
      </c>
      <c r="B76" s="67"/>
      <c r="C76" s="67"/>
      <c r="D76" s="68"/>
      <c r="E76" s="373"/>
      <c r="F76" s="586"/>
      <c r="G76" s="624"/>
      <c r="H76" s="357" t="e">
        <f>IF(AND(O76="",#REF!&gt;0,#REF!&lt;5),I76,)</f>
        <v>#REF!</v>
      </c>
      <c r="I76" s="355" t="str">
        <f>IF(D76="","ZZZ9",IF(AND(#REF!&gt;0,#REF!&lt;5),D76&amp;#REF!,D76&amp;"9"))</f>
        <v>ZZZ9</v>
      </c>
      <c r="J76" s="359">
        <f t="shared" si="1"/>
        <v>999</v>
      </c>
      <c r="K76" s="355">
        <f t="shared" si="2"/>
        <v>999</v>
      </c>
      <c r="L76" s="344"/>
      <c r="M76" s="69"/>
      <c r="N76" s="93">
        <f t="shared" si="0"/>
        <v>999</v>
      </c>
      <c r="O76" s="69"/>
    </row>
    <row r="77" spans="1:15" s="11" customFormat="1" ht="18.899999999999999" customHeight="1" x14ac:dyDescent="0.25">
      <c r="A77" s="360">
        <v>71</v>
      </c>
      <c r="B77" s="67"/>
      <c r="C77" s="67"/>
      <c r="D77" s="68"/>
      <c r="E77" s="373"/>
      <c r="F77" s="586"/>
      <c r="G77" s="624"/>
      <c r="H77" s="357" t="e">
        <f>IF(AND(O77="",#REF!&gt;0,#REF!&lt;5),I77,)</f>
        <v>#REF!</v>
      </c>
      <c r="I77" s="355" t="str">
        <f>IF(D77="","ZZZ9",IF(AND(#REF!&gt;0,#REF!&lt;5),D77&amp;#REF!,D77&amp;"9"))</f>
        <v>ZZZ9</v>
      </c>
      <c r="J77" s="359">
        <f t="shared" si="1"/>
        <v>999</v>
      </c>
      <c r="K77" s="355">
        <f t="shared" si="2"/>
        <v>999</v>
      </c>
      <c r="L77" s="344"/>
      <c r="M77" s="69"/>
      <c r="N77" s="93">
        <f t="shared" si="0"/>
        <v>999</v>
      </c>
      <c r="O77" s="69"/>
    </row>
    <row r="78" spans="1:15" s="11" customFormat="1" ht="18.899999999999999" customHeight="1" x14ac:dyDescent="0.25">
      <c r="A78" s="360">
        <v>72</v>
      </c>
      <c r="B78" s="67"/>
      <c r="C78" s="67"/>
      <c r="D78" s="68"/>
      <c r="E78" s="373"/>
      <c r="F78" s="586"/>
      <c r="G78" s="624"/>
      <c r="H78" s="357" t="e">
        <f>IF(AND(O78="",#REF!&gt;0,#REF!&lt;5),I78,)</f>
        <v>#REF!</v>
      </c>
      <c r="I78" s="355" t="str">
        <f>IF(D78="","ZZZ9",IF(AND(#REF!&gt;0,#REF!&lt;5),D78&amp;#REF!,D78&amp;"9"))</f>
        <v>ZZZ9</v>
      </c>
      <c r="J78" s="359">
        <f t="shared" si="1"/>
        <v>999</v>
      </c>
      <c r="K78" s="355">
        <f t="shared" si="2"/>
        <v>999</v>
      </c>
      <c r="L78" s="344"/>
      <c r="M78" s="69"/>
      <c r="N78" s="93">
        <f t="shared" si="0"/>
        <v>999</v>
      </c>
      <c r="O78" s="69"/>
    </row>
    <row r="79" spans="1:15" s="11" customFormat="1" ht="18.899999999999999" customHeight="1" x14ac:dyDescent="0.25">
      <c r="A79" s="360">
        <v>73</v>
      </c>
      <c r="B79" s="67"/>
      <c r="C79" s="67"/>
      <c r="D79" s="68"/>
      <c r="E79" s="373"/>
      <c r="F79" s="586"/>
      <c r="G79" s="624"/>
      <c r="H79" s="357" t="e">
        <f>IF(AND(O79="",#REF!&gt;0,#REF!&lt;5),I79,)</f>
        <v>#REF!</v>
      </c>
      <c r="I79" s="355" t="str">
        <f>IF(D79="","ZZZ9",IF(AND(#REF!&gt;0,#REF!&lt;5),D79&amp;#REF!,D79&amp;"9"))</f>
        <v>ZZZ9</v>
      </c>
      <c r="J79" s="359">
        <f t="shared" si="1"/>
        <v>999</v>
      </c>
      <c r="K79" s="355">
        <f t="shared" si="2"/>
        <v>999</v>
      </c>
      <c r="L79" s="344"/>
      <c r="M79" s="69"/>
      <c r="N79" s="93">
        <f t="shared" si="0"/>
        <v>999</v>
      </c>
      <c r="O79" s="69"/>
    </row>
    <row r="80" spans="1:15" s="11" customFormat="1" ht="18.899999999999999" customHeight="1" x14ac:dyDescent="0.25">
      <c r="A80" s="360">
        <v>74</v>
      </c>
      <c r="B80" s="67"/>
      <c r="C80" s="67"/>
      <c r="D80" s="68"/>
      <c r="E80" s="373"/>
      <c r="F80" s="586"/>
      <c r="G80" s="624"/>
      <c r="H80" s="357" t="e">
        <f>IF(AND(O80="",#REF!&gt;0,#REF!&lt;5),I80,)</f>
        <v>#REF!</v>
      </c>
      <c r="I80" s="355" t="str">
        <f>IF(D80="","ZZZ9",IF(AND(#REF!&gt;0,#REF!&lt;5),D80&amp;#REF!,D80&amp;"9"))</f>
        <v>ZZZ9</v>
      </c>
      <c r="J80" s="359">
        <f t="shared" si="1"/>
        <v>999</v>
      </c>
      <c r="K80" s="355">
        <f t="shared" si="2"/>
        <v>999</v>
      </c>
      <c r="L80" s="344"/>
      <c r="M80" s="69"/>
      <c r="N80" s="93">
        <f t="shared" si="0"/>
        <v>999</v>
      </c>
      <c r="O80" s="69"/>
    </row>
    <row r="81" spans="1:15" s="11" customFormat="1" ht="18.899999999999999" customHeight="1" x14ac:dyDescent="0.25">
      <c r="A81" s="360">
        <v>75</v>
      </c>
      <c r="B81" s="67"/>
      <c r="C81" s="67"/>
      <c r="D81" s="68"/>
      <c r="E81" s="373"/>
      <c r="F81" s="586"/>
      <c r="G81" s="624"/>
      <c r="H81" s="357" t="e">
        <f>IF(AND(O81="",#REF!&gt;0,#REF!&lt;5),I81,)</f>
        <v>#REF!</v>
      </c>
      <c r="I81" s="355" t="str">
        <f>IF(D81="","ZZZ9",IF(AND(#REF!&gt;0,#REF!&lt;5),D81&amp;#REF!,D81&amp;"9"))</f>
        <v>ZZZ9</v>
      </c>
      <c r="J81" s="359">
        <f t="shared" si="1"/>
        <v>999</v>
      </c>
      <c r="K81" s="355">
        <f t="shared" si="2"/>
        <v>999</v>
      </c>
      <c r="L81" s="344"/>
      <c r="M81" s="69"/>
      <c r="N81" s="93">
        <f t="shared" si="0"/>
        <v>999</v>
      </c>
      <c r="O81" s="69"/>
    </row>
    <row r="82" spans="1:15" s="11" customFormat="1" ht="18.899999999999999" customHeight="1" x14ac:dyDescent="0.25">
      <c r="A82" s="360">
        <v>76</v>
      </c>
      <c r="B82" s="67"/>
      <c r="C82" s="67"/>
      <c r="D82" s="68"/>
      <c r="E82" s="373"/>
      <c r="F82" s="586"/>
      <c r="G82" s="624"/>
      <c r="H82" s="357" t="e">
        <f>IF(AND(O82="",#REF!&gt;0,#REF!&lt;5),I82,)</f>
        <v>#REF!</v>
      </c>
      <c r="I82" s="355" t="str">
        <f>IF(D82="","ZZZ9",IF(AND(#REF!&gt;0,#REF!&lt;5),D82&amp;#REF!,D82&amp;"9"))</f>
        <v>ZZZ9</v>
      </c>
      <c r="J82" s="359">
        <f t="shared" si="1"/>
        <v>999</v>
      </c>
      <c r="K82" s="355">
        <f t="shared" si="2"/>
        <v>999</v>
      </c>
      <c r="L82" s="344"/>
      <c r="M82" s="69"/>
      <c r="N82" s="93">
        <f t="shared" si="0"/>
        <v>999</v>
      </c>
      <c r="O82" s="69"/>
    </row>
    <row r="83" spans="1:15" s="11" customFormat="1" ht="18.899999999999999" customHeight="1" x14ac:dyDescent="0.25">
      <c r="A83" s="360">
        <v>77</v>
      </c>
      <c r="B83" s="67"/>
      <c r="C83" s="67"/>
      <c r="D83" s="68"/>
      <c r="E83" s="373"/>
      <c r="F83" s="586"/>
      <c r="G83" s="624"/>
      <c r="H83" s="357" t="e">
        <f>IF(AND(O83="",#REF!&gt;0,#REF!&lt;5),I83,)</f>
        <v>#REF!</v>
      </c>
      <c r="I83" s="355" t="str">
        <f>IF(D83="","ZZZ9",IF(AND(#REF!&gt;0,#REF!&lt;5),D83&amp;#REF!,D83&amp;"9"))</f>
        <v>ZZZ9</v>
      </c>
      <c r="J83" s="359">
        <f t="shared" si="1"/>
        <v>999</v>
      </c>
      <c r="K83" s="355">
        <f t="shared" si="2"/>
        <v>999</v>
      </c>
      <c r="L83" s="344"/>
      <c r="M83" s="69"/>
      <c r="N83" s="93">
        <f t="shared" si="0"/>
        <v>999</v>
      </c>
      <c r="O83" s="69"/>
    </row>
    <row r="84" spans="1:15" s="11" customFormat="1" ht="18.899999999999999" customHeight="1" x14ac:dyDescent="0.25">
      <c r="A84" s="360">
        <v>78</v>
      </c>
      <c r="B84" s="67"/>
      <c r="C84" s="67"/>
      <c r="D84" s="68"/>
      <c r="E84" s="373"/>
      <c r="F84" s="586"/>
      <c r="G84" s="624"/>
      <c r="H84" s="357" t="e">
        <f>IF(AND(O84="",#REF!&gt;0,#REF!&lt;5),I84,)</f>
        <v>#REF!</v>
      </c>
      <c r="I84" s="355" t="str">
        <f>IF(D84="","ZZZ9",IF(AND(#REF!&gt;0,#REF!&lt;5),D84&amp;#REF!,D84&amp;"9"))</f>
        <v>ZZZ9</v>
      </c>
      <c r="J84" s="359">
        <f t="shared" si="1"/>
        <v>999</v>
      </c>
      <c r="K84" s="355">
        <f t="shared" si="2"/>
        <v>999</v>
      </c>
      <c r="L84" s="344"/>
      <c r="M84" s="69"/>
      <c r="N84" s="93">
        <f t="shared" si="0"/>
        <v>999</v>
      </c>
      <c r="O84" s="69"/>
    </row>
    <row r="85" spans="1:15" s="11" customFormat="1" ht="18.899999999999999" customHeight="1" x14ac:dyDescent="0.25">
      <c r="A85" s="360">
        <v>79</v>
      </c>
      <c r="B85" s="67"/>
      <c r="C85" s="67"/>
      <c r="D85" s="68"/>
      <c r="E85" s="373"/>
      <c r="F85" s="586"/>
      <c r="G85" s="624"/>
      <c r="H85" s="357" t="e">
        <f>IF(AND(O85="",#REF!&gt;0,#REF!&lt;5),I85,)</f>
        <v>#REF!</v>
      </c>
      <c r="I85" s="355" t="str">
        <f>IF(D85="","ZZZ9",IF(AND(#REF!&gt;0,#REF!&lt;5),D85&amp;#REF!,D85&amp;"9"))</f>
        <v>ZZZ9</v>
      </c>
      <c r="J85" s="359">
        <f t="shared" si="1"/>
        <v>999</v>
      </c>
      <c r="K85" s="355">
        <f t="shared" si="2"/>
        <v>999</v>
      </c>
      <c r="L85" s="344"/>
      <c r="M85" s="69"/>
      <c r="N85" s="93">
        <f t="shared" si="0"/>
        <v>999</v>
      </c>
      <c r="O85" s="69"/>
    </row>
    <row r="86" spans="1:15" s="11" customFormat="1" ht="18.899999999999999" customHeight="1" x14ac:dyDescent="0.25">
      <c r="A86" s="360">
        <v>80</v>
      </c>
      <c r="B86" s="67"/>
      <c r="C86" s="67"/>
      <c r="D86" s="68"/>
      <c r="E86" s="373"/>
      <c r="F86" s="586"/>
      <c r="G86" s="624"/>
      <c r="H86" s="357" t="e">
        <f>IF(AND(O86="",#REF!&gt;0,#REF!&lt;5),I86,)</f>
        <v>#REF!</v>
      </c>
      <c r="I86" s="355" t="str">
        <f>IF(D86="","ZZZ9",IF(AND(#REF!&gt;0,#REF!&lt;5),D86&amp;#REF!,D86&amp;"9"))</f>
        <v>ZZZ9</v>
      </c>
      <c r="J86" s="359">
        <f t="shared" si="1"/>
        <v>999</v>
      </c>
      <c r="K86" s="355">
        <f t="shared" si="2"/>
        <v>999</v>
      </c>
      <c r="L86" s="344"/>
      <c r="M86" s="69"/>
      <c r="N86" s="93">
        <f t="shared" si="0"/>
        <v>999</v>
      </c>
      <c r="O86" s="69"/>
    </row>
    <row r="87" spans="1:15" s="11" customFormat="1" ht="18.899999999999999" customHeight="1" x14ac:dyDescent="0.25">
      <c r="A87" s="360">
        <v>81</v>
      </c>
      <c r="B87" s="67"/>
      <c r="C87" s="67"/>
      <c r="D87" s="68"/>
      <c r="E87" s="373"/>
      <c r="F87" s="586"/>
      <c r="G87" s="624"/>
      <c r="H87" s="357" t="e">
        <f>IF(AND(O87="",#REF!&gt;0,#REF!&lt;5),I87,)</f>
        <v>#REF!</v>
      </c>
      <c r="I87" s="355" t="str">
        <f>IF(D87="","ZZZ9",IF(AND(#REF!&gt;0,#REF!&lt;5),D87&amp;#REF!,D87&amp;"9"))</f>
        <v>ZZZ9</v>
      </c>
      <c r="J87" s="359">
        <f t="shared" si="1"/>
        <v>999</v>
      </c>
      <c r="K87" s="355">
        <f t="shared" si="2"/>
        <v>999</v>
      </c>
      <c r="L87" s="344"/>
      <c r="M87" s="69"/>
      <c r="N87" s="93">
        <f t="shared" si="0"/>
        <v>999</v>
      </c>
      <c r="O87" s="69"/>
    </row>
    <row r="88" spans="1:15" s="11" customFormat="1" ht="18.899999999999999" customHeight="1" x14ac:dyDescent="0.25">
      <c r="A88" s="360">
        <v>82</v>
      </c>
      <c r="B88" s="67"/>
      <c r="C88" s="67"/>
      <c r="D88" s="68"/>
      <c r="E88" s="373"/>
      <c r="F88" s="586"/>
      <c r="G88" s="624"/>
      <c r="H88" s="357" t="e">
        <f>IF(AND(O88="",#REF!&gt;0,#REF!&lt;5),I88,)</f>
        <v>#REF!</v>
      </c>
      <c r="I88" s="355" t="str">
        <f>IF(D88="","ZZZ9",IF(AND(#REF!&gt;0,#REF!&lt;5),D88&amp;#REF!,D88&amp;"9"))</f>
        <v>ZZZ9</v>
      </c>
      <c r="J88" s="359">
        <f t="shared" si="1"/>
        <v>999</v>
      </c>
      <c r="K88" s="355">
        <f t="shared" si="2"/>
        <v>999</v>
      </c>
      <c r="L88" s="344"/>
      <c r="M88" s="69"/>
      <c r="N88" s="93">
        <f t="shared" si="0"/>
        <v>999</v>
      </c>
      <c r="O88" s="69"/>
    </row>
    <row r="89" spans="1:15" s="11" customFormat="1" ht="18.899999999999999" customHeight="1" x14ac:dyDescent="0.25">
      <c r="A89" s="360">
        <v>83</v>
      </c>
      <c r="B89" s="67"/>
      <c r="C89" s="67"/>
      <c r="D89" s="68"/>
      <c r="E89" s="373"/>
      <c r="F89" s="586"/>
      <c r="G89" s="624"/>
      <c r="H89" s="357" t="e">
        <f>IF(AND(O89="",#REF!&gt;0,#REF!&lt;5),I89,)</f>
        <v>#REF!</v>
      </c>
      <c r="I89" s="355" t="str">
        <f>IF(D89="","ZZZ9",IF(AND(#REF!&gt;0,#REF!&lt;5),D89&amp;#REF!,D89&amp;"9"))</f>
        <v>ZZZ9</v>
      </c>
      <c r="J89" s="359">
        <f t="shared" si="1"/>
        <v>999</v>
      </c>
      <c r="K89" s="355">
        <f t="shared" si="2"/>
        <v>999</v>
      </c>
      <c r="L89" s="344"/>
      <c r="M89" s="69"/>
      <c r="N89" s="93">
        <f t="shared" si="0"/>
        <v>999</v>
      </c>
      <c r="O89" s="69"/>
    </row>
    <row r="90" spans="1:15" s="11" customFormat="1" ht="18.899999999999999" customHeight="1" x14ac:dyDescent="0.25">
      <c r="A90" s="360">
        <v>84</v>
      </c>
      <c r="B90" s="67"/>
      <c r="C90" s="67"/>
      <c r="D90" s="68"/>
      <c r="E90" s="373"/>
      <c r="F90" s="586"/>
      <c r="G90" s="624"/>
      <c r="H90" s="357" t="e">
        <f>IF(AND(O90="",#REF!&gt;0,#REF!&lt;5),I90,)</f>
        <v>#REF!</v>
      </c>
      <c r="I90" s="355" t="str">
        <f>IF(D90="","ZZZ9",IF(AND(#REF!&gt;0,#REF!&lt;5),D90&amp;#REF!,D90&amp;"9"))</f>
        <v>ZZZ9</v>
      </c>
      <c r="J90" s="359">
        <f t="shared" si="1"/>
        <v>999</v>
      </c>
      <c r="K90" s="355">
        <f t="shared" si="2"/>
        <v>999</v>
      </c>
      <c r="L90" s="344"/>
      <c r="M90" s="69"/>
      <c r="N90" s="93">
        <f t="shared" si="0"/>
        <v>999</v>
      </c>
      <c r="O90" s="69"/>
    </row>
    <row r="91" spans="1:15" s="11" customFormat="1" ht="18.899999999999999" customHeight="1" x14ac:dyDescent="0.25">
      <c r="A91" s="360">
        <v>85</v>
      </c>
      <c r="B91" s="67"/>
      <c r="C91" s="67"/>
      <c r="D91" s="68"/>
      <c r="E91" s="373"/>
      <c r="F91" s="586"/>
      <c r="G91" s="624"/>
      <c r="H91" s="357" t="e">
        <f>IF(AND(O91="",#REF!&gt;0,#REF!&lt;5),I91,)</f>
        <v>#REF!</v>
      </c>
      <c r="I91" s="355" t="str">
        <f>IF(D91="","ZZZ9",IF(AND(#REF!&gt;0,#REF!&lt;5),D91&amp;#REF!,D91&amp;"9"))</f>
        <v>ZZZ9</v>
      </c>
      <c r="J91" s="359">
        <f t="shared" si="1"/>
        <v>999</v>
      </c>
      <c r="K91" s="355">
        <f t="shared" si="2"/>
        <v>999</v>
      </c>
      <c r="L91" s="344"/>
      <c r="M91" s="69"/>
      <c r="N91" s="93">
        <f t="shared" si="0"/>
        <v>999</v>
      </c>
      <c r="O91" s="69"/>
    </row>
    <row r="92" spans="1:15" s="11" customFormat="1" ht="18.899999999999999" customHeight="1" x14ac:dyDescent="0.25">
      <c r="A92" s="360">
        <v>86</v>
      </c>
      <c r="B92" s="67"/>
      <c r="C92" s="67"/>
      <c r="D92" s="68"/>
      <c r="E92" s="373"/>
      <c r="F92" s="586"/>
      <c r="G92" s="624"/>
      <c r="H92" s="357" t="e">
        <f>IF(AND(O92="",#REF!&gt;0,#REF!&lt;5),I92,)</f>
        <v>#REF!</v>
      </c>
      <c r="I92" s="355" t="str">
        <f>IF(D92="","ZZZ9",IF(AND(#REF!&gt;0,#REF!&lt;5),D92&amp;#REF!,D92&amp;"9"))</f>
        <v>ZZZ9</v>
      </c>
      <c r="J92" s="359">
        <f t="shared" si="1"/>
        <v>999</v>
      </c>
      <c r="K92" s="355">
        <f t="shared" si="2"/>
        <v>999</v>
      </c>
      <c r="L92" s="344"/>
      <c r="M92" s="69"/>
      <c r="N92" s="93">
        <f t="shared" si="0"/>
        <v>999</v>
      </c>
      <c r="O92" s="69"/>
    </row>
    <row r="93" spans="1:15" s="11" customFormat="1" ht="18.899999999999999" customHeight="1" x14ac:dyDescent="0.25">
      <c r="A93" s="360">
        <v>87</v>
      </c>
      <c r="B93" s="67"/>
      <c r="C93" s="67"/>
      <c r="D93" s="68"/>
      <c r="E93" s="373"/>
      <c r="F93" s="586"/>
      <c r="G93" s="624"/>
      <c r="H93" s="357" t="e">
        <f>IF(AND(O93="",#REF!&gt;0,#REF!&lt;5),I93,)</f>
        <v>#REF!</v>
      </c>
      <c r="I93" s="355" t="str">
        <f>IF(D93="","ZZZ9",IF(AND(#REF!&gt;0,#REF!&lt;5),D93&amp;#REF!,D93&amp;"9"))</f>
        <v>ZZZ9</v>
      </c>
      <c r="J93" s="359">
        <f t="shared" si="1"/>
        <v>999</v>
      </c>
      <c r="K93" s="355">
        <f t="shared" si="2"/>
        <v>999</v>
      </c>
      <c r="L93" s="344"/>
      <c r="M93" s="69"/>
      <c r="N93" s="93">
        <f t="shared" si="0"/>
        <v>999</v>
      </c>
      <c r="O93" s="69"/>
    </row>
    <row r="94" spans="1:15" s="11" customFormat="1" ht="18.899999999999999" customHeight="1" x14ac:dyDescent="0.25">
      <c r="A94" s="360">
        <v>88</v>
      </c>
      <c r="B94" s="67"/>
      <c r="C94" s="67"/>
      <c r="D94" s="68"/>
      <c r="E94" s="373"/>
      <c r="F94" s="586"/>
      <c r="G94" s="624"/>
      <c r="H94" s="357" t="e">
        <f>IF(AND(O94="",#REF!&gt;0,#REF!&lt;5),I94,)</f>
        <v>#REF!</v>
      </c>
      <c r="I94" s="355" t="str">
        <f>IF(D94="","ZZZ9",IF(AND(#REF!&gt;0,#REF!&lt;5),D94&amp;#REF!,D94&amp;"9"))</f>
        <v>ZZZ9</v>
      </c>
      <c r="J94" s="359">
        <f t="shared" si="1"/>
        <v>999</v>
      </c>
      <c r="K94" s="355">
        <f t="shared" si="2"/>
        <v>999</v>
      </c>
      <c r="L94" s="344"/>
      <c r="M94" s="69"/>
      <c r="N94" s="93">
        <f t="shared" ref="N94:N122" si="3">IF(L94="DA",1,IF(L94="WC",2,IF(L94="SE",3,IF(L94="Q",4,IF(L94="LL",5,999)))))</f>
        <v>999</v>
      </c>
      <c r="O94" s="69"/>
    </row>
    <row r="95" spans="1:15" s="11" customFormat="1" ht="18.899999999999999" customHeight="1" x14ac:dyDescent="0.25">
      <c r="A95" s="360">
        <v>89</v>
      </c>
      <c r="B95" s="67"/>
      <c r="C95" s="67"/>
      <c r="D95" s="68"/>
      <c r="E95" s="373"/>
      <c r="F95" s="586"/>
      <c r="G95" s="624"/>
      <c r="H95" s="357" t="e">
        <f>IF(AND(O95="",#REF!&gt;0,#REF!&lt;5),I95,)</f>
        <v>#REF!</v>
      </c>
      <c r="I95" s="355" t="str">
        <f>IF(D95="","ZZZ9",IF(AND(#REF!&gt;0,#REF!&lt;5),D95&amp;#REF!,D95&amp;"9"))</f>
        <v>ZZZ9</v>
      </c>
      <c r="J95" s="359">
        <f t="shared" si="1"/>
        <v>999</v>
      </c>
      <c r="K95" s="355">
        <f t="shared" si="2"/>
        <v>999</v>
      </c>
      <c r="L95" s="344"/>
      <c r="M95" s="69"/>
      <c r="N95" s="93">
        <f t="shared" si="3"/>
        <v>999</v>
      </c>
      <c r="O95" s="69"/>
    </row>
    <row r="96" spans="1:15" s="11" customFormat="1" ht="18.899999999999999" customHeight="1" x14ac:dyDescent="0.25">
      <c r="A96" s="360">
        <v>90</v>
      </c>
      <c r="B96" s="67"/>
      <c r="C96" s="67"/>
      <c r="D96" s="68"/>
      <c r="E96" s="373"/>
      <c r="F96" s="586"/>
      <c r="G96" s="624"/>
      <c r="H96" s="357" t="e">
        <f>IF(AND(O96="",#REF!&gt;0,#REF!&lt;5),I96,)</f>
        <v>#REF!</v>
      </c>
      <c r="I96" s="355" t="str">
        <f>IF(D96="","ZZZ9",IF(AND(#REF!&gt;0,#REF!&lt;5),D96&amp;#REF!,D96&amp;"9"))</f>
        <v>ZZZ9</v>
      </c>
      <c r="J96" s="359">
        <f t="shared" si="1"/>
        <v>999</v>
      </c>
      <c r="K96" s="355">
        <f t="shared" si="2"/>
        <v>999</v>
      </c>
      <c r="L96" s="344"/>
      <c r="M96" s="69"/>
      <c r="N96" s="93">
        <f t="shared" si="3"/>
        <v>999</v>
      </c>
      <c r="O96" s="69"/>
    </row>
    <row r="97" spans="1:15" s="11" customFormat="1" ht="18.899999999999999" customHeight="1" x14ac:dyDescent="0.25">
      <c r="A97" s="360">
        <v>91</v>
      </c>
      <c r="B97" s="67"/>
      <c r="C97" s="67"/>
      <c r="D97" s="68"/>
      <c r="E97" s="373"/>
      <c r="F97" s="586"/>
      <c r="G97" s="624"/>
      <c r="H97" s="357" t="e">
        <f>IF(AND(O97="",#REF!&gt;0,#REF!&lt;5),I97,)</f>
        <v>#REF!</v>
      </c>
      <c r="I97" s="355" t="str">
        <f>IF(D97="","ZZZ9",IF(AND(#REF!&gt;0,#REF!&lt;5),D97&amp;#REF!,D97&amp;"9"))</f>
        <v>ZZZ9</v>
      </c>
      <c r="J97" s="359">
        <f t="shared" ref="J97:J122" si="4">IF(O97="",999,O97)</f>
        <v>999</v>
      </c>
      <c r="K97" s="355">
        <f t="shared" ref="K97:K122" si="5">IF(N97=999,999,1)</f>
        <v>999</v>
      </c>
      <c r="L97" s="344"/>
      <c r="M97" s="69"/>
      <c r="N97" s="93">
        <f t="shared" si="3"/>
        <v>999</v>
      </c>
      <c r="O97" s="69"/>
    </row>
    <row r="98" spans="1:15" s="11" customFormat="1" ht="18.899999999999999" customHeight="1" x14ac:dyDescent="0.25">
      <c r="A98" s="360">
        <v>92</v>
      </c>
      <c r="B98" s="67"/>
      <c r="C98" s="67"/>
      <c r="D98" s="68"/>
      <c r="E98" s="373"/>
      <c r="F98" s="586"/>
      <c r="G98" s="624"/>
      <c r="H98" s="357" t="e">
        <f>IF(AND(O98="",#REF!&gt;0,#REF!&lt;5),I98,)</f>
        <v>#REF!</v>
      </c>
      <c r="I98" s="355" t="str">
        <f>IF(D98="","ZZZ9",IF(AND(#REF!&gt;0,#REF!&lt;5),D98&amp;#REF!,D98&amp;"9"))</f>
        <v>ZZZ9</v>
      </c>
      <c r="J98" s="359">
        <f t="shared" si="4"/>
        <v>999</v>
      </c>
      <c r="K98" s="355">
        <f t="shared" si="5"/>
        <v>999</v>
      </c>
      <c r="L98" s="344"/>
      <c r="M98" s="69"/>
      <c r="N98" s="93">
        <f t="shared" si="3"/>
        <v>999</v>
      </c>
      <c r="O98" s="69"/>
    </row>
    <row r="99" spans="1:15" s="11" customFormat="1" ht="18.899999999999999" customHeight="1" x14ac:dyDescent="0.25">
      <c r="A99" s="360">
        <v>93</v>
      </c>
      <c r="B99" s="67"/>
      <c r="C99" s="67"/>
      <c r="D99" s="68"/>
      <c r="E99" s="373"/>
      <c r="F99" s="586"/>
      <c r="G99" s="624"/>
      <c r="H99" s="357" t="e">
        <f>IF(AND(O99="",#REF!&gt;0,#REF!&lt;5),I99,)</f>
        <v>#REF!</v>
      </c>
      <c r="I99" s="355" t="str">
        <f>IF(D99="","ZZZ9",IF(AND(#REF!&gt;0,#REF!&lt;5),D99&amp;#REF!,D99&amp;"9"))</f>
        <v>ZZZ9</v>
      </c>
      <c r="J99" s="359">
        <f t="shared" si="4"/>
        <v>999</v>
      </c>
      <c r="K99" s="355">
        <f t="shared" si="5"/>
        <v>999</v>
      </c>
      <c r="L99" s="344"/>
      <c r="M99" s="69"/>
      <c r="N99" s="93">
        <f t="shared" si="3"/>
        <v>999</v>
      </c>
      <c r="O99" s="69"/>
    </row>
    <row r="100" spans="1:15" s="11" customFormat="1" ht="18.899999999999999" customHeight="1" x14ac:dyDescent="0.25">
      <c r="A100" s="360">
        <v>94</v>
      </c>
      <c r="B100" s="67"/>
      <c r="C100" s="67"/>
      <c r="D100" s="68"/>
      <c r="E100" s="373"/>
      <c r="F100" s="586"/>
      <c r="G100" s="624"/>
      <c r="H100" s="357" t="e">
        <f>IF(AND(O100="",#REF!&gt;0,#REF!&lt;5),I100,)</f>
        <v>#REF!</v>
      </c>
      <c r="I100" s="355" t="str">
        <f>IF(D100="","ZZZ9",IF(AND(#REF!&gt;0,#REF!&lt;5),D100&amp;#REF!,D100&amp;"9"))</f>
        <v>ZZZ9</v>
      </c>
      <c r="J100" s="359">
        <f t="shared" si="4"/>
        <v>999</v>
      </c>
      <c r="K100" s="355">
        <f t="shared" si="5"/>
        <v>999</v>
      </c>
      <c r="L100" s="344"/>
      <c r="M100" s="69"/>
      <c r="N100" s="93">
        <f t="shared" si="3"/>
        <v>999</v>
      </c>
      <c r="O100" s="69"/>
    </row>
    <row r="101" spans="1:15" s="11" customFormat="1" ht="18.899999999999999" customHeight="1" x14ac:dyDescent="0.25">
      <c r="A101" s="360">
        <v>95</v>
      </c>
      <c r="B101" s="67"/>
      <c r="C101" s="67"/>
      <c r="D101" s="68"/>
      <c r="E101" s="373"/>
      <c r="F101" s="586"/>
      <c r="G101" s="624"/>
      <c r="H101" s="357" t="e">
        <f>IF(AND(O101="",#REF!&gt;0,#REF!&lt;5),I101,)</f>
        <v>#REF!</v>
      </c>
      <c r="I101" s="355" t="str">
        <f>IF(D101="","ZZZ9",IF(AND(#REF!&gt;0,#REF!&lt;5),D101&amp;#REF!,D101&amp;"9"))</f>
        <v>ZZZ9</v>
      </c>
      <c r="J101" s="359">
        <f t="shared" si="4"/>
        <v>999</v>
      </c>
      <c r="K101" s="355">
        <f t="shared" si="5"/>
        <v>999</v>
      </c>
      <c r="L101" s="344"/>
      <c r="M101" s="69"/>
      <c r="N101" s="93">
        <f t="shared" si="3"/>
        <v>999</v>
      </c>
      <c r="O101" s="69"/>
    </row>
    <row r="102" spans="1:15" s="11" customFormat="1" ht="18.899999999999999" customHeight="1" x14ac:dyDescent="0.25">
      <c r="A102" s="360">
        <v>96</v>
      </c>
      <c r="B102" s="67"/>
      <c r="C102" s="67"/>
      <c r="D102" s="68"/>
      <c r="E102" s="373"/>
      <c r="F102" s="586"/>
      <c r="G102" s="624"/>
      <c r="H102" s="357" t="e">
        <f>IF(AND(O102="",#REF!&gt;0,#REF!&lt;5),I102,)</f>
        <v>#REF!</v>
      </c>
      <c r="I102" s="355" t="str">
        <f>IF(D102="","ZZZ9",IF(AND(#REF!&gt;0,#REF!&lt;5),D102&amp;#REF!,D102&amp;"9"))</f>
        <v>ZZZ9</v>
      </c>
      <c r="J102" s="359">
        <f t="shared" si="4"/>
        <v>999</v>
      </c>
      <c r="K102" s="355">
        <f t="shared" si="5"/>
        <v>999</v>
      </c>
      <c r="L102" s="344"/>
      <c r="M102" s="69"/>
      <c r="N102" s="93">
        <f t="shared" si="3"/>
        <v>999</v>
      </c>
      <c r="O102" s="69"/>
    </row>
    <row r="103" spans="1:15" s="11" customFormat="1" ht="18.899999999999999" customHeight="1" x14ac:dyDescent="0.25">
      <c r="A103" s="360">
        <v>97</v>
      </c>
      <c r="B103" s="67"/>
      <c r="C103" s="67"/>
      <c r="D103" s="68"/>
      <c r="E103" s="373"/>
      <c r="F103" s="586"/>
      <c r="G103" s="624"/>
      <c r="H103" s="357" t="e">
        <f>IF(AND(O103="",#REF!&gt;0,#REF!&lt;5),I103,)</f>
        <v>#REF!</v>
      </c>
      <c r="I103" s="355" t="str">
        <f>IF(D103="","ZZZ9",IF(AND(#REF!&gt;0,#REF!&lt;5),D103&amp;#REF!,D103&amp;"9"))</f>
        <v>ZZZ9</v>
      </c>
      <c r="J103" s="359">
        <f t="shared" si="4"/>
        <v>999</v>
      </c>
      <c r="K103" s="355">
        <f t="shared" si="5"/>
        <v>999</v>
      </c>
      <c r="L103" s="344"/>
      <c r="M103" s="69"/>
      <c r="N103" s="93">
        <f t="shared" si="3"/>
        <v>999</v>
      </c>
      <c r="O103" s="69"/>
    </row>
    <row r="104" spans="1:15" s="11" customFormat="1" ht="18.899999999999999" customHeight="1" x14ac:dyDescent="0.25">
      <c r="A104" s="360">
        <v>98</v>
      </c>
      <c r="B104" s="67"/>
      <c r="C104" s="67"/>
      <c r="D104" s="68"/>
      <c r="E104" s="373"/>
      <c r="F104" s="586"/>
      <c r="G104" s="624"/>
      <c r="H104" s="357" t="e">
        <f>IF(AND(O104="",#REF!&gt;0,#REF!&lt;5),I104,)</f>
        <v>#REF!</v>
      </c>
      <c r="I104" s="355" t="str">
        <f>IF(D104="","ZZZ9",IF(AND(#REF!&gt;0,#REF!&lt;5),D104&amp;#REF!,D104&amp;"9"))</f>
        <v>ZZZ9</v>
      </c>
      <c r="J104" s="359">
        <f t="shared" si="4"/>
        <v>999</v>
      </c>
      <c r="K104" s="355">
        <f t="shared" si="5"/>
        <v>999</v>
      </c>
      <c r="L104" s="344"/>
      <c r="M104" s="69"/>
      <c r="N104" s="93">
        <f t="shared" si="3"/>
        <v>999</v>
      </c>
      <c r="O104" s="69"/>
    </row>
    <row r="105" spans="1:15" s="11" customFormat="1" ht="18.899999999999999" customHeight="1" x14ac:dyDescent="0.25">
      <c r="A105" s="360">
        <v>99</v>
      </c>
      <c r="B105" s="67"/>
      <c r="C105" s="67"/>
      <c r="D105" s="68"/>
      <c r="E105" s="373"/>
      <c r="F105" s="586"/>
      <c r="G105" s="624"/>
      <c r="H105" s="357" t="e">
        <f>IF(AND(O105="",#REF!&gt;0,#REF!&lt;5),I105,)</f>
        <v>#REF!</v>
      </c>
      <c r="I105" s="355" t="str">
        <f>IF(D105="","ZZZ9",IF(AND(#REF!&gt;0,#REF!&lt;5),D105&amp;#REF!,D105&amp;"9"))</f>
        <v>ZZZ9</v>
      </c>
      <c r="J105" s="359">
        <f t="shared" si="4"/>
        <v>999</v>
      </c>
      <c r="K105" s="355">
        <f t="shared" si="5"/>
        <v>999</v>
      </c>
      <c r="L105" s="344"/>
      <c r="M105" s="69"/>
      <c r="N105" s="93">
        <f t="shared" si="3"/>
        <v>999</v>
      </c>
      <c r="O105" s="69"/>
    </row>
    <row r="106" spans="1:15" s="11" customFormat="1" ht="18.899999999999999" customHeight="1" x14ac:dyDescent="0.25">
      <c r="A106" s="360">
        <v>100</v>
      </c>
      <c r="B106" s="67"/>
      <c r="C106" s="67"/>
      <c r="D106" s="68"/>
      <c r="E106" s="373"/>
      <c r="F106" s="586"/>
      <c r="G106" s="624"/>
      <c r="H106" s="357" t="e">
        <f>IF(AND(O106="",#REF!&gt;0,#REF!&lt;5),I106,)</f>
        <v>#REF!</v>
      </c>
      <c r="I106" s="355" t="str">
        <f>IF(D106="","ZZZ9",IF(AND(#REF!&gt;0,#REF!&lt;5),D106&amp;#REF!,D106&amp;"9"))</f>
        <v>ZZZ9</v>
      </c>
      <c r="J106" s="359">
        <f t="shared" si="4"/>
        <v>999</v>
      </c>
      <c r="K106" s="355">
        <f t="shared" si="5"/>
        <v>999</v>
      </c>
      <c r="L106" s="344"/>
      <c r="M106" s="69"/>
      <c r="N106" s="93">
        <f t="shared" si="3"/>
        <v>999</v>
      </c>
      <c r="O106" s="69"/>
    </row>
    <row r="107" spans="1:15" s="11" customFormat="1" ht="18.899999999999999" customHeight="1" x14ac:dyDescent="0.25">
      <c r="A107" s="360">
        <v>101</v>
      </c>
      <c r="B107" s="67"/>
      <c r="C107" s="67"/>
      <c r="D107" s="68"/>
      <c r="E107" s="373"/>
      <c r="F107" s="586"/>
      <c r="G107" s="624"/>
      <c r="H107" s="357" t="e">
        <f>IF(AND(O107="",#REF!&gt;0,#REF!&lt;5),I107,)</f>
        <v>#REF!</v>
      </c>
      <c r="I107" s="355" t="str">
        <f>IF(D107="","ZZZ9",IF(AND(#REF!&gt;0,#REF!&lt;5),D107&amp;#REF!,D107&amp;"9"))</f>
        <v>ZZZ9</v>
      </c>
      <c r="J107" s="359">
        <f t="shared" si="4"/>
        <v>999</v>
      </c>
      <c r="K107" s="355">
        <f t="shared" si="5"/>
        <v>999</v>
      </c>
      <c r="L107" s="344"/>
      <c r="M107" s="69"/>
      <c r="N107" s="93">
        <f t="shared" si="3"/>
        <v>999</v>
      </c>
      <c r="O107" s="69"/>
    </row>
    <row r="108" spans="1:15" s="11" customFormat="1" ht="18.899999999999999" customHeight="1" x14ac:dyDescent="0.25">
      <c r="A108" s="360">
        <v>102</v>
      </c>
      <c r="B108" s="67"/>
      <c r="C108" s="67"/>
      <c r="D108" s="68"/>
      <c r="E108" s="373"/>
      <c r="F108" s="586"/>
      <c r="G108" s="624"/>
      <c r="H108" s="357" t="e">
        <f>IF(AND(O108="",#REF!&gt;0,#REF!&lt;5),I108,)</f>
        <v>#REF!</v>
      </c>
      <c r="I108" s="355" t="str">
        <f>IF(D108="","ZZZ9",IF(AND(#REF!&gt;0,#REF!&lt;5),D108&amp;#REF!,D108&amp;"9"))</f>
        <v>ZZZ9</v>
      </c>
      <c r="J108" s="359">
        <f t="shared" si="4"/>
        <v>999</v>
      </c>
      <c r="K108" s="355">
        <f t="shared" si="5"/>
        <v>999</v>
      </c>
      <c r="L108" s="344"/>
      <c r="M108" s="69"/>
      <c r="N108" s="93">
        <f t="shared" si="3"/>
        <v>999</v>
      </c>
      <c r="O108" s="69"/>
    </row>
    <row r="109" spans="1:15" s="11" customFormat="1" ht="18.899999999999999" customHeight="1" x14ac:dyDescent="0.25">
      <c r="A109" s="360">
        <v>103</v>
      </c>
      <c r="B109" s="67"/>
      <c r="C109" s="67"/>
      <c r="D109" s="68"/>
      <c r="E109" s="373"/>
      <c r="F109" s="586"/>
      <c r="G109" s="624"/>
      <c r="H109" s="357" t="e">
        <f>IF(AND(O109="",#REF!&gt;0,#REF!&lt;5),I109,)</f>
        <v>#REF!</v>
      </c>
      <c r="I109" s="355" t="str">
        <f>IF(D109="","ZZZ9",IF(AND(#REF!&gt;0,#REF!&lt;5),D109&amp;#REF!,D109&amp;"9"))</f>
        <v>ZZZ9</v>
      </c>
      <c r="J109" s="359">
        <f t="shared" si="4"/>
        <v>999</v>
      </c>
      <c r="K109" s="355">
        <f t="shared" si="5"/>
        <v>999</v>
      </c>
      <c r="L109" s="344"/>
      <c r="M109" s="69"/>
      <c r="N109" s="93">
        <f t="shared" si="3"/>
        <v>999</v>
      </c>
      <c r="O109" s="69"/>
    </row>
    <row r="110" spans="1:15" s="11" customFormat="1" ht="18.899999999999999" customHeight="1" x14ac:dyDescent="0.25">
      <c r="A110" s="360">
        <v>104</v>
      </c>
      <c r="B110" s="67"/>
      <c r="C110" s="67"/>
      <c r="D110" s="68"/>
      <c r="E110" s="373"/>
      <c r="F110" s="586"/>
      <c r="G110" s="624"/>
      <c r="H110" s="357" t="e">
        <f>IF(AND(O110="",#REF!&gt;0,#REF!&lt;5),I110,)</f>
        <v>#REF!</v>
      </c>
      <c r="I110" s="355" t="str">
        <f>IF(D110="","ZZZ9",IF(AND(#REF!&gt;0,#REF!&lt;5),D110&amp;#REF!,D110&amp;"9"))</f>
        <v>ZZZ9</v>
      </c>
      <c r="J110" s="359">
        <f t="shared" si="4"/>
        <v>999</v>
      </c>
      <c r="K110" s="355">
        <f t="shared" si="5"/>
        <v>999</v>
      </c>
      <c r="L110" s="344"/>
      <c r="M110" s="69"/>
      <c r="N110" s="93">
        <f t="shared" si="3"/>
        <v>999</v>
      </c>
      <c r="O110" s="69"/>
    </row>
    <row r="111" spans="1:15" s="11" customFormat="1" ht="18.899999999999999" customHeight="1" x14ac:dyDescent="0.25">
      <c r="A111" s="360">
        <v>105</v>
      </c>
      <c r="B111" s="67"/>
      <c r="C111" s="67"/>
      <c r="D111" s="68"/>
      <c r="E111" s="373"/>
      <c r="F111" s="586"/>
      <c r="G111" s="624"/>
      <c r="H111" s="357" t="e">
        <f>IF(AND(O111="",#REF!&gt;0,#REF!&lt;5),I111,)</f>
        <v>#REF!</v>
      </c>
      <c r="I111" s="355" t="str">
        <f>IF(D111="","ZZZ9",IF(AND(#REF!&gt;0,#REF!&lt;5),D111&amp;#REF!,D111&amp;"9"))</f>
        <v>ZZZ9</v>
      </c>
      <c r="J111" s="359">
        <f t="shared" si="4"/>
        <v>999</v>
      </c>
      <c r="K111" s="355">
        <f t="shared" si="5"/>
        <v>999</v>
      </c>
      <c r="L111" s="344"/>
      <c r="M111" s="69"/>
      <c r="N111" s="93">
        <f t="shared" si="3"/>
        <v>999</v>
      </c>
      <c r="O111" s="69"/>
    </row>
    <row r="112" spans="1:15" s="11" customFormat="1" ht="18.899999999999999" customHeight="1" x14ac:dyDescent="0.25">
      <c r="A112" s="360">
        <v>106</v>
      </c>
      <c r="B112" s="67"/>
      <c r="C112" s="67"/>
      <c r="D112" s="68"/>
      <c r="E112" s="373"/>
      <c r="F112" s="586"/>
      <c r="G112" s="624"/>
      <c r="H112" s="357" t="e">
        <f>IF(AND(O112="",#REF!&gt;0,#REF!&lt;5),I112,)</f>
        <v>#REF!</v>
      </c>
      <c r="I112" s="355" t="str">
        <f>IF(D112="","ZZZ9",IF(AND(#REF!&gt;0,#REF!&lt;5),D112&amp;#REF!,D112&amp;"9"))</f>
        <v>ZZZ9</v>
      </c>
      <c r="J112" s="359">
        <f t="shared" si="4"/>
        <v>999</v>
      </c>
      <c r="K112" s="355">
        <f t="shared" si="5"/>
        <v>999</v>
      </c>
      <c r="L112" s="344"/>
      <c r="M112" s="69"/>
      <c r="N112" s="93">
        <f t="shared" si="3"/>
        <v>999</v>
      </c>
      <c r="O112" s="69"/>
    </row>
    <row r="113" spans="1:15" s="11" customFormat="1" ht="18.899999999999999" customHeight="1" x14ac:dyDescent="0.25">
      <c r="A113" s="360">
        <v>107</v>
      </c>
      <c r="B113" s="67"/>
      <c r="C113" s="67"/>
      <c r="D113" s="68"/>
      <c r="E113" s="373"/>
      <c r="F113" s="586"/>
      <c r="G113" s="624"/>
      <c r="H113" s="357" t="e">
        <f>IF(AND(O113="",#REF!&gt;0,#REF!&lt;5),I113,)</f>
        <v>#REF!</v>
      </c>
      <c r="I113" s="355" t="str">
        <f>IF(D113="","ZZZ9",IF(AND(#REF!&gt;0,#REF!&lt;5),D113&amp;#REF!,D113&amp;"9"))</f>
        <v>ZZZ9</v>
      </c>
      <c r="J113" s="359">
        <f t="shared" si="4"/>
        <v>999</v>
      </c>
      <c r="K113" s="355">
        <f t="shared" si="5"/>
        <v>999</v>
      </c>
      <c r="L113" s="344"/>
      <c r="M113" s="69"/>
      <c r="N113" s="93">
        <f t="shared" si="3"/>
        <v>999</v>
      </c>
      <c r="O113" s="69"/>
    </row>
    <row r="114" spans="1:15" s="11" customFormat="1" ht="18.899999999999999" customHeight="1" x14ac:dyDescent="0.25">
      <c r="A114" s="360">
        <v>108</v>
      </c>
      <c r="B114" s="67"/>
      <c r="C114" s="67"/>
      <c r="D114" s="68"/>
      <c r="E114" s="373"/>
      <c r="F114" s="586"/>
      <c r="G114" s="624"/>
      <c r="H114" s="357" t="e">
        <f>IF(AND(O114="",#REF!&gt;0,#REF!&lt;5),I114,)</f>
        <v>#REF!</v>
      </c>
      <c r="I114" s="355" t="str">
        <f>IF(D114="","ZZZ9",IF(AND(#REF!&gt;0,#REF!&lt;5),D114&amp;#REF!,D114&amp;"9"))</f>
        <v>ZZZ9</v>
      </c>
      <c r="J114" s="359">
        <f t="shared" si="4"/>
        <v>999</v>
      </c>
      <c r="K114" s="355">
        <f t="shared" si="5"/>
        <v>999</v>
      </c>
      <c r="L114" s="344"/>
      <c r="M114" s="69"/>
      <c r="N114" s="93">
        <f t="shared" si="3"/>
        <v>999</v>
      </c>
      <c r="O114" s="69"/>
    </row>
    <row r="115" spans="1:15" s="11" customFormat="1" ht="18.899999999999999" customHeight="1" x14ac:dyDescent="0.25">
      <c r="A115" s="360">
        <v>109</v>
      </c>
      <c r="B115" s="67"/>
      <c r="C115" s="67"/>
      <c r="D115" s="68"/>
      <c r="E115" s="373"/>
      <c r="F115" s="586"/>
      <c r="G115" s="624"/>
      <c r="H115" s="357" t="e">
        <f>IF(AND(O115="",#REF!&gt;0,#REF!&lt;5),I115,)</f>
        <v>#REF!</v>
      </c>
      <c r="I115" s="355" t="str">
        <f>IF(D115="","ZZZ9",IF(AND(#REF!&gt;0,#REF!&lt;5),D115&amp;#REF!,D115&amp;"9"))</f>
        <v>ZZZ9</v>
      </c>
      <c r="J115" s="359">
        <f t="shared" si="4"/>
        <v>999</v>
      </c>
      <c r="K115" s="355">
        <f t="shared" si="5"/>
        <v>999</v>
      </c>
      <c r="L115" s="344"/>
      <c r="M115" s="69"/>
      <c r="N115" s="93">
        <f t="shared" si="3"/>
        <v>999</v>
      </c>
      <c r="O115" s="69"/>
    </row>
    <row r="116" spans="1:15" s="11" customFormat="1" ht="18.899999999999999" customHeight="1" x14ac:dyDescent="0.25">
      <c r="A116" s="360">
        <v>110</v>
      </c>
      <c r="B116" s="67"/>
      <c r="C116" s="67"/>
      <c r="D116" s="68"/>
      <c r="E116" s="373"/>
      <c r="F116" s="586"/>
      <c r="G116" s="624"/>
      <c r="H116" s="357" t="e">
        <f>IF(AND(O116="",#REF!&gt;0,#REF!&lt;5),I116,)</f>
        <v>#REF!</v>
      </c>
      <c r="I116" s="355" t="str">
        <f>IF(D116="","ZZZ9",IF(AND(#REF!&gt;0,#REF!&lt;5),D116&amp;#REF!,D116&amp;"9"))</f>
        <v>ZZZ9</v>
      </c>
      <c r="J116" s="359">
        <f t="shared" si="4"/>
        <v>999</v>
      </c>
      <c r="K116" s="355">
        <f t="shared" si="5"/>
        <v>999</v>
      </c>
      <c r="L116" s="344"/>
      <c r="M116" s="69"/>
      <c r="N116" s="93">
        <f t="shared" si="3"/>
        <v>999</v>
      </c>
      <c r="O116" s="69"/>
    </row>
    <row r="117" spans="1:15" s="11" customFormat="1" ht="18.899999999999999" customHeight="1" x14ac:dyDescent="0.25">
      <c r="A117" s="360">
        <v>111</v>
      </c>
      <c r="B117" s="67"/>
      <c r="C117" s="67"/>
      <c r="D117" s="68"/>
      <c r="E117" s="373"/>
      <c r="F117" s="586"/>
      <c r="G117" s="624"/>
      <c r="H117" s="357" t="e">
        <f>IF(AND(O117="",#REF!&gt;0,#REF!&lt;5),I117,)</f>
        <v>#REF!</v>
      </c>
      <c r="I117" s="355" t="str">
        <f>IF(D117="","ZZZ9",IF(AND(#REF!&gt;0,#REF!&lt;5),D117&amp;#REF!,D117&amp;"9"))</f>
        <v>ZZZ9</v>
      </c>
      <c r="J117" s="359">
        <f t="shared" si="4"/>
        <v>999</v>
      </c>
      <c r="K117" s="355">
        <f t="shared" si="5"/>
        <v>999</v>
      </c>
      <c r="L117" s="344"/>
      <c r="M117" s="69"/>
      <c r="N117" s="93">
        <f t="shared" si="3"/>
        <v>999</v>
      </c>
      <c r="O117" s="69"/>
    </row>
    <row r="118" spans="1:15" s="11" customFormat="1" ht="18.899999999999999" customHeight="1" x14ac:dyDescent="0.25">
      <c r="A118" s="360">
        <v>112</v>
      </c>
      <c r="B118" s="67"/>
      <c r="C118" s="67"/>
      <c r="D118" s="68"/>
      <c r="E118" s="373"/>
      <c r="F118" s="586"/>
      <c r="G118" s="624"/>
      <c r="H118" s="357" t="e">
        <f>IF(AND(O118="",#REF!&gt;0,#REF!&lt;5),I118,)</f>
        <v>#REF!</v>
      </c>
      <c r="I118" s="355" t="str">
        <f>IF(D118="","ZZZ9",IF(AND(#REF!&gt;0,#REF!&lt;5),D118&amp;#REF!,D118&amp;"9"))</f>
        <v>ZZZ9</v>
      </c>
      <c r="J118" s="359">
        <f t="shared" si="4"/>
        <v>999</v>
      </c>
      <c r="K118" s="355">
        <f t="shared" si="5"/>
        <v>999</v>
      </c>
      <c r="L118" s="344"/>
      <c r="M118" s="69"/>
      <c r="N118" s="93">
        <f t="shared" si="3"/>
        <v>999</v>
      </c>
      <c r="O118" s="69"/>
    </row>
    <row r="119" spans="1:15" s="11" customFormat="1" ht="18.899999999999999" customHeight="1" x14ac:dyDescent="0.25">
      <c r="A119" s="360">
        <v>113</v>
      </c>
      <c r="B119" s="67"/>
      <c r="C119" s="67"/>
      <c r="D119" s="68"/>
      <c r="E119" s="373"/>
      <c r="F119" s="586"/>
      <c r="G119" s="624"/>
      <c r="H119" s="357" t="e">
        <f>IF(AND(O119="",#REF!&gt;0,#REF!&lt;5),I119,)</f>
        <v>#REF!</v>
      </c>
      <c r="I119" s="355" t="str">
        <f>IF(D119="","ZZZ9",IF(AND(#REF!&gt;0,#REF!&lt;5),D119&amp;#REF!,D119&amp;"9"))</f>
        <v>ZZZ9</v>
      </c>
      <c r="J119" s="359">
        <f t="shared" si="4"/>
        <v>999</v>
      </c>
      <c r="K119" s="355">
        <f t="shared" si="5"/>
        <v>999</v>
      </c>
      <c r="L119" s="344"/>
      <c r="M119" s="69"/>
      <c r="N119" s="93">
        <f t="shared" si="3"/>
        <v>999</v>
      </c>
      <c r="O119" s="69"/>
    </row>
    <row r="120" spans="1:15" s="11" customFormat="1" ht="18.899999999999999" customHeight="1" x14ac:dyDescent="0.25">
      <c r="A120" s="360">
        <v>114</v>
      </c>
      <c r="B120" s="67"/>
      <c r="C120" s="67"/>
      <c r="D120" s="68"/>
      <c r="E120" s="373"/>
      <c r="F120" s="586"/>
      <c r="G120" s="624"/>
      <c r="H120" s="357" t="e">
        <f>IF(AND(O120="",#REF!&gt;0,#REF!&lt;5),I120,)</f>
        <v>#REF!</v>
      </c>
      <c r="I120" s="355" t="str">
        <f>IF(D120="","ZZZ9",IF(AND(#REF!&gt;0,#REF!&lt;5),D120&amp;#REF!,D120&amp;"9"))</f>
        <v>ZZZ9</v>
      </c>
      <c r="J120" s="359">
        <f t="shared" si="4"/>
        <v>999</v>
      </c>
      <c r="K120" s="355">
        <f t="shared" si="5"/>
        <v>999</v>
      </c>
      <c r="L120" s="344"/>
      <c r="M120" s="69"/>
      <c r="N120" s="93">
        <f t="shared" si="3"/>
        <v>999</v>
      </c>
      <c r="O120" s="69"/>
    </row>
    <row r="121" spans="1:15" s="11" customFormat="1" ht="18.899999999999999" customHeight="1" x14ac:dyDescent="0.25">
      <c r="A121" s="360">
        <v>115</v>
      </c>
      <c r="B121" s="67"/>
      <c r="C121" s="67"/>
      <c r="D121" s="68"/>
      <c r="E121" s="373"/>
      <c r="F121" s="586"/>
      <c r="G121" s="624"/>
      <c r="H121" s="357" t="e">
        <f>IF(AND(O121="",#REF!&gt;0,#REF!&lt;5),I121,)</f>
        <v>#REF!</v>
      </c>
      <c r="I121" s="355" t="str">
        <f>IF(D121="","ZZZ9",IF(AND(#REF!&gt;0,#REF!&lt;5),D121&amp;#REF!,D121&amp;"9"))</f>
        <v>ZZZ9</v>
      </c>
      <c r="J121" s="359">
        <f t="shared" si="4"/>
        <v>999</v>
      </c>
      <c r="K121" s="355">
        <f t="shared" si="5"/>
        <v>999</v>
      </c>
      <c r="L121" s="344"/>
      <c r="M121" s="69"/>
      <c r="N121" s="93">
        <f t="shared" si="3"/>
        <v>999</v>
      </c>
      <c r="O121" s="69"/>
    </row>
    <row r="122" spans="1:15" s="11" customFormat="1" ht="18.899999999999999" customHeight="1" x14ac:dyDescent="0.25">
      <c r="A122" s="360">
        <v>116</v>
      </c>
      <c r="B122" s="67"/>
      <c r="C122" s="67"/>
      <c r="D122" s="68"/>
      <c r="E122" s="373"/>
      <c r="F122" s="586"/>
      <c r="G122" s="624"/>
      <c r="H122" s="357" t="e">
        <f>IF(AND(O122="",#REF!&gt;0,#REF!&lt;5),I122,)</f>
        <v>#REF!</v>
      </c>
      <c r="I122" s="355" t="str">
        <f>IF(D122="","ZZZ9",IF(AND(#REF!&gt;0,#REF!&lt;5),D122&amp;#REF!,D122&amp;"9"))</f>
        <v>ZZZ9</v>
      </c>
      <c r="J122" s="359">
        <f t="shared" si="4"/>
        <v>999</v>
      </c>
      <c r="K122" s="355">
        <f t="shared" si="5"/>
        <v>999</v>
      </c>
      <c r="L122" s="344"/>
      <c r="M122" s="69"/>
      <c r="N122" s="93">
        <f t="shared" si="3"/>
        <v>999</v>
      </c>
      <c r="O122" s="69"/>
    </row>
    <row r="123" spans="1:15" s="11" customFormat="1" ht="18.899999999999999" customHeight="1" x14ac:dyDescent="0.25">
      <c r="A123" s="360">
        <v>117</v>
      </c>
      <c r="B123" s="67"/>
      <c r="C123" s="67"/>
      <c r="D123" s="68"/>
      <c r="E123" s="373"/>
      <c r="F123" s="586"/>
      <c r="G123" s="624"/>
      <c r="H123" s="357"/>
      <c r="I123" s="355"/>
      <c r="J123" s="359"/>
      <c r="K123" s="355"/>
      <c r="L123" s="344"/>
      <c r="M123" s="69"/>
      <c r="N123" s="93"/>
      <c r="O123" s="69"/>
    </row>
    <row r="124" spans="1:15" s="11" customFormat="1" ht="18.899999999999999" customHeight="1" x14ac:dyDescent="0.25">
      <c r="A124" s="360">
        <v>118</v>
      </c>
      <c r="B124" s="67"/>
      <c r="C124" s="67"/>
      <c r="D124" s="68"/>
      <c r="E124" s="373"/>
      <c r="F124" s="586"/>
      <c r="G124" s="624"/>
      <c r="H124" s="357"/>
      <c r="I124" s="355"/>
      <c r="J124" s="359"/>
      <c r="K124" s="355"/>
      <c r="L124" s="344"/>
      <c r="M124" s="69"/>
      <c r="N124" s="93"/>
      <c r="O124" s="69"/>
    </row>
    <row r="125" spans="1:15" s="11" customFormat="1" ht="18.899999999999999" customHeight="1" x14ac:dyDescent="0.25">
      <c r="A125" s="360">
        <v>119</v>
      </c>
      <c r="B125" s="67"/>
      <c r="C125" s="67"/>
      <c r="D125" s="68"/>
      <c r="E125" s="373"/>
      <c r="F125" s="586"/>
      <c r="G125" s="624"/>
      <c r="H125" s="357"/>
      <c r="I125" s="355"/>
      <c r="J125" s="359"/>
      <c r="K125" s="355"/>
      <c r="L125" s="344"/>
      <c r="M125" s="69"/>
      <c r="N125" s="93"/>
      <c r="O125" s="69"/>
    </row>
    <row r="126" spans="1:15" s="11" customFormat="1" ht="18.899999999999999" customHeight="1" x14ac:dyDescent="0.25">
      <c r="A126" s="360">
        <v>120</v>
      </c>
      <c r="B126" s="67"/>
      <c r="C126" s="67"/>
      <c r="D126" s="68"/>
      <c r="E126" s="373"/>
      <c r="F126" s="586"/>
      <c r="G126" s="624"/>
      <c r="H126" s="357"/>
      <c r="I126" s="355"/>
      <c r="J126" s="359"/>
      <c r="K126" s="355"/>
      <c r="L126" s="344"/>
      <c r="M126" s="69"/>
      <c r="N126" s="93"/>
      <c r="O126" s="69"/>
    </row>
    <row r="127" spans="1:15" s="11" customFormat="1" ht="18.899999999999999" customHeight="1" x14ac:dyDescent="0.25">
      <c r="A127" s="360">
        <v>121</v>
      </c>
      <c r="B127" s="67"/>
      <c r="C127" s="67"/>
      <c r="D127" s="68"/>
      <c r="E127" s="373"/>
      <c r="F127" s="586"/>
      <c r="G127" s="624"/>
      <c r="H127" s="357"/>
      <c r="I127" s="355"/>
      <c r="J127" s="359"/>
      <c r="K127" s="355"/>
      <c r="L127" s="344"/>
      <c r="M127" s="69"/>
      <c r="N127" s="93"/>
      <c r="O127" s="69"/>
    </row>
    <row r="128" spans="1:15" s="11" customFormat="1" ht="18.899999999999999" customHeight="1" x14ac:dyDescent="0.25">
      <c r="A128" s="360">
        <v>122</v>
      </c>
      <c r="B128" s="67"/>
      <c r="C128" s="67"/>
      <c r="D128" s="68"/>
      <c r="E128" s="373"/>
      <c r="F128" s="586"/>
      <c r="G128" s="624"/>
      <c r="H128" s="357"/>
      <c r="I128" s="355"/>
      <c r="J128" s="359"/>
      <c r="K128" s="355"/>
      <c r="L128" s="344"/>
      <c r="M128" s="69"/>
      <c r="N128" s="93"/>
      <c r="O128" s="69"/>
    </row>
    <row r="129" spans="1:15" s="11" customFormat="1" ht="18.899999999999999" customHeight="1" x14ac:dyDescent="0.25">
      <c r="A129" s="360">
        <v>123</v>
      </c>
      <c r="B129" s="67"/>
      <c r="C129" s="67"/>
      <c r="D129" s="68"/>
      <c r="E129" s="373"/>
      <c r="F129" s="586"/>
      <c r="G129" s="624"/>
      <c r="H129" s="357"/>
      <c r="I129" s="355"/>
      <c r="J129" s="359"/>
      <c r="K129" s="355"/>
      <c r="L129" s="344"/>
      <c r="M129" s="69"/>
      <c r="N129" s="93"/>
      <c r="O129" s="69"/>
    </row>
    <row r="130" spans="1:15" s="11" customFormat="1" ht="18.899999999999999" customHeight="1" x14ac:dyDescent="0.25">
      <c r="A130" s="360">
        <v>124</v>
      </c>
      <c r="B130" s="67"/>
      <c r="C130" s="67"/>
      <c r="D130" s="68"/>
      <c r="E130" s="373"/>
      <c r="F130" s="586"/>
      <c r="G130" s="624"/>
      <c r="H130" s="357"/>
      <c r="I130" s="355"/>
      <c r="J130" s="359"/>
      <c r="K130" s="355"/>
      <c r="L130" s="344"/>
      <c r="M130" s="69"/>
      <c r="N130" s="93"/>
      <c r="O130" s="69"/>
    </row>
    <row r="131" spans="1:15" s="11" customFormat="1" ht="18.899999999999999" customHeight="1" x14ac:dyDescent="0.25">
      <c r="A131" s="360">
        <v>125</v>
      </c>
      <c r="B131" s="67"/>
      <c r="C131" s="67"/>
      <c r="D131" s="68"/>
      <c r="E131" s="373"/>
      <c r="F131" s="586"/>
      <c r="G131" s="624"/>
      <c r="H131" s="357"/>
      <c r="I131" s="355"/>
      <c r="J131" s="359"/>
      <c r="K131" s="355"/>
      <c r="L131" s="344"/>
      <c r="M131" s="69"/>
      <c r="N131" s="93"/>
      <c r="O131" s="69"/>
    </row>
    <row r="132" spans="1:15" s="11" customFormat="1" ht="18.899999999999999" customHeight="1" x14ac:dyDescent="0.25">
      <c r="A132" s="360">
        <v>126</v>
      </c>
      <c r="B132" s="67"/>
      <c r="C132" s="67"/>
      <c r="D132" s="68"/>
      <c r="E132" s="373"/>
      <c r="F132" s="586"/>
      <c r="G132" s="624"/>
      <c r="H132" s="357"/>
      <c r="I132" s="355"/>
      <c r="J132" s="359"/>
      <c r="K132" s="355"/>
      <c r="L132" s="344"/>
      <c r="M132" s="69"/>
      <c r="N132" s="93"/>
      <c r="O132" s="69"/>
    </row>
    <row r="133" spans="1:15" s="11" customFormat="1" ht="18.899999999999999" customHeight="1" x14ac:dyDescent="0.25">
      <c r="A133" s="360">
        <v>127</v>
      </c>
      <c r="B133" s="67"/>
      <c r="C133" s="67"/>
      <c r="D133" s="68"/>
      <c r="E133" s="373"/>
      <c r="F133" s="586"/>
      <c r="G133" s="624"/>
      <c r="H133" s="357"/>
      <c r="I133" s="355"/>
      <c r="J133" s="359"/>
      <c r="K133" s="355"/>
      <c r="L133" s="344"/>
      <c r="M133" s="69"/>
      <c r="N133" s="93"/>
      <c r="O133" s="69"/>
    </row>
    <row r="134" spans="1:15" s="11" customFormat="1" ht="18.899999999999999" customHeight="1" x14ac:dyDescent="0.25">
      <c r="A134" s="360">
        <v>128</v>
      </c>
      <c r="B134" s="67"/>
      <c r="C134" s="67"/>
      <c r="D134" s="68"/>
      <c r="E134" s="373"/>
      <c r="F134" s="586"/>
      <c r="G134" s="624"/>
      <c r="H134" s="357"/>
      <c r="I134" s="355"/>
      <c r="J134" s="359"/>
      <c r="K134" s="355"/>
      <c r="L134" s="344"/>
      <c r="M134" s="69"/>
      <c r="N134" s="93"/>
      <c r="O134" s="69"/>
    </row>
  </sheetData>
  <conditionalFormatting sqref="A7:D134">
    <cfRule type="expression" dxfId="345" priority="9" stopIfTrue="1">
      <formula>$O7&gt;=1</formula>
    </cfRule>
  </conditionalFormatting>
  <conditionalFormatting sqref="B7:D14">
    <cfRule type="expression" dxfId="344" priority="8" stopIfTrue="1">
      <formula>$O7&gt;=1</formula>
    </cfRule>
  </conditionalFormatting>
  <conditionalFormatting sqref="B7:D27">
    <cfRule type="expression" dxfId="343" priority="1" stopIfTrue="1">
      <formula>$Q7&gt;=1</formula>
    </cfRule>
  </conditionalFormatting>
  <conditionalFormatting sqref="E7:E27">
    <cfRule type="expression" dxfId="342" priority="2" stopIfTrue="1">
      <formula>AND(ROUNDDOWN(($A$4-E7)/365.25,0)&lt;=13,G7&lt;&gt;"OK")</formula>
    </cfRule>
    <cfRule type="expression" dxfId="341" priority="3" stopIfTrue="1">
      <formula>AND(ROUNDDOWN(($A$4-E7)/365.25,0)&lt;=14,G7&lt;&gt;"OK")</formula>
    </cfRule>
    <cfRule type="expression" dxfId="340" priority="4" stopIfTrue="1">
      <formula>AND(ROUNDDOWN(($A$4-E7)/365.25,0)&lt;=17,G7&lt;&gt;"OK")</formula>
    </cfRule>
  </conditionalFormatting>
  <conditionalFormatting sqref="E7:E134">
    <cfRule type="expression" dxfId="339" priority="5" stopIfTrue="1">
      <formula>AND(ROUNDDOWN(($A$4-E7)/365.25,0)&lt;=13,#REF!&lt;&gt;"OK")</formula>
    </cfRule>
    <cfRule type="expression" dxfId="338" priority="6" stopIfTrue="1">
      <formula>AND(ROUNDDOWN(($A$4-E7)/365.25,0)&lt;=14,#REF!&lt;&gt;"OK")</formula>
    </cfRule>
    <cfRule type="expression" dxfId="337" priority="7" stopIfTrue="1">
      <formula>AND(ROUNDDOWN(($A$4-E7)/365.25,0)&lt;=17,#REF!&lt;&gt;"OK")</formula>
    </cfRule>
  </conditionalFormatting>
  <conditionalFormatting sqref="H7:H134">
    <cfRule type="cellIs" dxfId="336"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97345" r:id="rId4" name="Button 1">
              <controlPr defaultSize="0" print="0" autoFill="0" autoPict="0" macro="[0]!egyéni_rangsor">
                <anchor moveWithCells="1" sizeWithCells="1">
                  <from>
                    <xdr:col>5</xdr:col>
                    <xdr:colOff>914400</xdr:colOff>
                    <xdr:row>0</xdr:row>
                    <xdr:rowOff>152400</xdr:rowOff>
                  </from>
                  <to>
                    <xdr:col>11</xdr:col>
                    <xdr:colOff>30480</xdr:colOff>
                    <xdr:row>1</xdr:row>
                    <xdr:rowOff>114300</xdr:rowOff>
                  </to>
                </anchor>
              </controlPr>
            </control>
          </mc:Choice>
        </mc:AlternateContent>
      </controls>
    </mc:Choice>
  </mc:AlternateContent>
</worksheet>
</file>

<file path=xl/worksheets/sheet8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Sheet146">
    <tabColor indexed="19"/>
    <pageSetUpPr fitToPage="1"/>
  </sheetPr>
  <dimension ref="A1:U80"/>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7.1093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9.88671875" customWidth="1"/>
    <col min="12" max="12" width="1.6640625" style="94" customWidth="1"/>
    <col min="13" max="13" width="9.88671875" customWidth="1"/>
    <col min="14" max="14" width="1.6640625" style="95" customWidth="1"/>
    <col min="15" max="15" width="9.88671875" customWidth="1"/>
    <col min="16" max="16" width="1.6640625" style="94" customWidth="1"/>
    <col min="17" max="17" width="9.8867187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112</v>
      </c>
      <c r="L1" s="82"/>
      <c r="M1" s="57"/>
      <c r="N1" s="100" t="s">
        <v>3</v>
      </c>
      <c r="O1" s="100" t="s">
        <v>3</v>
      </c>
      <c r="P1" s="100"/>
      <c r="Q1" s="99"/>
      <c r="R1" s="100"/>
    </row>
    <row r="2" spans="1:21" s="70" customFormat="1" x14ac:dyDescent="0.25">
      <c r="A2" s="59" t="s">
        <v>119</v>
      </c>
      <c r="B2" s="59"/>
      <c r="C2" s="59"/>
      <c r="D2" s="392"/>
      <c r="E2" s="392">
        <f>Altalanos!$D$8</f>
        <v>0</v>
      </c>
      <c r="F2" s="59"/>
      <c r="G2" s="101"/>
      <c r="H2" s="72"/>
      <c r="I2" s="72"/>
      <c r="J2" s="102"/>
      <c r="K2" s="370" t="s">
        <v>224</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115</v>
      </c>
      <c r="F5" s="112" t="s">
        <v>82</v>
      </c>
      <c r="G5" s="112" t="s">
        <v>83</v>
      </c>
      <c r="H5" s="112"/>
      <c r="I5" s="112" t="s">
        <v>87</v>
      </c>
      <c r="J5" s="112"/>
      <c r="K5" s="111" t="s">
        <v>99</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(4)'!$A$7:$M$30,12))</f>
        <v/>
      </c>
      <c r="C7" s="346" t="str">
        <f>IF($E7="","",VLOOKUP($E7,'1Q ELO (4)'!$A$7:$M$30,13))</f>
        <v/>
      </c>
      <c r="D7" s="376" t="str">
        <f>IF($E7="","",VLOOKUP($E7,'1Q ELO (4)'!$A$7:$M$30,5))</f>
        <v/>
      </c>
      <c r="E7" s="119"/>
      <c r="F7" s="120" t="str">
        <f>UPPER(IF($E7="","",VLOOKUP($E7,'1Q ELO (4)'!$A$7:$M$30,2)))</f>
        <v/>
      </c>
      <c r="G7" s="120" t="str">
        <f>IF($E7="","",VLOOKUP($E7,'1Q ELO (4)'!$A$7:$M$30,3))</f>
        <v/>
      </c>
      <c r="H7" s="120"/>
      <c r="I7" s="120" t="str">
        <f>IF($E7="","",VLOOKUP($E7,'1Q ELO (4)'!$A$7:$M$30,4))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(4)'!$A$7:$M$30,12))</f>
        <v/>
      </c>
      <c r="C9" s="346" t="str">
        <f>IF($E9="","",VLOOKUP($E9,'1Q ELO (4)'!$A$7:$M$30,13))</f>
        <v/>
      </c>
      <c r="D9" s="376" t="str">
        <f>IF($E9="","",VLOOKUP($E9,'1Q ELO (4)'!$A$7:$M$30,5))</f>
        <v/>
      </c>
      <c r="E9" s="119"/>
      <c r="F9" s="412" t="str">
        <f>UPPER(IF($E9="","",VLOOKUP($E9,'1Q ELO (4)'!$A$7:$M$30,2)))</f>
        <v/>
      </c>
      <c r="G9" s="139" t="str">
        <f>IF($E9="","",VLOOKUP($E9,'1Q ELO (4)'!$A$7:$M$30,3))</f>
        <v/>
      </c>
      <c r="H9" s="139"/>
      <c r="I9" s="139" t="str">
        <f>IF($E9="","",VLOOKUP($E9,'1Q ELO (4)'!$A$7:$M$30,4))</f>
        <v/>
      </c>
      <c r="J9" s="140"/>
      <c r="K9" s="121"/>
      <c r="L9" s="141"/>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(4)'!$A$7:$M$30,12))</f>
        <v/>
      </c>
      <c r="C11" s="346" t="str">
        <f>IF($E11="","",VLOOKUP($E11,'1Q ELO (4)'!$A$7:$M$30,13))</f>
        <v/>
      </c>
      <c r="D11" s="376" t="str">
        <f>IF($E11="","",VLOOKUP($E11,'1Q ELO (4)'!$A$7:$M$30,5))</f>
        <v/>
      </c>
      <c r="E11" s="119"/>
      <c r="F11" s="139" t="str">
        <f>UPPER(IF($E11="","",VLOOKUP($E11,'1Q ELO (4)'!$A$7:$M$30,2)))</f>
        <v/>
      </c>
      <c r="G11" s="139" t="str">
        <f>IF($E11="","",VLOOKUP($E11,'1Q ELO (4)'!$A$7:$M$30,3))</f>
        <v/>
      </c>
      <c r="H11" s="139"/>
      <c r="I11" s="139" t="str">
        <f>IF($E11="","",VLOOKUP($E11,'1Q ELO (4)'!$A$7:$M$30,4))</f>
        <v/>
      </c>
      <c r="J11" s="122"/>
      <c r="K11" s="121"/>
      <c r="L11" s="147"/>
      <c r="M11" s="121"/>
      <c r="N11" s="146"/>
      <c r="O11" s="146"/>
      <c r="P11" s="146"/>
      <c r="Q11" s="127"/>
      <c r="R11" s="128"/>
      <c r="S11" s="129"/>
      <c r="U11" s="58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49"/>
      <c r="M12" s="121"/>
      <c r="N12" s="146"/>
      <c r="O12" s="146"/>
      <c r="P12" s="146"/>
      <c r="Q12" s="127"/>
      <c r="R12" s="128"/>
      <c r="S12" s="129"/>
      <c r="U12" s="588" t="e">
        <f>#REF!</f>
        <v>#REF!</v>
      </c>
    </row>
    <row r="13" spans="1:21" s="37" customFormat="1" ht="9.6" customHeight="1" x14ac:dyDescent="0.25">
      <c r="A13" s="131">
        <v>4</v>
      </c>
      <c r="B13" s="346" t="str">
        <f>IF($E13="","",VLOOKUP($E13,'1Q ELO (4)'!$A$7:$M$30,12))</f>
        <v/>
      </c>
      <c r="C13" s="346" t="str">
        <f>IF($E13="","",VLOOKUP($E13,'1Q ELO (4)'!$A$7:$M$30,13))</f>
        <v/>
      </c>
      <c r="D13" s="376" t="str">
        <f>IF($E13="","",VLOOKUP($E13,'1Q ELO (4)'!$A$7:$M$30,5))</f>
        <v/>
      </c>
      <c r="E13" s="119"/>
      <c r="F13" s="139" t="str">
        <f>UPPER(IF($E13="","",VLOOKUP($E13,'1Q ELO (4)'!$A$7:$M$30,2)))</f>
        <v/>
      </c>
      <c r="G13" s="139" t="str">
        <f>IF($E13="","",VLOOKUP($E13,'1Q ELO (4)'!$A$7:$M$30,3))</f>
        <v/>
      </c>
      <c r="H13" s="139"/>
      <c r="I13" s="139" t="str">
        <f>IF($E13="","",VLOOKUP($E13,'1Q ELO (4)'!$A$7:$M$30,4))</f>
        <v/>
      </c>
      <c r="J13" s="150"/>
      <c r="K13" s="121"/>
      <c r="L13" s="121"/>
      <c r="M13" s="121"/>
      <c r="N13" s="146"/>
      <c r="O13" s="146"/>
      <c r="P13" s="146"/>
      <c r="Q13" s="127"/>
      <c r="R13" s="128"/>
      <c r="S13" s="129"/>
      <c r="U13" s="588" t="e">
        <f>#REF!</f>
        <v>#REF!</v>
      </c>
    </row>
    <row r="14" spans="1:21" s="37" customFormat="1" ht="9.6" customHeight="1" x14ac:dyDescent="0.25">
      <c r="A14" s="131"/>
      <c r="B14" s="270"/>
      <c r="C14" s="270"/>
      <c r="D14" s="386"/>
      <c r="E14" s="142"/>
      <c r="F14" s="121"/>
      <c r="G14" s="121"/>
      <c r="H14" s="48"/>
      <c r="I14" s="151"/>
      <c r="J14" s="143"/>
      <c r="K14" s="121"/>
      <c r="L14" s="121"/>
      <c r="M14" s="146"/>
      <c r="N14" s="127"/>
      <c r="O14" s="128"/>
      <c r="P14" s="129"/>
    </row>
    <row r="15" spans="1:21" s="37" customFormat="1" ht="9.6" customHeight="1" x14ac:dyDescent="0.25">
      <c r="A15" s="504">
        <v>5</v>
      </c>
      <c r="B15" s="346" t="str">
        <f>IF($E15="","",VLOOKUP($E15,'1Q ELO (4)'!$A$7:$M$30,12))</f>
        <v/>
      </c>
      <c r="C15" s="346" t="str">
        <f>IF($E15="","",VLOOKUP($E15,'1Q ELO (4)'!$A$7:$M$30,13))</f>
        <v/>
      </c>
      <c r="D15" s="376" t="str">
        <f>IF($E15="","",VLOOKUP($E15,'1Q ELO (4)'!$A$7:$M$30,5))</f>
        <v/>
      </c>
      <c r="E15" s="119"/>
      <c r="F15" s="579" t="str">
        <f>UPPER(IF($E15="","",VLOOKUP($E15,'1Q ELO (4)'!$A$7:$M$30,2)))</f>
        <v/>
      </c>
      <c r="G15" s="579" t="str">
        <f>IF($E15="","",VLOOKUP($E15,'1Q ELO (4)'!$A$7:$M$30,3))</f>
        <v/>
      </c>
      <c r="H15" s="579"/>
      <c r="I15" s="579" t="str">
        <f>IF($E15="","",VLOOKUP($E15,'1Q ELO (4)'!$A$7:$M$30,4))</f>
        <v/>
      </c>
      <c r="J15" s="152"/>
      <c r="K15" s="121"/>
      <c r="L15" s="121"/>
      <c r="M15" s="121"/>
      <c r="N15" s="146"/>
      <c r="O15" s="121"/>
      <c r="P15" s="146"/>
      <c r="Q15" s="127"/>
      <c r="R15" s="128"/>
      <c r="S15" s="129"/>
      <c r="U15" s="58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589" t="e">
        <f>#REF!</f>
        <v>#REF!</v>
      </c>
    </row>
    <row r="17" spans="1:19" s="37" customFormat="1" ht="9.6" customHeight="1" x14ac:dyDescent="0.25">
      <c r="A17" s="131">
        <v>6</v>
      </c>
      <c r="B17" s="346" t="str">
        <f>IF($E17="","",VLOOKUP($E17,'1Q ELO (4)'!$A$7:$M$30,12))</f>
        <v/>
      </c>
      <c r="C17" s="346" t="str">
        <f>IF($E17="","",VLOOKUP($E17,'1Q ELO (4)'!$A$7:$M$30,13))</f>
        <v/>
      </c>
      <c r="D17" s="376" t="str">
        <f>IF($E17="","",VLOOKUP($E17,'1Q ELO (4)'!$A$7:$M$30,5))</f>
        <v/>
      </c>
      <c r="E17" s="119"/>
      <c r="F17" s="139" t="str">
        <f>UPPER(IF($E17="","",VLOOKUP($E17,'1Q ELO (4)'!$A$7:$M$30,2)))</f>
        <v/>
      </c>
      <c r="G17" s="139" t="str">
        <f>IF($E17="","",VLOOKUP($E17,'1Q ELO (4)'!$A$7:$M$30,3))</f>
        <v/>
      </c>
      <c r="H17" s="139"/>
      <c r="I17" s="139" t="str">
        <f>IF($E17="","",VLOOKUP($E17,'1Q ELO (4)'!$A$7:$M$30,4))</f>
        <v/>
      </c>
      <c r="J17" s="140"/>
      <c r="K17" s="121"/>
      <c r="L17" s="141"/>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(4)'!$A$7:$M$30,12))</f>
        <v/>
      </c>
      <c r="C19" s="346" t="str">
        <f>IF($E19="","",VLOOKUP($E19,'1Q ELO (4)'!$A$7:$M$30,13))</f>
        <v/>
      </c>
      <c r="D19" s="376" t="str">
        <f>IF($E19="","",VLOOKUP($E19,'1Q ELO (4)'!$A$7:$M$30,5))</f>
        <v/>
      </c>
      <c r="E19" s="119"/>
      <c r="F19" s="139" t="str">
        <f>UPPER(IF($E19="","",VLOOKUP($E19,'1Q ELO (4)'!$A$7:$M$30,2)))</f>
        <v/>
      </c>
      <c r="G19" s="139" t="str">
        <f>IF($E19="","",VLOOKUP($E19,'1Q ELO (4)'!$A$7:$M$30,3))</f>
        <v/>
      </c>
      <c r="H19" s="139"/>
      <c r="I19" s="139" t="str">
        <f>IF($E19="","",VLOOKUP($E19,'1Q ELO (4)'!$A$7:$M$30,4))</f>
        <v/>
      </c>
      <c r="J19" s="122"/>
      <c r="K19" s="121"/>
      <c r="L19" s="147"/>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49"/>
      <c r="M20" s="121"/>
      <c r="N20" s="146"/>
      <c r="O20" s="146"/>
      <c r="P20" s="146"/>
      <c r="Q20" s="127"/>
      <c r="R20" s="128"/>
      <c r="S20" s="129"/>
    </row>
    <row r="21" spans="1:19" s="37" customFormat="1" ht="9.6" customHeight="1" x14ac:dyDescent="0.25">
      <c r="A21" s="131">
        <v>8</v>
      </c>
      <c r="B21" s="346" t="str">
        <f>IF($E21="","",VLOOKUP($E21,'1Q ELO (4)'!$A$7:$M$30,12))</f>
        <v/>
      </c>
      <c r="C21" s="346" t="str">
        <f>IF($E21="","",VLOOKUP($E21,'1Q ELO (4)'!$A$7:$M$30,13))</f>
        <v/>
      </c>
      <c r="D21" s="376" t="str">
        <f>IF($E21="","",VLOOKUP($E21,'1Q ELO (4)'!$A$7:$M$30,5))</f>
        <v/>
      </c>
      <c r="E21" s="119"/>
      <c r="F21" s="139" t="str">
        <f>UPPER(IF($E21="","",VLOOKUP($E21,'1Q ELO (4)'!$A$7:$M$30,2)))</f>
        <v/>
      </c>
      <c r="G21" s="139" t="str">
        <f>IF($E21="","",VLOOKUP($E21,'1Q ELO (4)'!$A$7:$M$30,3))</f>
        <v/>
      </c>
      <c r="H21" s="139"/>
      <c r="I21" s="139" t="str">
        <f>IF($E21="","",VLOOKUP($E21,'1Q ELO (4)'!$A$7:$M$30,4))</f>
        <v/>
      </c>
      <c r="J21" s="150"/>
      <c r="K21" s="121"/>
      <c r="L21" s="121"/>
      <c r="M21" s="121"/>
      <c r="N21" s="146"/>
      <c r="O21" s="146"/>
      <c r="P21" s="146"/>
      <c r="Q21" s="127"/>
      <c r="R21" s="128"/>
      <c r="S21" s="129"/>
    </row>
    <row r="22" spans="1:19" s="37" customFormat="1" ht="9.6" customHeight="1" x14ac:dyDescent="0.25">
      <c r="A22" s="131"/>
      <c r="B22" s="346"/>
      <c r="C22" s="599"/>
      <c r="D22" s="600"/>
      <c r="E22" s="598"/>
      <c r="F22" s="601"/>
      <c r="G22" s="601"/>
      <c r="H22" s="601"/>
      <c r="I22" s="601"/>
      <c r="J22" s="152"/>
      <c r="K22" s="121"/>
      <c r="L22" s="121"/>
      <c r="M22" s="121"/>
      <c r="N22" s="146"/>
      <c r="O22" s="146"/>
      <c r="P22" s="146"/>
      <c r="Q22" s="127"/>
      <c r="R22" s="128"/>
      <c r="S22" s="129"/>
    </row>
    <row r="23" spans="1:19" s="37" customFormat="1" ht="9.6" customHeight="1" x14ac:dyDescent="0.25">
      <c r="A23" s="169" t="s">
        <v>102</v>
      </c>
      <c r="B23" s="170"/>
      <c r="C23" s="170"/>
      <c r="D23" s="381"/>
      <c r="E23" s="172" t="s">
        <v>6</v>
      </c>
      <c r="F23" s="173" t="s">
        <v>104</v>
      </c>
      <c r="G23" s="172"/>
      <c r="H23" s="174"/>
      <c r="I23" s="175"/>
      <c r="J23" s="172" t="s">
        <v>6</v>
      </c>
      <c r="K23" s="173" t="s">
        <v>105</v>
      </c>
      <c r="L23" s="176"/>
      <c r="M23" s="173" t="s">
        <v>106</v>
      </c>
      <c r="N23" s="177"/>
      <c r="O23" s="178" t="s">
        <v>107</v>
      </c>
      <c r="P23" s="178"/>
      <c r="Q23" s="179"/>
      <c r="R23" s="180"/>
    </row>
    <row r="24" spans="1:19" s="37" customFormat="1" ht="9.6" customHeight="1" x14ac:dyDescent="0.25">
      <c r="A24" s="382" t="s">
        <v>103</v>
      </c>
      <c r="B24" s="383"/>
      <c r="C24" s="384"/>
      <c r="D24" s="385"/>
      <c r="E24" s="184">
        <v>1</v>
      </c>
      <c r="F24" s="55" t="str">
        <f>IF(E24&gt;$R$31,,UPPER(VLOOKUP(E24,'1Q ELO (4)'!$A$7:$O$134,2)))</f>
        <v/>
      </c>
      <c r="G24" s="185"/>
      <c r="H24" s="55"/>
      <c r="I24" s="54"/>
      <c r="J24" s="186" t="s">
        <v>7</v>
      </c>
      <c r="K24" s="181"/>
      <c r="L24" s="187"/>
      <c r="M24" s="181"/>
      <c r="N24" s="188"/>
      <c r="O24" s="189" t="s">
        <v>108</v>
      </c>
      <c r="P24" s="190"/>
      <c r="Q24" s="190"/>
      <c r="R24" s="191"/>
    </row>
    <row r="25" spans="1:19" s="37" customFormat="1" ht="9.6" customHeight="1" x14ac:dyDescent="0.25">
      <c r="A25" s="196" t="s">
        <v>116</v>
      </c>
      <c r="B25" s="194"/>
      <c r="C25" s="378"/>
      <c r="D25" s="197"/>
      <c r="E25" s="184">
        <v>2</v>
      </c>
      <c r="F25" s="55" t="str">
        <f>IF(E25&gt;$R$31,,UPPER(VLOOKUP(E25,'1Q ELO (4)'!$A$7:$O$134,2)))</f>
        <v/>
      </c>
      <c r="G25" s="185"/>
      <c r="H25" s="55"/>
      <c r="I25" s="54"/>
      <c r="J25" s="186" t="s">
        <v>8</v>
      </c>
      <c r="K25" s="181"/>
      <c r="L25" s="187"/>
      <c r="M25" s="181"/>
      <c r="N25" s="188"/>
      <c r="O25" s="192"/>
      <c r="P25" s="193"/>
      <c r="Q25" s="194"/>
      <c r="R25" s="195"/>
    </row>
    <row r="26" spans="1:19" s="37" customFormat="1" ht="9.6" customHeight="1" x14ac:dyDescent="0.25">
      <c r="A26" s="336"/>
      <c r="B26" s="337"/>
      <c r="C26" s="379"/>
      <c r="D26" s="338"/>
      <c r="E26" s="184"/>
      <c r="F26" s="55"/>
      <c r="G26" s="185"/>
      <c r="H26" s="55"/>
      <c r="I26" s="54"/>
      <c r="J26" s="186" t="s">
        <v>9</v>
      </c>
      <c r="K26" s="181"/>
      <c r="L26" s="187"/>
      <c r="M26" s="181"/>
      <c r="N26" s="188"/>
      <c r="O26" s="189" t="s">
        <v>109</v>
      </c>
      <c r="P26" s="190"/>
      <c r="Q26" s="190"/>
      <c r="R26" s="191"/>
    </row>
    <row r="27" spans="1:19" s="37" customFormat="1" ht="9.6" customHeight="1" x14ac:dyDescent="0.25">
      <c r="A27" s="198"/>
      <c r="B27" s="110"/>
      <c r="C27" s="110"/>
      <c r="D27" s="199"/>
      <c r="E27" s="184"/>
      <c r="F27" s="55"/>
      <c r="G27" s="185"/>
      <c r="H27" s="55"/>
      <c r="I27" s="54"/>
      <c r="J27" s="186" t="s">
        <v>10</v>
      </c>
      <c r="K27" s="181"/>
      <c r="L27" s="187"/>
      <c r="M27" s="181"/>
      <c r="N27" s="188"/>
      <c r="O27" s="181"/>
      <c r="P27" s="187"/>
      <c r="Q27" s="181"/>
      <c r="R27" s="188"/>
    </row>
    <row r="28" spans="1:19" s="37" customFormat="1" ht="9.6" customHeight="1" x14ac:dyDescent="0.25">
      <c r="A28" s="325"/>
      <c r="B28" s="339"/>
      <c r="C28" s="339"/>
      <c r="D28" s="380"/>
      <c r="E28" s="184"/>
      <c r="F28" s="55"/>
      <c r="G28" s="185"/>
      <c r="H28" s="55"/>
      <c r="I28" s="54"/>
      <c r="J28" s="186" t="s">
        <v>11</v>
      </c>
      <c r="K28" s="181"/>
      <c r="L28" s="187"/>
      <c r="M28" s="181"/>
      <c r="N28" s="188"/>
      <c r="O28" s="194"/>
      <c r="P28" s="193"/>
      <c r="Q28" s="194"/>
      <c r="R28" s="195"/>
    </row>
    <row r="29" spans="1:19" s="37" customFormat="1" ht="9.6" customHeight="1" x14ac:dyDescent="0.25">
      <c r="A29" s="326"/>
      <c r="B29" s="24"/>
      <c r="C29" s="110"/>
      <c r="D29" s="199"/>
      <c r="E29" s="184"/>
      <c r="F29" s="55"/>
      <c r="G29" s="185"/>
      <c r="H29" s="55"/>
      <c r="I29" s="54"/>
      <c r="J29" s="186" t="s">
        <v>12</v>
      </c>
      <c r="K29" s="181"/>
      <c r="L29" s="187"/>
      <c r="M29" s="181"/>
      <c r="N29" s="188"/>
      <c r="O29" s="189" t="s">
        <v>89</v>
      </c>
      <c r="P29" s="190"/>
      <c r="Q29" s="190"/>
      <c r="R29" s="191"/>
    </row>
    <row r="30" spans="1:19" s="37" customFormat="1" ht="9.6" customHeight="1" x14ac:dyDescent="0.25">
      <c r="A30" s="326"/>
      <c r="B30" s="24"/>
      <c r="C30" s="263"/>
      <c r="D30" s="334"/>
      <c r="E30" s="184"/>
      <c r="F30" s="55"/>
      <c r="G30" s="185"/>
      <c r="H30" s="55"/>
      <c r="I30" s="54"/>
      <c r="J30" s="186" t="s">
        <v>13</v>
      </c>
      <c r="K30" s="181"/>
      <c r="L30" s="187"/>
      <c r="M30" s="181"/>
      <c r="N30" s="188"/>
      <c r="O30" s="181"/>
      <c r="P30" s="187"/>
      <c r="Q30" s="181"/>
      <c r="R30" s="188"/>
    </row>
    <row r="31" spans="1:19" s="37" customFormat="1" ht="9.6" customHeight="1" x14ac:dyDescent="0.25">
      <c r="A31" s="327"/>
      <c r="B31" s="324"/>
      <c r="C31" s="375"/>
      <c r="D31" s="335"/>
      <c r="E31" s="200"/>
      <c r="F31" s="201"/>
      <c r="G31" s="202"/>
      <c r="H31" s="201"/>
      <c r="I31" s="203"/>
      <c r="J31" s="204" t="s">
        <v>14</v>
      </c>
      <c r="K31" s="194"/>
      <c r="L31" s="193"/>
      <c r="M31" s="194"/>
      <c r="N31" s="195"/>
      <c r="O31" s="194" t="str">
        <f>R4</f>
        <v>Csávás István</v>
      </c>
      <c r="P31" s="193"/>
      <c r="Q31" s="194"/>
      <c r="R31" s="205">
        <f>MIN(6,'1Q ELO (4)'!O5)</f>
        <v>6</v>
      </c>
    </row>
    <row r="32" spans="1:19" s="37" customFormat="1" ht="9.6" customHeight="1" x14ac:dyDescent="0.25"/>
    <row r="33" s="37" customFormat="1" ht="9.6" customHeight="1" x14ac:dyDescent="0.25"/>
    <row r="34" s="37" customFormat="1" ht="9.6" customHeight="1" x14ac:dyDescent="0.25"/>
    <row r="35" s="37" customFormat="1" ht="9.6" customHeight="1" x14ac:dyDescent="0.25"/>
    <row r="36" s="37" customFormat="1" ht="9.6" customHeight="1" x14ac:dyDescent="0.25"/>
    <row r="37" s="37" customFormat="1" ht="9.6" customHeight="1" x14ac:dyDescent="0.25"/>
    <row r="38" s="37" customFormat="1" ht="9.6" customHeight="1" x14ac:dyDescent="0.25"/>
    <row r="39" s="37" customFormat="1" ht="9.6" customHeight="1" x14ac:dyDescent="0.25"/>
    <row r="40" s="37" customFormat="1" ht="9.6" customHeight="1" x14ac:dyDescent="0.25"/>
    <row r="41" s="37" customFormat="1" ht="9.6" customHeight="1" x14ac:dyDescent="0.25"/>
    <row r="42" s="37" customFormat="1" ht="9.6" customHeight="1" x14ac:dyDescent="0.25"/>
    <row r="43" s="37" customFormat="1" ht="9.6" customHeight="1" x14ac:dyDescent="0.25"/>
    <row r="44" s="37" customFormat="1" ht="9.6" customHeight="1" x14ac:dyDescent="0.25"/>
    <row r="45" s="37" customFormat="1" ht="9.6" customHeight="1" x14ac:dyDescent="0.25"/>
    <row r="46" s="37" customFormat="1" ht="9.6" customHeight="1" x14ac:dyDescent="0.25"/>
    <row r="47" s="37" customFormat="1" ht="9.6" customHeight="1" x14ac:dyDescent="0.25"/>
    <row r="48" s="37" customFormat="1" ht="9.6" customHeight="1" x14ac:dyDescent="0.25"/>
    <row r="49" s="37" customFormat="1" ht="9.6" customHeight="1" x14ac:dyDescent="0.25"/>
    <row r="50" s="37" customFormat="1" ht="9.6" customHeight="1" x14ac:dyDescent="0.25"/>
    <row r="51" s="37" customFormat="1" ht="9.6" customHeight="1" x14ac:dyDescent="0.25"/>
    <row r="52" s="37" customFormat="1" ht="9.6" customHeight="1" x14ac:dyDescent="0.25"/>
    <row r="53" s="37" customFormat="1" ht="9.6" customHeight="1" x14ac:dyDescent="0.25"/>
    <row r="54" s="37" customFormat="1" ht="9.6" customHeight="1" x14ac:dyDescent="0.25"/>
    <row r="55" s="37" customFormat="1" ht="9.6" customHeight="1" x14ac:dyDescent="0.25"/>
    <row r="56" s="37" customFormat="1" ht="9.6" customHeight="1" x14ac:dyDescent="0.25"/>
    <row r="57" s="37" customFormat="1" ht="9.6" customHeight="1" x14ac:dyDescent="0.25"/>
    <row r="58" s="37" customFormat="1" ht="9.6" customHeight="1" x14ac:dyDescent="0.25"/>
    <row r="59" s="37" customFormat="1" ht="9.6" customHeight="1" x14ac:dyDescent="0.25"/>
    <row r="60" s="37" customFormat="1" ht="9.6" customHeight="1" x14ac:dyDescent="0.25"/>
    <row r="61" s="37" customFormat="1" ht="9.6" customHeight="1" x14ac:dyDescent="0.25"/>
    <row r="62" s="37" customFormat="1" ht="9.6" customHeight="1" x14ac:dyDescent="0.25"/>
    <row r="63" s="37" customFormat="1" ht="9.6" customHeight="1" x14ac:dyDescent="0.25"/>
    <row r="64" s="37" customFormat="1" ht="9.6" customHeight="1" x14ac:dyDescent="0.25"/>
    <row r="65" spans="1:18" s="37" customFormat="1" ht="9.6" customHeight="1" x14ac:dyDescent="0.25"/>
    <row r="66" spans="1:18" s="37" customFormat="1" ht="9.6" customHeight="1" x14ac:dyDescent="0.25"/>
    <row r="67" spans="1:18" s="37" customFormat="1" ht="9.6" customHeight="1" x14ac:dyDescent="0.25"/>
    <row r="68" spans="1:18" s="37" customFormat="1" ht="9.6" customHeight="1" x14ac:dyDescent="0.25"/>
    <row r="69" spans="1:18" s="37" customFormat="1" ht="9.6" customHeight="1" x14ac:dyDescent="0.25">
      <c r="A69"/>
      <c r="B69"/>
      <c r="C69"/>
      <c r="D69"/>
      <c r="E69"/>
      <c r="F69"/>
      <c r="G69"/>
      <c r="H69"/>
      <c r="I69"/>
      <c r="J69" s="94"/>
      <c r="K69"/>
      <c r="L69" s="94"/>
      <c r="M69"/>
      <c r="N69" s="95"/>
      <c r="O69"/>
      <c r="P69" s="94"/>
      <c r="Q69"/>
      <c r="R69" s="95"/>
    </row>
    <row r="70" spans="1:18" s="37" customFormat="1" ht="9.6" customHeight="1" x14ac:dyDescent="0.25">
      <c r="A70"/>
      <c r="B70"/>
      <c r="C70"/>
      <c r="D70"/>
      <c r="E70"/>
      <c r="F70"/>
      <c r="G70"/>
      <c r="H70"/>
      <c r="I70"/>
      <c r="J70" s="94"/>
      <c r="K70"/>
      <c r="L70" s="94"/>
      <c r="M70"/>
      <c r="N70" s="95"/>
      <c r="O70"/>
      <c r="P70" s="94"/>
      <c r="Q70"/>
      <c r="R70" s="95"/>
    </row>
    <row r="71" spans="1:18" s="2" customFormat="1" ht="6.75" customHeight="1" x14ac:dyDescent="0.25">
      <c r="A71"/>
      <c r="B71"/>
      <c r="C71"/>
      <c r="D71"/>
      <c r="E71"/>
      <c r="F71"/>
      <c r="G71"/>
      <c r="H71"/>
      <c r="I71"/>
      <c r="J71" s="94"/>
      <c r="K71"/>
      <c r="L71" s="94"/>
      <c r="M71"/>
      <c r="N71" s="95"/>
      <c r="O71"/>
      <c r="P71" s="94"/>
      <c r="Q71"/>
      <c r="R71" s="95"/>
    </row>
    <row r="72" spans="1:18" s="18" customFormat="1" ht="10.5" customHeight="1" x14ac:dyDescent="0.25">
      <c r="A72"/>
      <c r="B72"/>
      <c r="C72"/>
      <c r="D72"/>
      <c r="E72"/>
      <c r="F72"/>
      <c r="G72"/>
      <c r="H72"/>
      <c r="I72"/>
      <c r="J72" s="94"/>
      <c r="K72"/>
      <c r="L72" s="94"/>
      <c r="M72"/>
      <c r="N72" s="95"/>
      <c r="O72"/>
      <c r="P72" s="94"/>
      <c r="Q72"/>
      <c r="R72" s="95"/>
    </row>
    <row r="73" spans="1:18" s="18" customFormat="1" ht="9" customHeight="1" x14ac:dyDescent="0.25">
      <c r="A73"/>
      <c r="B73"/>
      <c r="C73"/>
      <c r="D73"/>
      <c r="E73"/>
      <c r="F73"/>
      <c r="G73"/>
      <c r="H73"/>
      <c r="I73"/>
      <c r="J73" s="94"/>
      <c r="K73"/>
      <c r="L73" s="94"/>
      <c r="M73"/>
      <c r="N73" s="95"/>
      <c r="O73"/>
      <c r="P73" s="94"/>
      <c r="Q73"/>
      <c r="R73" s="95"/>
    </row>
    <row r="74" spans="1:18" s="18" customFormat="1" ht="9" customHeight="1" x14ac:dyDescent="0.25">
      <c r="A74"/>
      <c r="B74"/>
      <c r="C74"/>
      <c r="D74"/>
      <c r="E74"/>
      <c r="F74"/>
      <c r="G74"/>
      <c r="H74"/>
      <c r="I74"/>
      <c r="J74" s="94"/>
      <c r="K74"/>
      <c r="L74" s="94"/>
      <c r="M74"/>
      <c r="N74" s="95"/>
      <c r="O74"/>
      <c r="P74" s="94"/>
      <c r="Q74"/>
      <c r="R74" s="95"/>
    </row>
    <row r="75" spans="1:18" s="18" customFormat="1" ht="9" customHeight="1" x14ac:dyDescent="0.25">
      <c r="A75"/>
      <c r="B75"/>
      <c r="C75"/>
      <c r="D75"/>
      <c r="E75"/>
      <c r="F75"/>
      <c r="G75"/>
      <c r="H75"/>
      <c r="I75"/>
      <c r="J75" s="94"/>
      <c r="K75"/>
      <c r="L75" s="94"/>
      <c r="M75"/>
      <c r="N75" s="95"/>
      <c r="O75"/>
      <c r="P75" s="94"/>
      <c r="Q75"/>
      <c r="R75" s="95"/>
    </row>
    <row r="76" spans="1:18" s="18" customFormat="1" ht="9" customHeight="1" x14ac:dyDescent="0.25">
      <c r="A76"/>
      <c r="B76"/>
      <c r="C76"/>
      <c r="D76"/>
      <c r="E76"/>
      <c r="F76"/>
      <c r="G76"/>
      <c r="H76"/>
      <c r="I76"/>
      <c r="J76" s="94"/>
      <c r="K76"/>
      <c r="L76" s="94"/>
      <c r="M76"/>
      <c r="N76" s="95"/>
      <c r="O76"/>
      <c r="P76" s="94"/>
      <c r="Q76"/>
      <c r="R76" s="95"/>
    </row>
    <row r="77" spans="1:18" s="18" customFormat="1" ht="9" customHeight="1" x14ac:dyDescent="0.25">
      <c r="A77"/>
      <c r="B77"/>
      <c r="C77"/>
      <c r="D77"/>
      <c r="E77"/>
      <c r="F77"/>
      <c r="G77"/>
      <c r="H77"/>
      <c r="I77"/>
      <c r="J77" s="94"/>
      <c r="K77"/>
      <c r="L77" s="94"/>
      <c r="M77"/>
      <c r="N77" s="95"/>
      <c r="O77"/>
      <c r="P77" s="94"/>
      <c r="Q77"/>
      <c r="R77" s="95"/>
    </row>
    <row r="78" spans="1:18" s="18" customFormat="1" ht="9" customHeight="1" x14ac:dyDescent="0.25">
      <c r="A78"/>
      <c r="B78"/>
      <c r="C78"/>
      <c r="D78"/>
      <c r="E78"/>
      <c r="F78"/>
      <c r="G78"/>
      <c r="H78"/>
      <c r="I78"/>
      <c r="J78" s="94"/>
      <c r="K78"/>
      <c r="L78" s="94"/>
      <c r="M78"/>
      <c r="N78" s="95"/>
      <c r="O78"/>
      <c r="P78" s="94"/>
      <c r="Q78"/>
      <c r="R78" s="95"/>
    </row>
    <row r="79" spans="1:18" s="18" customFormat="1" ht="9" customHeight="1" x14ac:dyDescent="0.25">
      <c r="A79"/>
      <c r="B79"/>
      <c r="C79"/>
      <c r="D79"/>
      <c r="E79"/>
      <c r="F79"/>
      <c r="G79"/>
      <c r="H79"/>
      <c r="I79"/>
      <c r="J79" s="94"/>
      <c r="K79"/>
      <c r="L79" s="94"/>
      <c r="M79"/>
      <c r="N79" s="95"/>
      <c r="O79"/>
      <c r="P79" s="94"/>
      <c r="Q79"/>
      <c r="R79" s="95"/>
    </row>
    <row r="80" spans="1:18" s="18" customFormat="1" ht="9" customHeight="1" x14ac:dyDescent="0.25">
      <c r="A80"/>
      <c r="B80"/>
      <c r="C80"/>
      <c r="D80"/>
      <c r="E80"/>
      <c r="F80"/>
      <c r="G80"/>
      <c r="H80"/>
      <c r="I80"/>
      <c r="J80" s="94"/>
      <c r="K80"/>
      <c r="L80" s="94"/>
      <c r="M80"/>
      <c r="N80" s="95"/>
      <c r="O80"/>
      <c r="P80" s="94"/>
      <c r="Q80"/>
      <c r="R80" s="95"/>
    </row>
  </sheetData>
  <mergeCells count="1">
    <mergeCell ref="A4:C4"/>
  </mergeCells>
  <conditionalFormatting sqref="B22">
    <cfRule type="cellIs" dxfId="335" priority="3" stopIfTrue="1" operator="equal">
      <formula>"QA"</formula>
    </cfRule>
    <cfRule type="cellIs" dxfId="334" priority="4" stopIfTrue="1" operator="equal">
      <formula>"DA"</formula>
    </cfRule>
  </conditionalFormatting>
  <conditionalFormatting sqref="E7 E13 E15 E17 E19">
    <cfRule type="expression" dxfId="333" priority="1" stopIfTrue="1">
      <formula>$E7&lt;5</formula>
    </cfRule>
  </conditionalFormatting>
  <conditionalFormatting sqref="H7 H9 H11 H13 H15 H17 H19 H21">
    <cfRule type="expression" dxfId="332" priority="10" stopIfTrue="1">
      <formula>AND($E7&lt;9,$C7&gt;0)</formula>
    </cfRule>
  </conditionalFormatting>
  <conditionalFormatting sqref="I8 K10 I12 I16 K18 I20">
    <cfRule type="expression" dxfId="331" priority="7" stopIfTrue="1">
      <formula>AND($O$1="CU",I8="Umpire")</formula>
    </cfRule>
    <cfRule type="expression" dxfId="330" priority="8" stopIfTrue="1">
      <formula>AND($O$1="CU",I8&lt;&gt;"Umpire",J8&lt;&gt;"")</formula>
    </cfRule>
    <cfRule type="expression" dxfId="329" priority="9" stopIfTrue="1">
      <formula>AND($O$1="CU",I8&lt;&gt;"Umpire")</formula>
    </cfRule>
  </conditionalFormatting>
  <conditionalFormatting sqref="J8 L10 J12 J16 L18 J20 R31">
    <cfRule type="expression" dxfId="328" priority="2" stopIfTrue="1">
      <formula>$O$1="CU"</formula>
    </cfRule>
  </conditionalFormatting>
  <conditionalFormatting sqref="K8 M10 K12 K16 M18 K20">
    <cfRule type="expression" dxfId="327" priority="5" stopIfTrue="1">
      <formula>J8="as"</formula>
    </cfRule>
    <cfRule type="expression" dxfId="326" priority="6" stopIfTrue="1">
      <formula>J8="bs"</formula>
    </cfRule>
  </conditionalFormatting>
  <dataValidations count="1">
    <dataValidation type="list" allowBlank="1" showInputMessage="1" sqref="I12 K10 K18 I8 I16 I20" xr:uid="{00000000-0002-0000-3C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8369" r:id="rId4" name="Button 1">
              <controlPr defaultSize="0" print="0" autoFill="0" autoPict="0" macro="[0]!Jun_Show_CU">
                <anchor moveWithCells="1" sizeWithCells="1">
                  <from>
                    <xdr:col>12</xdr:col>
                    <xdr:colOff>533400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98370"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8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Sheet147">
    <tabColor indexed="19"/>
    <pageSetUpPr fitToPage="1"/>
  </sheetPr>
  <dimension ref="A1:U79"/>
  <sheetViews>
    <sheetView showGridLines="0" showZeros="0" workbookViewId="0">
      <selection activeCell="D27" sqref="D27"/>
    </sheetView>
  </sheetViews>
  <sheetFormatPr defaultColWidth="8.88671875" defaultRowHeight="13.2" x14ac:dyDescent="0.25"/>
  <cols>
    <col min="1" max="2" width="3.33203125" customWidth="1"/>
    <col min="3" max="3" width="5.44140625" customWidth="1"/>
    <col min="4" max="4" width="6.8867187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0"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370" t="s">
        <v>112</v>
      </c>
      <c r="L1" s="82"/>
      <c r="M1" s="57"/>
      <c r="N1" s="100"/>
      <c r="O1" s="100" t="s">
        <v>3</v>
      </c>
      <c r="P1" s="100"/>
      <c r="Q1" s="99"/>
      <c r="R1" s="100"/>
    </row>
    <row r="2" spans="1:21" s="70" customFormat="1" x14ac:dyDescent="0.25">
      <c r="A2" s="59" t="s">
        <v>119</v>
      </c>
      <c r="B2" s="59"/>
      <c r="C2" s="59"/>
      <c r="D2" s="392"/>
      <c r="E2" s="392">
        <f>Altalanos!$D$8</f>
        <v>0</v>
      </c>
      <c r="F2" s="59"/>
      <c r="G2" s="101"/>
      <c r="H2" s="72"/>
      <c r="I2" s="72"/>
      <c r="J2" s="102"/>
      <c r="K2" s="370" t="s">
        <v>223</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5</v>
      </c>
      <c r="F5" s="112" t="s">
        <v>82</v>
      </c>
      <c r="G5" s="112" t="s">
        <v>83</v>
      </c>
      <c r="H5" s="112"/>
      <c r="I5" s="112" t="s">
        <v>87</v>
      </c>
      <c r="J5" s="112"/>
      <c r="K5" s="111" t="s">
        <v>100</v>
      </c>
      <c r="L5" s="113"/>
      <c r="M5" s="111"/>
      <c r="N5" s="113"/>
      <c r="O5" s="111"/>
      <c r="P5" s="113"/>
      <c r="Q5" s="111"/>
      <c r="R5" s="114"/>
    </row>
    <row r="6" spans="1:21" s="673" customFormat="1" ht="12"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(4)'!$A$7:$M$32,12))</f>
        <v/>
      </c>
      <c r="C7" s="346" t="str">
        <f>IF($E7="","",VLOOKUP($E7,'1Q ELO (4)'!$A$7:$M$30,13))</f>
        <v/>
      </c>
      <c r="D7" s="376" t="str">
        <f>IF($E7="","",VLOOKUP($E7,'1Q ELO (4)'!$A$7:$M$30,5))</f>
        <v/>
      </c>
      <c r="E7" s="119"/>
      <c r="F7" s="120" t="str">
        <f>UPPER(IF($E7="","",VLOOKUP($E7,'1Q ELO (4)'!$A$7:$M$38,2)))</f>
        <v/>
      </c>
      <c r="G7" s="120" t="str">
        <f>IF($E7="","",VLOOKUP($E7,'1Q ELO (4)'!$A$7:$M$38,3))</f>
        <v/>
      </c>
      <c r="H7" s="120"/>
      <c r="I7" s="120" t="str">
        <f>IF($E7="","",VLOOKUP($E7,'1Q ELO (4)'!$A$7:$M$38,4))</f>
        <v/>
      </c>
      <c r="J7" s="122"/>
      <c r="K7" s="121"/>
      <c r="L7" s="121"/>
      <c r="M7" s="121"/>
      <c r="N7" s="121"/>
      <c r="O7" s="124"/>
      <c r="P7" s="126"/>
      <c r="Q7" s="127"/>
      <c r="R7" s="128"/>
      <c r="S7" s="129"/>
      <c r="U7" s="130" t="e">
        <f>#REF!</f>
        <v>#REF!</v>
      </c>
    </row>
    <row r="8" spans="1:21" s="37" customFormat="1" ht="9.6" customHeight="1" x14ac:dyDescent="0.25">
      <c r="A8" s="131"/>
      <c r="B8" s="270"/>
      <c r="C8" s="270"/>
      <c r="D8" s="386"/>
      <c r="E8" s="132"/>
      <c r="F8" s="133"/>
      <c r="G8" s="133"/>
      <c r="H8" s="134"/>
      <c r="I8" s="135"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(4)'!$A$7:$M$32,12))</f>
        <v/>
      </c>
      <c r="C9" s="346" t="str">
        <f>IF($E9="","",VLOOKUP($E9,'1Q ELO (4)'!$A$7:$M$30,13))</f>
        <v/>
      </c>
      <c r="D9" s="376" t="str">
        <f>IF($E9="","",VLOOKUP($E9,'1Q ELO (4)'!$A$7:$M$30,5))</f>
        <v/>
      </c>
      <c r="E9" s="590"/>
      <c r="F9" s="139" t="str">
        <f>UPPER(IF($E9="","",VLOOKUP($E9,'1Q ELO (4)'!$A$7:$M$38,2)))</f>
        <v/>
      </c>
      <c r="G9" s="139" t="str">
        <f>IF($E9="","",VLOOKUP($E9,'1Q ELO (4)'!$A$7:$M$38,3))</f>
        <v/>
      </c>
      <c r="H9" s="139"/>
      <c r="I9" s="139" t="str">
        <f>IF($E9="","",VLOOKUP($E9,'1Q ELO (4)'!$A$7:$M$38,4))</f>
        <v/>
      </c>
      <c r="J9" s="140"/>
      <c r="K9" s="121"/>
      <c r="L9" s="273"/>
      <c r="M9" s="121"/>
      <c r="N9" s="121"/>
      <c r="O9" s="124"/>
      <c r="P9" s="126"/>
      <c r="Q9" s="127"/>
      <c r="R9" s="128"/>
      <c r="S9" s="129"/>
      <c r="U9" s="138" t="e">
        <f>#REF!</f>
        <v>#REF!</v>
      </c>
    </row>
    <row r="10" spans="1:21" s="37" customFormat="1" ht="9.6" customHeight="1" x14ac:dyDescent="0.25">
      <c r="A10" s="131"/>
      <c r="B10" s="270"/>
      <c r="C10" s="270"/>
      <c r="D10" s="386"/>
      <c r="E10" s="142"/>
      <c r="F10" s="133"/>
      <c r="G10" s="133"/>
      <c r="H10" s="134"/>
      <c r="I10" s="133"/>
      <c r="J10" s="143"/>
      <c r="K10" s="135"/>
      <c r="L10" s="212"/>
      <c r="M10" s="121"/>
      <c r="N10" s="146"/>
      <c r="O10" s="146"/>
      <c r="P10" s="146"/>
      <c r="Q10" s="127"/>
      <c r="R10" s="128"/>
      <c r="S10" s="129"/>
      <c r="U10" s="138" t="e">
        <f>#REF!</f>
        <v>#REF!</v>
      </c>
    </row>
    <row r="11" spans="1:21" s="37" customFormat="1" ht="9.6" customHeight="1" x14ac:dyDescent="0.25">
      <c r="A11" s="504">
        <v>3</v>
      </c>
      <c r="B11" s="346" t="str">
        <f>IF($E11="","",VLOOKUP($E11,'1Q ELO (4)'!$A$7:$M$32,12))</f>
        <v/>
      </c>
      <c r="C11" s="346" t="str">
        <f>IF($E11="","",VLOOKUP($E11,'1Q ELO (4)'!$A$7:$M$30,13))</f>
        <v/>
      </c>
      <c r="D11" s="376" t="str">
        <f>IF($E11="","",VLOOKUP($E11,'1Q ELO (4)'!$A$7:$M$30,5))</f>
        <v/>
      </c>
      <c r="E11" s="119"/>
      <c r="F11" s="579" t="str">
        <f>UPPER(IF($E11="","",VLOOKUP($E11,'1Q ELO (4)'!$A$7:$M$38,2)))</f>
        <v/>
      </c>
      <c r="G11" s="579" t="str">
        <f>IF($E11="","",VLOOKUP($E11,'1Q ELO (4)'!$A$7:$M$38,3))</f>
        <v/>
      </c>
      <c r="H11" s="579"/>
      <c r="I11" s="579" t="str">
        <f>IF($E11="","",VLOOKUP($E11,'1Q ELO (4)'!$A$7:$M$38,4))</f>
        <v/>
      </c>
      <c r="J11" s="122"/>
      <c r="K11" s="121"/>
      <c r="L11" s="121"/>
      <c r="M11" s="121"/>
      <c r="N11" s="146"/>
      <c r="O11" s="146"/>
      <c r="P11" s="146"/>
      <c r="Q11" s="127"/>
      <c r="R11" s="128"/>
      <c r="S11" s="129"/>
      <c r="U11" s="138" t="e">
        <f>#REF!</f>
        <v>#REF!</v>
      </c>
    </row>
    <row r="12" spans="1:21" s="37" customFormat="1" ht="9.6" customHeight="1" x14ac:dyDescent="0.25">
      <c r="A12" s="131"/>
      <c r="B12" s="270"/>
      <c r="C12" s="270"/>
      <c r="D12" s="386"/>
      <c r="E12" s="142"/>
      <c r="F12" s="133"/>
      <c r="G12" s="133"/>
      <c r="H12" s="134"/>
      <c r="I12" s="135" t="s">
        <v>0</v>
      </c>
      <c r="J12" s="136"/>
      <c r="K12" s="137" t="str">
        <f>UPPER(IF(OR(J12="a",J12="as"),F11,IF(OR(J12="b",J12="bs"),F13,)))</f>
        <v/>
      </c>
      <c r="L12" s="137"/>
      <c r="M12" s="121"/>
      <c r="N12" s="146"/>
      <c r="O12" s="146"/>
      <c r="P12" s="146"/>
      <c r="Q12" s="127"/>
      <c r="R12" s="128"/>
      <c r="S12" s="129"/>
      <c r="U12" s="138" t="e">
        <f>#REF!</f>
        <v>#REF!</v>
      </c>
    </row>
    <row r="13" spans="1:21" s="37" customFormat="1" ht="9.6" customHeight="1" x14ac:dyDescent="0.25">
      <c r="A13" s="131">
        <v>4</v>
      </c>
      <c r="B13" s="346" t="str">
        <f>IF($E13="","",VLOOKUP($E13,'1Q ELO (4)'!$A$7:$M$32,12))</f>
        <v/>
      </c>
      <c r="C13" s="346" t="str">
        <f>IF($E13="","",VLOOKUP($E13,'1Q ELO (4)'!$A$7:$M$30,13))</f>
        <v/>
      </c>
      <c r="D13" s="376" t="str">
        <f>IF($E13="","",VLOOKUP($E13,'1Q ELO (4)'!$A$7:$M$30,5))</f>
        <v/>
      </c>
      <c r="E13" s="119"/>
      <c r="F13" s="139" t="str">
        <f>UPPER(IF($E13="","",VLOOKUP($E13,'1Q ELO (4)'!$A$7:$M$38,2)))</f>
        <v/>
      </c>
      <c r="G13" s="139" t="str">
        <f>IF($E13="","",VLOOKUP($E13,'1Q ELO (4)'!$A$7:$M$38,3))</f>
        <v/>
      </c>
      <c r="H13" s="139"/>
      <c r="I13" s="139" t="str">
        <f>IF($E13="","",VLOOKUP($E13,'1Q ELO (4)'!$A$7:$M$38,4))</f>
        <v/>
      </c>
      <c r="J13" s="150"/>
      <c r="K13" s="121"/>
      <c r="L13" s="121"/>
      <c r="M13" s="121"/>
      <c r="N13" s="146"/>
      <c r="O13" s="146"/>
      <c r="P13" s="146"/>
      <c r="Q13" s="127"/>
      <c r="R13" s="128"/>
      <c r="S13" s="129"/>
      <c r="U13" s="138" t="e">
        <f>#REF!</f>
        <v>#REF!</v>
      </c>
    </row>
    <row r="14" spans="1:21" s="37" customFormat="1" ht="9.6" customHeight="1" x14ac:dyDescent="0.25">
      <c r="A14" s="131"/>
      <c r="B14" s="270"/>
      <c r="C14" s="270"/>
      <c r="D14" s="386"/>
      <c r="E14" s="142"/>
      <c r="F14" s="121"/>
      <c r="G14" s="121"/>
      <c r="H14" s="48"/>
      <c r="I14" s="151"/>
      <c r="J14" s="143"/>
      <c r="K14" s="121"/>
      <c r="L14" s="121"/>
      <c r="M14" s="135"/>
      <c r="N14" s="212"/>
      <c r="O14" s="121"/>
      <c r="P14" s="146"/>
      <c r="Q14" s="127"/>
      <c r="R14" s="128"/>
      <c r="S14" s="129"/>
      <c r="U14" s="138" t="e">
        <f>#REF!</f>
        <v>#REF!</v>
      </c>
    </row>
    <row r="15" spans="1:21" s="37" customFormat="1" ht="9.6" customHeight="1" x14ac:dyDescent="0.25">
      <c r="A15" s="504">
        <v>5</v>
      </c>
      <c r="B15" s="346" t="str">
        <f>IF($E15="","",VLOOKUP($E15,'1Q ELO (4)'!$A$7:$M$32,12))</f>
        <v/>
      </c>
      <c r="C15" s="346" t="str">
        <f>IF($E15="","",VLOOKUP($E15,'1Q ELO (4)'!$A$7:$M$30,13))</f>
        <v/>
      </c>
      <c r="D15" s="376" t="str">
        <f>IF($E15="","",VLOOKUP($E15,'1Q ELO (4)'!$A$7:$M$30,5))</f>
        <v/>
      </c>
      <c r="E15" s="119"/>
      <c r="F15" s="579" t="str">
        <f>UPPER(IF($E15="","",VLOOKUP($E15,'1Q ELO (4)'!$A$7:$M$38,2)))</f>
        <v/>
      </c>
      <c r="G15" s="579" t="str">
        <f>IF($E15="","",VLOOKUP($E15,'1Q ELO (4)'!$A$7:$M$38,3))</f>
        <v/>
      </c>
      <c r="H15" s="579"/>
      <c r="I15" s="579" t="str">
        <f>IF($E15="","",VLOOKUP($E15,'1Q ELO (4)'!$A$7:$M$38,4))</f>
        <v/>
      </c>
      <c r="J15" s="608"/>
      <c r="K15" s="121"/>
      <c r="L15" s="121"/>
      <c r="M15" s="121"/>
      <c r="N15" s="146"/>
      <c r="O15" s="121"/>
      <c r="P15" s="146"/>
      <c r="Q15" s="127"/>
      <c r="R15" s="128"/>
      <c r="S15" s="129"/>
      <c r="U15" s="138" t="e">
        <f>#REF!</f>
        <v>#REF!</v>
      </c>
    </row>
    <row r="16" spans="1:21" s="37" customFormat="1" ht="9.6" customHeight="1" thickBot="1" x14ac:dyDescent="0.3">
      <c r="A16" s="131"/>
      <c r="B16" s="270"/>
      <c r="C16" s="270"/>
      <c r="D16" s="386"/>
      <c r="E16" s="142"/>
      <c r="F16" s="133"/>
      <c r="G16" s="133"/>
      <c r="H16" s="134"/>
      <c r="I16" s="135"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(4)'!$A$7:$M$32,12))</f>
        <v/>
      </c>
      <c r="C17" s="346" t="str">
        <f>IF($E17="","",VLOOKUP($E17,'1Q ELO (4)'!$A$7:$M$30,13))</f>
        <v/>
      </c>
      <c r="D17" s="376" t="str">
        <f>IF($E17="","",VLOOKUP($E17,'1Q ELO (4)'!$A$7:$M$30,5))</f>
        <v/>
      </c>
      <c r="E17" s="119"/>
      <c r="F17" s="139" t="str">
        <f>UPPER(IF($E17="","",VLOOKUP($E17,'1Q ELO (4)'!$A$7:$M$38,2)))</f>
        <v/>
      </c>
      <c r="G17" s="139" t="str">
        <f>IF($E17="","",VLOOKUP($E17,'1Q ELO (4)'!$A$7:$M$38,3))</f>
        <v/>
      </c>
      <c r="H17" s="139"/>
      <c r="I17" s="139" t="str">
        <f>IF($E17="","",VLOOKUP($E17,'1Q ELO (4)'!$A$7:$M$38,4))</f>
        <v/>
      </c>
      <c r="J17" s="140"/>
      <c r="K17" s="121"/>
      <c r="L17" s="273"/>
      <c r="M17" s="121"/>
      <c r="N17" s="146"/>
      <c r="O17" s="146"/>
      <c r="P17" s="146"/>
      <c r="Q17" s="127"/>
      <c r="R17" s="128"/>
      <c r="S17" s="129"/>
    </row>
    <row r="18" spans="1:19" s="37" customFormat="1" ht="9.6" customHeight="1" x14ac:dyDescent="0.25">
      <c r="A18" s="131"/>
      <c r="B18" s="270"/>
      <c r="C18" s="270"/>
      <c r="D18" s="386"/>
      <c r="E18" s="142"/>
      <c r="F18" s="133"/>
      <c r="G18" s="133"/>
      <c r="H18" s="134"/>
      <c r="I18" s="121"/>
      <c r="J18" s="143"/>
      <c r="K18" s="135"/>
      <c r="L18" s="212"/>
      <c r="M18" s="121"/>
      <c r="N18" s="146"/>
      <c r="O18" s="146"/>
      <c r="P18" s="146"/>
      <c r="Q18" s="127"/>
      <c r="R18" s="128"/>
      <c r="S18" s="129"/>
    </row>
    <row r="19" spans="1:19" s="37" customFormat="1" ht="9.6" customHeight="1" x14ac:dyDescent="0.25">
      <c r="A19" s="504">
        <v>7</v>
      </c>
      <c r="B19" s="346" t="str">
        <f>IF($E19="","",VLOOKUP($E19,'1Q ELO (4)'!$A$7:$M$32,12))</f>
        <v/>
      </c>
      <c r="C19" s="346" t="str">
        <f>IF($E19="","",VLOOKUP($E19,'1Q ELO (4)'!$A$7:$M$30,13))</f>
        <v/>
      </c>
      <c r="D19" s="376" t="str">
        <f>IF($E19="","",VLOOKUP($E19,'1Q ELO (4)'!$A$7:$M$30,5))</f>
        <v/>
      </c>
      <c r="E19" s="119"/>
      <c r="F19" s="579" t="str">
        <f>UPPER(IF($E19="","",VLOOKUP($E19,'1Q ELO (4)'!$A$7:$M$38,2)))</f>
        <v/>
      </c>
      <c r="G19" s="579" t="str">
        <f>IF($E19="","",VLOOKUP($E19,'1Q ELO (4)'!$A$7:$M$38,3))</f>
        <v/>
      </c>
      <c r="H19" s="579"/>
      <c r="I19" s="579" t="str">
        <f>IF($E19="","",VLOOKUP($E19,'1Q ELO (4)'!$A$7:$M$38,4))</f>
        <v/>
      </c>
      <c r="J19" s="122"/>
      <c r="K19" s="121"/>
      <c r="L19" s="121"/>
      <c r="M19" s="121"/>
      <c r="N19" s="146"/>
      <c r="O19" s="146"/>
      <c r="P19" s="146"/>
      <c r="Q19" s="127"/>
      <c r="R19" s="128"/>
      <c r="S19" s="129"/>
    </row>
    <row r="20" spans="1:19" s="37" customFormat="1" ht="9.6" customHeight="1" x14ac:dyDescent="0.25">
      <c r="A20" s="131"/>
      <c r="B20" s="270"/>
      <c r="C20" s="270"/>
      <c r="D20" s="386"/>
      <c r="E20" s="132"/>
      <c r="F20" s="133"/>
      <c r="G20" s="133"/>
      <c r="H20" s="134"/>
      <c r="I20" s="135" t="s">
        <v>0</v>
      </c>
      <c r="J20" s="136"/>
      <c r="K20" s="137" t="str">
        <f>UPPER(IF(OR(J20="a",J20="as"),F19,IF(OR(J20="b",J20="bs"),F21,)))</f>
        <v/>
      </c>
      <c r="L20" s="137"/>
      <c r="M20" s="121"/>
      <c r="N20" s="146"/>
      <c r="O20" s="146"/>
      <c r="P20" s="146"/>
      <c r="Q20" s="127"/>
      <c r="R20" s="128"/>
      <c r="S20" s="129"/>
    </row>
    <row r="21" spans="1:19" s="37" customFormat="1" ht="9.6" customHeight="1" x14ac:dyDescent="0.25">
      <c r="A21" s="501">
        <v>8</v>
      </c>
      <c r="B21" s="346" t="str">
        <f>IF($E21="","",VLOOKUP($E21,'1Q ELO (4)'!$A$7:$M$32,12))</f>
        <v/>
      </c>
      <c r="C21" s="346" t="str">
        <f>IF($E21="","",VLOOKUP($E21,'1Q ELO (4)'!$A$7:$M$30,13))</f>
        <v/>
      </c>
      <c r="D21" s="376" t="str">
        <f>IF($E21="","",VLOOKUP($E21,'1Q ELO (4)'!$A$7:$M$30,5))</f>
        <v/>
      </c>
      <c r="E21" s="119"/>
      <c r="F21" s="412" t="str">
        <f>UPPER(IF($E21="","",VLOOKUP($E21,'1Q ELO (4)'!$A$7:$M$38,2)))</f>
        <v/>
      </c>
      <c r="G21" s="412" t="str">
        <f>IF($E21="","",VLOOKUP($E21,'1Q ELO (4)'!$A$7:$M$38,3))</f>
        <v/>
      </c>
      <c r="H21" s="412"/>
      <c r="I21" s="412" t="str">
        <f>IF($E21="","",VLOOKUP($E21,'1Q ELO (4)'!$A$7:$M$38,4))</f>
        <v/>
      </c>
      <c r="J21" s="150"/>
      <c r="K21" s="121"/>
      <c r="L21" s="121"/>
      <c r="M21" s="121"/>
      <c r="N21" s="146"/>
      <c r="O21" s="146"/>
      <c r="P21" s="146"/>
      <c r="Q21" s="127"/>
      <c r="R21" s="128"/>
      <c r="S21" s="129"/>
    </row>
    <row r="22" spans="1:19" s="37" customFormat="1" ht="9.6" customHeight="1" x14ac:dyDescent="0.25">
      <c r="A22" s="131"/>
      <c r="B22" s="270"/>
      <c r="C22" s="270"/>
      <c r="D22" s="386"/>
      <c r="E22" s="132"/>
      <c r="F22" s="151"/>
      <c r="G22" s="151"/>
      <c r="H22" s="155"/>
      <c r="I22" s="151"/>
      <c r="J22" s="143"/>
      <c r="K22" s="121"/>
      <c r="L22" s="121"/>
      <c r="M22" s="121"/>
      <c r="N22" s="146"/>
      <c r="O22" s="146"/>
      <c r="P22" s="146"/>
      <c r="Q22" s="127"/>
      <c r="R22" s="128"/>
      <c r="S22" s="129"/>
    </row>
    <row r="23" spans="1:19" s="37" customFormat="1" ht="9.6" customHeight="1" x14ac:dyDescent="0.25">
      <c r="A23" s="163"/>
      <c r="B23" s="163"/>
      <c r="C23" s="163"/>
      <c r="D23" s="163"/>
      <c r="E23" s="163"/>
      <c r="F23" s="164"/>
      <c r="G23" s="164"/>
      <c r="H23" s="164"/>
      <c r="I23" s="164"/>
      <c r="J23" s="165"/>
      <c r="K23" s="166"/>
      <c r="L23" s="167"/>
      <c r="M23" s="166"/>
      <c r="N23" s="167"/>
      <c r="O23" s="166"/>
      <c r="P23" s="167"/>
      <c r="Q23" s="166"/>
      <c r="R23" s="167"/>
      <c r="S23" s="129"/>
    </row>
    <row r="24" spans="1:19" s="37" customFormat="1" ht="9.6" customHeight="1" x14ac:dyDescent="0.25">
      <c r="A24" s="169" t="s">
        <v>102</v>
      </c>
      <c r="B24" s="170"/>
      <c r="C24" s="171"/>
      <c r="D24" s="170"/>
      <c r="E24" s="172" t="s">
        <v>6</v>
      </c>
      <c r="F24" s="173" t="s">
        <v>104</v>
      </c>
      <c r="G24" s="172"/>
      <c r="H24" s="174"/>
      <c r="I24" s="175"/>
      <c r="J24" s="172" t="s">
        <v>6</v>
      </c>
      <c r="K24" s="173" t="s">
        <v>105</v>
      </c>
      <c r="L24" s="176"/>
      <c r="M24" s="173" t="s">
        <v>106</v>
      </c>
      <c r="N24" s="177"/>
      <c r="O24" s="178" t="s">
        <v>107</v>
      </c>
      <c r="P24" s="178"/>
      <c r="Q24" s="179"/>
      <c r="R24" s="180"/>
      <c r="S24" s="129"/>
    </row>
    <row r="25" spans="1:19" s="37" customFormat="1" ht="9.6" customHeight="1" x14ac:dyDescent="0.25">
      <c r="A25" s="182" t="s">
        <v>103</v>
      </c>
      <c r="B25" s="181"/>
      <c r="C25" s="183"/>
      <c r="D25" s="374"/>
      <c r="E25" s="184">
        <v>1</v>
      </c>
      <c r="F25" s="55" t="str">
        <f>IF(E25&gt;$R$32,,UPPER(VLOOKUP(E25,'1Q ELO (4)'!$A$7:$O$134,2)))</f>
        <v/>
      </c>
      <c r="G25" s="185"/>
      <c r="H25" s="55"/>
      <c r="I25" s="54"/>
      <c r="J25" s="186" t="s">
        <v>7</v>
      </c>
      <c r="K25" s="181"/>
      <c r="L25" s="187"/>
      <c r="M25" s="181"/>
      <c r="N25" s="188"/>
      <c r="O25" s="189" t="s">
        <v>108</v>
      </c>
      <c r="P25" s="190"/>
      <c r="Q25" s="190"/>
      <c r="R25" s="191"/>
      <c r="S25" s="129"/>
    </row>
    <row r="26" spans="1:19" s="37" customFormat="1" ht="9.6" customHeight="1" x14ac:dyDescent="0.25">
      <c r="A26" s="196" t="s">
        <v>116</v>
      </c>
      <c r="B26" s="194"/>
      <c r="C26" s="197"/>
      <c r="D26" s="374"/>
      <c r="E26" s="184">
        <v>2</v>
      </c>
      <c r="F26" s="55" t="str">
        <f>IF(E26&gt;$R$32,,UPPER(VLOOKUP(E26,'1Q ELO (4)'!$A$7:$O$134,2)))</f>
        <v/>
      </c>
      <c r="G26" s="185"/>
      <c r="H26" s="55"/>
      <c r="I26" s="54"/>
      <c r="J26" s="186" t="s">
        <v>8</v>
      </c>
      <c r="K26" s="181"/>
      <c r="L26" s="187"/>
      <c r="M26" s="181"/>
      <c r="N26" s="188"/>
      <c r="O26" s="192"/>
      <c r="P26" s="193"/>
      <c r="Q26" s="194"/>
      <c r="R26" s="195"/>
      <c r="S26" s="129"/>
    </row>
    <row r="27" spans="1:19" s="37" customFormat="1" ht="9.6" customHeight="1" x14ac:dyDescent="0.25">
      <c r="A27" s="336"/>
      <c r="B27" s="337"/>
      <c r="C27" s="338"/>
      <c r="D27" s="110"/>
      <c r="E27" s="607">
        <v>3</v>
      </c>
      <c r="F27" s="55" t="str">
        <f>IF(E27&gt;$R$32,,UPPER(VLOOKUP(E27,'1Q ELO (4)'!$A$7:$O$134,2)))</f>
        <v/>
      </c>
      <c r="G27" s="185"/>
      <c r="H27" s="55"/>
      <c r="I27" s="54"/>
      <c r="J27" s="186" t="s">
        <v>9</v>
      </c>
      <c r="K27" s="181"/>
      <c r="L27" s="187"/>
      <c r="M27" s="181"/>
      <c r="N27" s="188"/>
      <c r="O27" s="189" t="s">
        <v>109</v>
      </c>
      <c r="P27" s="190"/>
      <c r="Q27" s="190"/>
      <c r="R27" s="191"/>
      <c r="S27" s="129"/>
    </row>
    <row r="28" spans="1:19" s="37" customFormat="1" ht="9.6" customHeight="1" x14ac:dyDescent="0.25">
      <c r="A28" s="198"/>
      <c r="B28" s="110"/>
      <c r="C28" s="199"/>
      <c r="D28" s="110"/>
      <c r="E28" s="607">
        <v>4</v>
      </c>
      <c r="F28" s="55" t="str">
        <f>IF(E28&gt;$R$32,,UPPER(VLOOKUP(E28,'1Q ELO (4)'!$A$7:$O$134,2)))</f>
        <v/>
      </c>
      <c r="G28" s="185"/>
      <c r="H28" s="55"/>
      <c r="I28" s="54"/>
      <c r="J28" s="186" t="s">
        <v>10</v>
      </c>
      <c r="K28" s="181"/>
      <c r="L28" s="187"/>
      <c r="M28" s="181"/>
      <c r="N28" s="188"/>
      <c r="O28" s="181"/>
      <c r="P28" s="187"/>
      <c r="Q28" s="181"/>
      <c r="R28" s="188"/>
      <c r="S28" s="129"/>
    </row>
    <row r="29" spans="1:19" s="37" customFormat="1" ht="9.6" customHeight="1" x14ac:dyDescent="0.25">
      <c r="A29" s="325"/>
      <c r="B29" s="339"/>
      <c r="C29" s="340"/>
      <c r="D29" s="339"/>
      <c r="E29" s="184"/>
      <c r="F29" s="55"/>
      <c r="G29" s="185"/>
      <c r="H29" s="55"/>
      <c r="I29" s="54"/>
      <c r="J29" s="186" t="s">
        <v>11</v>
      </c>
      <c r="K29" s="181"/>
      <c r="L29" s="187"/>
      <c r="M29" s="181"/>
      <c r="N29" s="188"/>
      <c r="O29" s="194"/>
      <c r="P29" s="193"/>
      <c r="Q29" s="194"/>
      <c r="R29" s="195"/>
      <c r="S29" s="129"/>
    </row>
    <row r="30" spans="1:19" s="37" customFormat="1" ht="9.6" customHeight="1" x14ac:dyDescent="0.25">
      <c r="A30" s="326"/>
      <c r="B30" s="24"/>
      <c r="C30" s="199"/>
      <c r="D30" s="110"/>
      <c r="E30" s="184"/>
      <c r="F30" s="55"/>
      <c r="G30" s="185"/>
      <c r="H30" s="55"/>
      <c r="I30" s="54"/>
      <c r="J30" s="186" t="s">
        <v>12</v>
      </c>
      <c r="K30" s="181"/>
      <c r="L30" s="187"/>
      <c r="M30" s="181"/>
      <c r="N30" s="188"/>
      <c r="O30" s="189" t="s">
        <v>89</v>
      </c>
      <c r="P30" s="190"/>
      <c r="Q30" s="190"/>
      <c r="R30" s="191"/>
      <c r="S30" s="129"/>
    </row>
    <row r="31" spans="1:19" s="37" customFormat="1" ht="9.6" customHeight="1" x14ac:dyDescent="0.25">
      <c r="A31" s="326"/>
      <c r="B31" s="24"/>
      <c r="C31" s="334"/>
      <c r="D31" s="263"/>
      <c r="E31" s="184"/>
      <c r="F31" s="55"/>
      <c r="G31" s="185"/>
      <c r="H31" s="55"/>
      <c r="I31" s="54"/>
      <c r="J31" s="186" t="s">
        <v>13</v>
      </c>
      <c r="K31" s="181"/>
      <c r="L31" s="187"/>
      <c r="M31" s="181"/>
      <c r="N31" s="188"/>
      <c r="O31" s="181"/>
      <c r="P31" s="187"/>
      <c r="Q31" s="181"/>
      <c r="R31" s="188"/>
      <c r="S31" s="129"/>
    </row>
    <row r="32" spans="1:19" s="37" customFormat="1" ht="9.6" customHeight="1" x14ac:dyDescent="0.25">
      <c r="A32" s="327"/>
      <c r="B32" s="324"/>
      <c r="C32" s="335"/>
      <c r="D32" s="375"/>
      <c r="E32" s="200"/>
      <c r="F32" s="201"/>
      <c r="G32" s="202"/>
      <c r="H32" s="201"/>
      <c r="I32" s="203"/>
      <c r="J32" s="204" t="s">
        <v>14</v>
      </c>
      <c r="K32" s="194"/>
      <c r="L32" s="193"/>
      <c r="M32" s="194"/>
      <c r="N32" s="195"/>
      <c r="O32" s="194" t="str">
        <f>R4</f>
        <v>Csávás István</v>
      </c>
      <c r="P32" s="193"/>
      <c r="Q32" s="194"/>
      <c r="R32" s="205">
        <f>MIN(8,'1Q ELO (4)'!O5)</f>
        <v>8</v>
      </c>
      <c r="S32" s="129"/>
    </row>
    <row r="33" spans="1:19" s="37" customFormat="1" ht="9.6" customHeight="1" x14ac:dyDescent="0.25">
      <c r="A33"/>
      <c r="B33"/>
      <c r="C33"/>
      <c r="D33"/>
      <c r="E33"/>
      <c r="F33"/>
      <c r="G33"/>
      <c r="H33"/>
      <c r="I33"/>
      <c r="J33" s="94"/>
      <c r="K33"/>
      <c r="L33" s="94"/>
      <c r="M33"/>
      <c r="N33" s="95"/>
      <c r="O33"/>
      <c r="P33" s="94"/>
      <c r="Q33"/>
      <c r="R33" s="95"/>
      <c r="S33" s="129"/>
    </row>
    <row r="34" spans="1:19" s="37" customFormat="1" ht="9.6" customHeight="1" x14ac:dyDescent="0.25">
      <c r="A34"/>
      <c r="B34"/>
      <c r="C34"/>
      <c r="D34"/>
      <c r="E34"/>
      <c r="F34"/>
      <c r="G34"/>
      <c r="H34"/>
      <c r="I34"/>
      <c r="J34" s="94"/>
      <c r="K34"/>
      <c r="L34" s="94"/>
      <c r="M34"/>
      <c r="N34" s="95"/>
      <c r="O34"/>
      <c r="P34" s="94"/>
      <c r="Q34"/>
      <c r="R34" s="95"/>
      <c r="S34" s="129"/>
    </row>
    <row r="35" spans="1:19" s="37" customFormat="1" ht="9.6" customHeight="1" x14ac:dyDescent="0.25">
      <c r="A35"/>
      <c r="B35"/>
      <c r="C35"/>
      <c r="D35"/>
      <c r="E35"/>
      <c r="F35"/>
      <c r="G35"/>
      <c r="H35"/>
      <c r="I35"/>
      <c r="J35" s="94"/>
      <c r="K35"/>
      <c r="L35" s="94"/>
      <c r="M35"/>
      <c r="N35" s="95"/>
      <c r="O35"/>
      <c r="P35" s="94"/>
      <c r="Q35"/>
      <c r="R35" s="95"/>
      <c r="S35" s="129"/>
    </row>
    <row r="36" spans="1:19" s="37" customFormat="1" ht="9.6" customHeight="1" x14ac:dyDescent="0.25">
      <c r="A36"/>
      <c r="B36"/>
      <c r="C36"/>
      <c r="D36"/>
      <c r="E36"/>
      <c r="F36"/>
      <c r="G36"/>
      <c r="H36"/>
      <c r="I36"/>
      <c r="J36" s="94"/>
      <c r="K36"/>
      <c r="L36" s="94"/>
      <c r="M36"/>
      <c r="N36" s="95"/>
      <c r="O36"/>
      <c r="P36" s="94"/>
      <c r="Q36"/>
      <c r="R36" s="95"/>
      <c r="S36" s="129"/>
    </row>
    <row r="37" spans="1:19" s="37" customFormat="1" ht="9.6" customHeight="1" x14ac:dyDescent="0.25">
      <c r="A37"/>
      <c r="B37"/>
      <c r="C37"/>
      <c r="D37"/>
      <c r="E37"/>
      <c r="F37"/>
      <c r="G37"/>
      <c r="H37"/>
      <c r="I37"/>
      <c r="J37" s="94"/>
      <c r="K37"/>
      <c r="L37" s="94"/>
      <c r="M37"/>
      <c r="N37" s="95"/>
      <c r="O37"/>
      <c r="P37" s="94"/>
      <c r="Q37"/>
      <c r="R37" s="95"/>
      <c r="S37" s="129"/>
    </row>
    <row r="38" spans="1:19" s="37" customFormat="1" ht="9.6" customHeight="1" x14ac:dyDescent="0.25">
      <c r="A38"/>
      <c r="B38"/>
      <c r="C38"/>
      <c r="D38"/>
      <c r="E38"/>
      <c r="F38"/>
      <c r="G38"/>
      <c r="H38"/>
      <c r="I38"/>
      <c r="J38" s="94"/>
      <c r="K38"/>
      <c r="L38" s="94"/>
      <c r="M38"/>
      <c r="N38" s="95"/>
      <c r="O38"/>
      <c r="P38" s="94"/>
      <c r="Q38"/>
      <c r="R38" s="95"/>
      <c r="S38" s="129"/>
    </row>
    <row r="39" spans="1:19" s="37" customFormat="1" ht="9.6" customHeight="1" x14ac:dyDescent="0.25">
      <c r="A39"/>
      <c r="B39"/>
      <c r="C39"/>
      <c r="D39"/>
      <c r="E39"/>
      <c r="F39"/>
      <c r="G39"/>
      <c r="H39"/>
      <c r="I39"/>
      <c r="J39" s="94"/>
      <c r="K39"/>
      <c r="L39" s="94"/>
      <c r="M39"/>
      <c r="N39" s="95"/>
      <c r="O39"/>
      <c r="P39" s="94"/>
      <c r="Q39"/>
      <c r="R39" s="95"/>
      <c r="S39" s="129"/>
    </row>
    <row r="40" spans="1:19" s="37" customFormat="1" ht="9.6" customHeight="1" x14ac:dyDescent="0.25">
      <c r="A40"/>
      <c r="B40"/>
      <c r="C40"/>
      <c r="D40"/>
      <c r="E40"/>
      <c r="F40"/>
      <c r="G40"/>
      <c r="H40"/>
      <c r="I40"/>
      <c r="J40" s="94"/>
      <c r="K40"/>
      <c r="L40" s="94"/>
      <c r="M40"/>
      <c r="N40" s="95"/>
      <c r="O40"/>
      <c r="P40" s="94"/>
      <c r="Q40"/>
      <c r="R40" s="95"/>
      <c r="S40" s="129"/>
    </row>
    <row r="41" spans="1:19" s="37" customFormat="1" ht="9.6" customHeight="1" x14ac:dyDescent="0.25">
      <c r="A41"/>
      <c r="B41"/>
      <c r="C41"/>
      <c r="D41"/>
      <c r="E41"/>
      <c r="F41"/>
      <c r="G41"/>
      <c r="H41"/>
      <c r="I41"/>
      <c r="J41" s="94"/>
      <c r="K41"/>
      <c r="L41" s="94"/>
      <c r="M41"/>
      <c r="N41" s="95"/>
      <c r="O41"/>
      <c r="P41" s="94"/>
      <c r="Q41"/>
      <c r="R41" s="95"/>
      <c r="S41" s="129"/>
    </row>
    <row r="42" spans="1:19" s="37" customFormat="1" ht="9.6" customHeight="1" x14ac:dyDescent="0.25">
      <c r="A42"/>
      <c r="B42"/>
      <c r="C42"/>
      <c r="D42"/>
      <c r="E42"/>
      <c r="F42"/>
      <c r="G42"/>
      <c r="H42"/>
      <c r="I42"/>
      <c r="J42" s="94"/>
      <c r="K42"/>
      <c r="L42" s="94"/>
      <c r="M42"/>
      <c r="N42" s="95"/>
      <c r="O42"/>
      <c r="P42" s="94"/>
      <c r="Q42"/>
      <c r="R42" s="95"/>
      <c r="S42" s="129"/>
    </row>
    <row r="43" spans="1:19" s="37" customFormat="1" ht="9.6" customHeight="1" x14ac:dyDescent="0.25">
      <c r="A43"/>
      <c r="B43"/>
      <c r="C43"/>
      <c r="D43"/>
      <c r="E43"/>
      <c r="F43"/>
      <c r="G43"/>
      <c r="H43"/>
      <c r="I43"/>
      <c r="J43" s="94"/>
      <c r="K43"/>
      <c r="L43" s="94"/>
      <c r="M43"/>
      <c r="N43" s="95"/>
      <c r="O43"/>
      <c r="P43" s="94"/>
      <c r="Q43"/>
      <c r="R43" s="95"/>
      <c r="S43" s="129"/>
    </row>
    <row r="44" spans="1:19" s="37" customFormat="1" ht="9.6" customHeight="1" x14ac:dyDescent="0.25">
      <c r="A44"/>
      <c r="B44"/>
      <c r="C44"/>
      <c r="D44"/>
      <c r="E44"/>
      <c r="F44"/>
      <c r="G44"/>
      <c r="H44"/>
      <c r="I44"/>
      <c r="J44" s="94"/>
      <c r="K44"/>
      <c r="L44" s="94"/>
      <c r="M44"/>
      <c r="N44" s="95"/>
      <c r="O44"/>
      <c r="P44" s="94"/>
      <c r="Q44"/>
      <c r="R44" s="95"/>
      <c r="S44" s="129"/>
    </row>
    <row r="45" spans="1:19" s="37" customFormat="1" ht="9.6" customHeight="1" x14ac:dyDescent="0.25">
      <c r="A45"/>
      <c r="B45"/>
      <c r="C45"/>
      <c r="D45"/>
      <c r="E45"/>
      <c r="F45"/>
      <c r="G45"/>
      <c r="H45"/>
      <c r="I45"/>
      <c r="J45" s="94"/>
      <c r="K45"/>
      <c r="L45" s="94"/>
      <c r="M45"/>
      <c r="N45" s="95"/>
      <c r="O45"/>
      <c r="P45" s="94"/>
      <c r="Q45"/>
      <c r="R45" s="95"/>
      <c r="S45" s="129"/>
    </row>
    <row r="46" spans="1:19" s="37" customFormat="1" ht="9.6" customHeight="1" x14ac:dyDescent="0.25">
      <c r="A46"/>
      <c r="B46"/>
      <c r="C46"/>
      <c r="D46"/>
      <c r="E46"/>
      <c r="F46"/>
      <c r="G46"/>
      <c r="H46"/>
      <c r="I46"/>
      <c r="J46" s="94"/>
      <c r="K46"/>
      <c r="L46" s="94"/>
      <c r="M46"/>
      <c r="N46" s="95"/>
      <c r="O46"/>
      <c r="P46" s="94"/>
      <c r="Q46"/>
      <c r="R46" s="95"/>
      <c r="S46" s="129"/>
    </row>
    <row r="47" spans="1:19" s="37" customFormat="1" ht="9.6" customHeight="1" x14ac:dyDescent="0.25">
      <c r="A47"/>
      <c r="B47"/>
      <c r="C47"/>
      <c r="D47"/>
      <c r="E47"/>
      <c r="F47"/>
      <c r="G47"/>
      <c r="H47"/>
      <c r="I47"/>
      <c r="J47" s="94"/>
      <c r="K47"/>
      <c r="L47" s="94"/>
      <c r="M47"/>
      <c r="N47" s="95"/>
      <c r="O47"/>
      <c r="P47" s="94"/>
      <c r="Q47"/>
      <c r="R47" s="95"/>
      <c r="S47" s="129"/>
    </row>
    <row r="48" spans="1:19" s="37" customFormat="1" ht="9.6" customHeight="1" x14ac:dyDescent="0.25">
      <c r="A48"/>
      <c r="B48"/>
      <c r="C48"/>
      <c r="D48"/>
      <c r="E48"/>
      <c r="F48"/>
      <c r="G48"/>
      <c r="H48"/>
      <c r="I48"/>
      <c r="J48" s="94"/>
      <c r="K48"/>
      <c r="L48" s="94"/>
      <c r="M48"/>
      <c r="N48" s="95"/>
      <c r="O48"/>
      <c r="P48" s="94"/>
      <c r="Q48"/>
      <c r="R48" s="95"/>
      <c r="S48" s="129"/>
    </row>
    <row r="49" spans="1:19" s="37" customFormat="1" ht="9.6" customHeight="1" x14ac:dyDescent="0.25">
      <c r="A49"/>
      <c r="B49"/>
      <c r="C49"/>
      <c r="D49"/>
      <c r="E49"/>
      <c r="F49"/>
      <c r="G49"/>
      <c r="H49"/>
      <c r="I49"/>
      <c r="J49" s="94"/>
      <c r="K49"/>
      <c r="L49" s="94"/>
      <c r="M49"/>
      <c r="N49" s="95"/>
      <c r="O49"/>
      <c r="P49" s="94"/>
      <c r="Q49"/>
      <c r="R49" s="95"/>
      <c r="S49" s="129"/>
    </row>
    <row r="50" spans="1:19" s="37" customFormat="1" ht="9.6" customHeight="1" x14ac:dyDescent="0.25">
      <c r="A50"/>
      <c r="B50"/>
      <c r="C50"/>
      <c r="D50"/>
      <c r="E50"/>
      <c r="F50"/>
      <c r="G50"/>
      <c r="H50"/>
      <c r="I50"/>
      <c r="J50" s="94"/>
      <c r="K50"/>
      <c r="L50" s="94"/>
      <c r="M50"/>
      <c r="N50" s="95"/>
      <c r="O50"/>
      <c r="P50" s="94"/>
      <c r="Q50"/>
      <c r="R50" s="95"/>
      <c r="S50" s="129"/>
    </row>
    <row r="51" spans="1:19" s="37" customFormat="1" ht="9.6" customHeight="1" x14ac:dyDescent="0.25">
      <c r="A51"/>
      <c r="B51"/>
      <c r="C51"/>
      <c r="D51"/>
      <c r="E51"/>
      <c r="F51"/>
      <c r="G51"/>
      <c r="H51"/>
      <c r="I51"/>
      <c r="J51" s="94"/>
      <c r="K51"/>
      <c r="L51" s="94"/>
      <c r="M51"/>
      <c r="N51" s="95"/>
      <c r="O51"/>
      <c r="P51" s="94"/>
      <c r="Q51"/>
      <c r="R51" s="95"/>
      <c r="S51" s="129"/>
    </row>
    <row r="52" spans="1:19" s="37" customFormat="1" ht="9.6" customHeight="1" x14ac:dyDescent="0.25">
      <c r="A52"/>
      <c r="B52"/>
      <c r="C52"/>
      <c r="D52"/>
      <c r="E52"/>
      <c r="F52"/>
      <c r="G52"/>
      <c r="H52"/>
      <c r="I52"/>
      <c r="J52" s="94"/>
      <c r="K52"/>
      <c r="L52" s="94"/>
      <c r="M52"/>
      <c r="N52" s="95"/>
      <c r="O52"/>
      <c r="P52" s="94"/>
      <c r="Q52"/>
      <c r="R52" s="95"/>
      <c r="S52" s="129"/>
    </row>
    <row r="53" spans="1:19" s="37" customFormat="1" ht="9.6" customHeight="1" x14ac:dyDescent="0.25">
      <c r="A53"/>
      <c r="B53"/>
      <c r="C53"/>
      <c r="D53"/>
      <c r="E53"/>
      <c r="F53"/>
      <c r="G53"/>
      <c r="H53"/>
      <c r="I53"/>
      <c r="J53" s="94"/>
      <c r="K53"/>
      <c r="L53" s="94"/>
      <c r="M53"/>
      <c r="N53" s="95"/>
      <c r="O53"/>
      <c r="P53" s="94"/>
      <c r="Q53"/>
      <c r="R53" s="95"/>
      <c r="S53" s="129"/>
    </row>
    <row r="54" spans="1:19" s="37" customFormat="1" ht="9.6" customHeight="1" x14ac:dyDescent="0.25">
      <c r="A54"/>
      <c r="B54"/>
      <c r="C54"/>
      <c r="D54"/>
      <c r="E54"/>
      <c r="F54"/>
      <c r="G54"/>
      <c r="H54"/>
      <c r="I54"/>
      <c r="J54" s="94"/>
      <c r="K54"/>
      <c r="L54" s="94"/>
      <c r="M54"/>
      <c r="N54" s="95"/>
      <c r="O54"/>
      <c r="P54" s="94"/>
      <c r="Q54"/>
      <c r="R54" s="95"/>
      <c r="S54" s="129"/>
    </row>
    <row r="55" spans="1:19" s="37" customFormat="1" ht="9.6" customHeight="1" x14ac:dyDescent="0.25">
      <c r="A55"/>
      <c r="B55"/>
      <c r="C55"/>
      <c r="D55"/>
      <c r="E55"/>
      <c r="F55"/>
      <c r="G55"/>
      <c r="H55"/>
      <c r="I55"/>
      <c r="J55" s="94"/>
      <c r="K55"/>
      <c r="L55" s="94"/>
      <c r="M55"/>
      <c r="N55" s="95"/>
      <c r="O55"/>
      <c r="P55" s="94"/>
      <c r="Q55"/>
      <c r="R55" s="95"/>
      <c r="S55" s="129"/>
    </row>
    <row r="56" spans="1:19" s="37" customFormat="1" ht="9.6" customHeight="1" x14ac:dyDescent="0.25">
      <c r="A56"/>
      <c r="B56"/>
      <c r="C56"/>
      <c r="D56"/>
      <c r="E56"/>
      <c r="F56"/>
      <c r="G56"/>
      <c r="H56"/>
      <c r="I56"/>
      <c r="J56" s="94"/>
      <c r="K56"/>
      <c r="L56" s="94"/>
      <c r="M56"/>
      <c r="N56" s="95"/>
      <c r="O56"/>
      <c r="P56" s="94"/>
      <c r="Q56"/>
      <c r="R56" s="95"/>
      <c r="S56" s="129"/>
    </row>
    <row r="57" spans="1:19" s="37" customFormat="1" ht="9.6" customHeight="1" x14ac:dyDescent="0.25">
      <c r="A57"/>
      <c r="B57"/>
      <c r="C57"/>
      <c r="D57"/>
      <c r="E57"/>
      <c r="F57"/>
      <c r="G57"/>
      <c r="H57"/>
      <c r="I57"/>
      <c r="J57" s="94"/>
      <c r="K57"/>
      <c r="L57" s="94"/>
      <c r="M57"/>
      <c r="N57" s="95"/>
      <c r="O57"/>
      <c r="P57" s="94"/>
      <c r="Q57"/>
      <c r="R57" s="95"/>
      <c r="S57" s="129"/>
    </row>
    <row r="58" spans="1:19" s="37" customFormat="1" ht="9.6" customHeight="1" x14ac:dyDescent="0.25">
      <c r="A58"/>
      <c r="B58"/>
      <c r="C58"/>
      <c r="D58"/>
      <c r="E58"/>
      <c r="F58"/>
      <c r="G58"/>
      <c r="H58"/>
      <c r="I58"/>
      <c r="J58" s="94"/>
      <c r="K58"/>
      <c r="L58" s="94"/>
      <c r="M58"/>
      <c r="N58" s="95"/>
      <c r="O58"/>
      <c r="P58" s="94"/>
      <c r="Q58"/>
      <c r="R58" s="95"/>
      <c r="S58" s="129"/>
    </row>
    <row r="59" spans="1:19" s="37" customFormat="1" ht="9.6" customHeight="1" x14ac:dyDescent="0.25">
      <c r="A59"/>
      <c r="B59"/>
      <c r="C59"/>
      <c r="D59"/>
      <c r="E59"/>
      <c r="F59"/>
      <c r="G59"/>
      <c r="H59"/>
      <c r="I59"/>
      <c r="J59" s="94"/>
      <c r="K59"/>
      <c r="L59" s="94"/>
      <c r="M59"/>
      <c r="N59" s="95"/>
      <c r="O59"/>
      <c r="P59" s="94"/>
      <c r="Q59"/>
      <c r="R59" s="95"/>
      <c r="S59" s="162"/>
    </row>
    <row r="60" spans="1:19" s="37" customFormat="1" ht="9.6" customHeight="1" x14ac:dyDescent="0.25">
      <c r="A60"/>
      <c r="B60"/>
      <c r="C60"/>
      <c r="D60"/>
      <c r="E60"/>
      <c r="F60"/>
      <c r="G60"/>
      <c r="H60"/>
      <c r="I60"/>
      <c r="J60" s="94"/>
      <c r="K60"/>
      <c r="L60" s="94"/>
      <c r="M60"/>
      <c r="N60" s="95"/>
      <c r="O60"/>
      <c r="P60" s="94"/>
      <c r="Q60"/>
      <c r="R60" s="95"/>
      <c r="S60" s="129"/>
    </row>
    <row r="61" spans="1:19" s="37" customFormat="1" ht="9.6" customHeight="1" x14ac:dyDescent="0.25">
      <c r="A61"/>
      <c r="B61"/>
      <c r="C61"/>
      <c r="D61"/>
      <c r="E61"/>
      <c r="F61"/>
      <c r="G61"/>
      <c r="H61"/>
      <c r="I61"/>
      <c r="J61" s="94"/>
      <c r="K61"/>
      <c r="L61" s="94"/>
      <c r="M61"/>
      <c r="N61" s="95"/>
      <c r="O61"/>
      <c r="P61" s="94"/>
      <c r="Q61"/>
      <c r="R61" s="95"/>
      <c r="S61" s="129"/>
    </row>
    <row r="62" spans="1:19" s="37" customFormat="1" ht="9.6" customHeight="1" x14ac:dyDescent="0.25">
      <c r="A62"/>
      <c r="B62"/>
      <c r="C62"/>
      <c r="D62"/>
      <c r="E62"/>
      <c r="F62"/>
      <c r="G62"/>
      <c r="H62"/>
      <c r="I62"/>
      <c r="J62" s="94"/>
      <c r="K62"/>
      <c r="L62" s="94"/>
      <c r="M62"/>
      <c r="N62" s="95"/>
      <c r="O62"/>
      <c r="P62" s="94"/>
      <c r="Q62"/>
      <c r="R62" s="95"/>
      <c r="S62" s="129"/>
    </row>
    <row r="63" spans="1:19" s="37" customFormat="1" ht="9.6" customHeight="1" x14ac:dyDescent="0.25">
      <c r="A63"/>
      <c r="B63"/>
      <c r="C63"/>
      <c r="D63"/>
      <c r="E63"/>
      <c r="F63"/>
      <c r="G63"/>
      <c r="H63"/>
      <c r="I63"/>
      <c r="J63" s="94"/>
      <c r="K63"/>
      <c r="L63" s="94"/>
      <c r="M63"/>
      <c r="N63" s="95"/>
      <c r="O63"/>
      <c r="P63" s="94"/>
      <c r="Q63"/>
      <c r="R63" s="95"/>
      <c r="S63" s="129"/>
    </row>
    <row r="64" spans="1:19" s="37" customFormat="1" ht="9.6" customHeight="1" x14ac:dyDescent="0.25">
      <c r="A64"/>
      <c r="B64"/>
      <c r="C64"/>
      <c r="D64"/>
      <c r="E64"/>
      <c r="F64"/>
      <c r="G64"/>
      <c r="H64"/>
      <c r="I64"/>
      <c r="J64" s="94"/>
      <c r="K64"/>
      <c r="L64" s="94"/>
      <c r="M64"/>
      <c r="N64" s="95"/>
      <c r="O64"/>
      <c r="P64" s="94"/>
      <c r="Q64"/>
      <c r="R64" s="95"/>
      <c r="S64" s="129"/>
    </row>
    <row r="65" spans="1:19" s="37" customFormat="1" ht="9.6" customHeight="1" x14ac:dyDescent="0.25">
      <c r="A65"/>
      <c r="B65"/>
      <c r="C65"/>
      <c r="D65"/>
      <c r="E65"/>
      <c r="F65"/>
      <c r="G65"/>
      <c r="H65"/>
      <c r="I65"/>
      <c r="J65" s="94"/>
      <c r="K65"/>
      <c r="L65" s="94"/>
      <c r="M65"/>
      <c r="N65" s="95"/>
      <c r="O65"/>
      <c r="P65" s="94"/>
      <c r="Q65"/>
      <c r="R65" s="95"/>
      <c r="S65" s="129"/>
    </row>
    <row r="66" spans="1:19" s="37" customFormat="1" ht="9.6" customHeight="1" x14ac:dyDescent="0.25">
      <c r="A66"/>
      <c r="B66"/>
      <c r="C66"/>
      <c r="D66"/>
      <c r="E66"/>
      <c r="F66"/>
      <c r="G66"/>
      <c r="H66"/>
      <c r="I66"/>
      <c r="J66" s="94"/>
      <c r="K66"/>
      <c r="L66" s="94"/>
      <c r="M66"/>
      <c r="N66" s="95"/>
      <c r="O66"/>
      <c r="P66" s="94"/>
      <c r="Q66"/>
      <c r="R66" s="95"/>
      <c r="S66" s="129"/>
    </row>
    <row r="67" spans="1:19" s="37" customFormat="1" ht="9.6" customHeight="1" x14ac:dyDescent="0.25">
      <c r="A67"/>
      <c r="B67"/>
      <c r="C67"/>
      <c r="D67"/>
      <c r="E67"/>
      <c r="F67"/>
      <c r="G67"/>
      <c r="H67"/>
      <c r="I67"/>
      <c r="J67" s="94"/>
      <c r="K67"/>
      <c r="L67" s="94"/>
      <c r="M67"/>
      <c r="N67" s="95"/>
      <c r="O67"/>
      <c r="P67" s="94"/>
      <c r="Q67"/>
      <c r="R67" s="95"/>
      <c r="S67" s="129"/>
    </row>
    <row r="68" spans="1:19" s="37" customFormat="1" ht="9.6" customHeight="1" x14ac:dyDescent="0.25">
      <c r="A68"/>
      <c r="B68"/>
      <c r="C68"/>
      <c r="D68"/>
      <c r="E68"/>
      <c r="F68"/>
      <c r="G68"/>
      <c r="H68"/>
      <c r="I68"/>
      <c r="J68" s="94"/>
      <c r="K68"/>
      <c r="L68" s="94"/>
      <c r="M68"/>
      <c r="N68" s="95"/>
      <c r="O68"/>
      <c r="P68" s="94"/>
      <c r="Q68"/>
      <c r="R68" s="95"/>
      <c r="S68" s="129"/>
    </row>
    <row r="69" spans="1:19" s="37" customFormat="1" ht="9.6" customHeight="1" x14ac:dyDescent="0.25">
      <c r="A69"/>
      <c r="B69"/>
      <c r="C69"/>
      <c r="D69"/>
      <c r="E69"/>
      <c r="F69"/>
      <c r="G69"/>
      <c r="H69"/>
      <c r="I69"/>
      <c r="J69" s="94"/>
      <c r="K69"/>
      <c r="L69" s="94"/>
      <c r="M69"/>
      <c r="N69" s="95"/>
      <c r="O69"/>
      <c r="P69" s="94"/>
      <c r="Q69"/>
      <c r="R69" s="95"/>
      <c r="S69" s="129"/>
    </row>
    <row r="70" spans="1:19" s="2" customFormat="1" ht="6.75" customHeight="1" x14ac:dyDescent="0.25">
      <c r="A70"/>
      <c r="B70"/>
      <c r="C70"/>
      <c r="D70"/>
      <c r="E70"/>
      <c r="F70"/>
      <c r="G70"/>
      <c r="H70"/>
      <c r="I70"/>
      <c r="J70" s="94"/>
      <c r="K70"/>
      <c r="L70" s="94"/>
      <c r="M70"/>
      <c r="N70" s="95"/>
      <c r="O70"/>
      <c r="P70" s="94"/>
      <c r="Q70"/>
      <c r="R70" s="95"/>
      <c r="S70" s="168"/>
    </row>
    <row r="71" spans="1:19" s="18" customFormat="1" ht="10.5" customHeight="1" x14ac:dyDescent="0.25">
      <c r="A71"/>
      <c r="B71"/>
      <c r="C71"/>
      <c r="D71"/>
      <c r="E71"/>
      <c r="F71"/>
      <c r="G71"/>
      <c r="H71"/>
      <c r="I71"/>
      <c r="J71" s="94"/>
      <c r="K71"/>
      <c r="L71" s="94"/>
      <c r="M71"/>
      <c r="N71" s="95"/>
      <c r="O71"/>
      <c r="P71" s="94"/>
      <c r="Q71"/>
      <c r="R71" s="95"/>
    </row>
    <row r="72" spans="1:19" s="18" customFormat="1" ht="9" customHeight="1" x14ac:dyDescent="0.25">
      <c r="A72"/>
      <c r="B72"/>
      <c r="C72"/>
      <c r="D72"/>
      <c r="E72"/>
      <c r="F72"/>
      <c r="G72"/>
      <c r="H72"/>
      <c r="I72"/>
      <c r="J72" s="94"/>
      <c r="K72"/>
      <c r="L72" s="94"/>
      <c r="M72"/>
      <c r="N72" s="95"/>
      <c r="O72"/>
      <c r="P72" s="94"/>
      <c r="Q72"/>
      <c r="R72" s="95"/>
    </row>
    <row r="73" spans="1:19" s="18" customFormat="1" ht="9" customHeight="1" x14ac:dyDescent="0.25">
      <c r="A73"/>
      <c r="B73"/>
      <c r="C73"/>
      <c r="D73"/>
      <c r="E73"/>
      <c r="F73"/>
      <c r="G73"/>
      <c r="H73"/>
      <c r="I73"/>
      <c r="J73" s="94"/>
      <c r="K73"/>
      <c r="L73" s="94"/>
      <c r="M73"/>
      <c r="N73" s="95"/>
      <c r="O73"/>
      <c r="P73" s="94"/>
      <c r="Q73"/>
      <c r="R73" s="95"/>
    </row>
    <row r="74" spans="1:19" s="18" customFormat="1" ht="9" customHeight="1" x14ac:dyDescent="0.25">
      <c r="A74"/>
      <c r="B74"/>
      <c r="C74"/>
      <c r="D74"/>
      <c r="E74"/>
      <c r="F74"/>
      <c r="G74"/>
      <c r="H74"/>
      <c r="I74"/>
      <c r="J74" s="94"/>
      <c r="K74"/>
      <c r="L74" s="94"/>
      <c r="M74"/>
      <c r="N74" s="95"/>
      <c r="O74"/>
      <c r="P74" s="94"/>
      <c r="Q74"/>
      <c r="R74" s="95"/>
    </row>
    <row r="75" spans="1:19" s="18" customFormat="1" ht="9" customHeight="1" x14ac:dyDescent="0.25">
      <c r="A75"/>
      <c r="B75"/>
      <c r="C75"/>
      <c r="D75"/>
      <c r="E75"/>
      <c r="F75"/>
      <c r="G75"/>
      <c r="H75"/>
      <c r="I75"/>
      <c r="J75" s="94"/>
      <c r="K75"/>
      <c r="L75" s="94"/>
      <c r="M75"/>
      <c r="N75" s="95"/>
      <c r="O75"/>
      <c r="P75" s="94"/>
      <c r="Q75"/>
      <c r="R75" s="95"/>
    </row>
    <row r="76" spans="1:19" s="18" customFormat="1" ht="9" customHeight="1" x14ac:dyDescent="0.25">
      <c r="A76"/>
      <c r="B76"/>
      <c r="C76"/>
      <c r="D76"/>
      <c r="E76"/>
      <c r="F76"/>
      <c r="G76"/>
      <c r="H76"/>
      <c r="I76"/>
      <c r="J76" s="94"/>
      <c r="K76"/>
      <c r="L76" s="94"/>
      <c r="M76"/>
      <c r="N76" s="95"/>
      <c r="O76"/>
      <c r="P76" s="94"/>
      <c r="Q76"/>
      <c r="R76" s="95"/>
    </row>
    <row r="77" spans="1:19" s="18" customFormat="1" ht="9" customHeight="1" x14ac:dyDescent="0.25">
      <c r="A77"/>
      <c r="B77"/>
      <c r="C77"/>
      <c r="D77"/>
      <c r="E77"/>
      <c r="F77"/>
      <c r="G77"/>
      <c r="H77"/>
      <c r="I77"/>
      <c r="J77" s="94"/>
      <c r="K77"/>
      <c r="L77" s="94"/>
      <c r="M77"/>
      <c r="N77" s="95"/>
      <c r="O77"/>
      <c r="P77" s="94"/>
      <c r="Q77"/>
      <c r="R77" s="95"/>
    </row>
    <row r="78" spans="1:19" s="18" customFormat="1" ht="9" customHeight="1" x14ac:dyDescent="0.25">
      <c r="A78"/>
      <c r="B78"/>
      <c r="C78"/>
      <c r="D78"/>
      <c r="E78"/>
      <c r="F78"/>
      <c r="G78"/>
      <c r="H78"/>
      <c r="I78"/>
      <c r="J78" s="94"/>
      <c r="K78"/>
      <c r="L78" s="94"/>
      <c r="M78"/>
      <c r="N78" s="95"/>
      <c r="O78"/>
      <c r="P78" s="94"/>
      <c r="Q78"/>
      <c r="R78" s="95"/>
    </row>
    <row r="79" spans="1:19" s="18" customFormat="1" ht="9" customHeight="1" x14ac:dyDescent="0.25">
      <c r="A79"/>
      <c r="B79"/>
      <c r="C79"/>
      <c r="D79"/>
      <c r="E79"/>
      <c r="F79"/>
      <c r="G79"/>
      <c r="H79"/>
      <c r="I79"/>
      <c r="J79" s="94"/>
      <c r="K79"/>
      <c r="L79" s="94"/>
      <c r="M79"/>
      <c r="N79" s="95"/>
      <c r="O79"/>
      <c r="P79" s="94"/>
      <c r="Q79"/>
      <c r="R79" s="95"/>
    </row>
  </sheetData>
  <mergeCells count="1">
    <mergeCell ref="A4:C4"/>
  </mergeCells>
  <conditionalFormatting sqref="B8 B10 B12 B14 B16 B18 B20 B22">
    <cfRule type="cellIs" dxfId="325" priority="3" stopIfTrue="1" operator="equal">
      <formula>"QA"</formula>
    </cfRule>
    <cfRule type="cellIs" dxfId="324" priority="4" stopIfTrue="1" operator="equal">
      <formula>"DA"</formula>
    </cfRule>
  </conditionalFormatting>
  <conditionalFormatting sqref="E7 E11 E15 E19">
    <cfRule type="expression" dxfId="323" priority="1" stopIfTrue="1">
      <formula>$E7&lt;9</formula>
    </cfRule>
  </conditionalFormatting>
  <conditionalFormatting sqref="H7 H9 H11 H13 H15 H17 H19 H21">
    <cfRule type="expression" dxfId="322" priority="10" stopIfTrue="1">
      <formula>AND($E7&lt;9,$C7&gt;0)</formula>
    </cfRule>
  </conditionalFormatting>
  <conditionalFormatting sqref="I8 I12 I16 I20">
    <cfRule type="expression" dxfId="321" priority="7" stopIfTrue="1">
      <formula>AND($O$1="CU",I8="Umpire")</formula>
    </cfRule>
    <cfRule type="expression" dxfId="320" priority="8" stopIfTrue="1">
      <formula>AND($O$1="CU",I8&lt;&gt;"Umpire",J8&lt;&gt;"")</formula>
    </cfRule>
    <cfRule type="expression" dxfId="319" priority="9" stopIfTrue="1">
      <formula>AND($O$1="CU",I8&lt;&gt;"Umpire")</formula>
    </cfRule>
  </conditionalFormatting>
  <conditionalFormatting sqref="J8 J12 J16 J20 R32">
    <cfRule type="expression" dxfId="318" priority="2" stopIfTrue="1">
      <formula>$O$1="CU"</formula>
    </cfRule>
  </conditionalFormatting>
  <conditionalFormatting sqref="K8 K12 K16 K20">
    <cfRule type="expression" dxfId="317" priority="5" stopIfTrue="1">
      <formula>J8="as"</formula>
    </cfRule>
    <cfRule type="expression" dxfId="316" priority="6" stopIfTrue="1">
      <formula>J8="bs"</formula>
    </cfRule>
  </conditionalFormatting>
  <dataValidations count="1">
    <dataValidation type="list" allowBlank="1" showInputMessage="1" sqref="I8 M14 K10 K18 I20 I16 I12" xr:uid="{00000000-0002-0000-3D00-000000000000}">
      <formula1>$U$7:$U$16</formula1>
    </dataValidation>
  </dataValidations>
  <printOptions horizontalCentered="1"/>
  <pageMargins left="0.35" right="0.35" top="0.39" bottom="0.39" header="0" footer="0"/>
  <pageSetup paperSize="9" orientation="portrait" horizontalDpi="360" verticalDpi="200"/>
  <headerFooter alignWithMargins="0"/>
  <drawing r:id="rId1"/>
  <legacyDrawing r:id="rId2"/>
  <mc:AlternateContent xmlns:mc="http://schemas.openxmlformats.org/markup-compatibility/2006">
    <mc:Choice Requires="x14">
      <controls>
        <mc:AlternateContent xmlns:mc="http://schemas.openxmlformats.org/markup-compatibility/2006">
          <mc:Choice Requires="x14">
            <control shapeId="699393" r:id="rId3"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699394" r:id="rId4"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D3BE7-EE0B-4B5B-9865-076BF6C85576}">
  <sheetPr>
    <tabColor indexed="11"/>
  </sheetPr>
  <dimension ref="A1:AK47"/>
  <sheetViews>
    <sheetView topLeftCell="A3" workbookViewId="0">
      <selection activeCell="K13" sqref="K13"/>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439">
        <f>Altalanos!$A$8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IF($B7="","",VLOOKUP($B7,'III.korcsoport F. B.'!$A$7:$M$22,5))</f>
        <v/>
      </c>
      <c r="D7" s="507" t="str">
        <f>IF($B7="","",VLOOKUP($B7,'III.korcsoport F. B.'!$A$7:$M$22,15))</f>
        <v/>
      </c>
      <c r="E7" s="703" t="s">
        <v>247</v>
      </c>
      <c r="F7" s="506"/>
      <c r="G7" s="703" t="s">
        <v>248</v>
      </c>
      <c r="H7" s="506"/>
      <c r="I7" s="503" t="str">
        <f>IF($B7="","",VLOOKUP($B7,'III.korcsoport F. B.'!$A$7:$M$22,4))</f>
        <v/>
      </c>
      <c r="J7" s="483"/>
      <c r="K7" s="723" t="s">
        <v>189</v>
      </c>
      <c r="L7" s="563" t="e">
        <f>IF(K7="","",CONCATENATE(VLOOKUP($Y$3,$AB$1:$AK$1,K7)," pont"))</f>
        <v>#N/A</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IF($B9="","",VLOOKUP($B9,'III.korcsoport F. B.'!$A$7:$M$22,5))</f>
        <v/>
      </c>
      <c r="D9" s="507" t="str">
        <f>IF($B9="","",VLOOKUP($B9,'III.korcsoport F. B.'!$A$7:$M$22,15))</f>
        <v/>
      </c>
      <c r="E9" s="704" t="s">
        <v>249</v>
      </c>
      <c r="F9" s="508"/>
      <c r="G9" s="704" t="s">
        <v>250</v>
      </c>
      <c r="H9" s="508"/>
      <c r="I9" s="502" t="str">
        <f>IF($B9="","",VLOOKUP($B9,'III.korcsoport F. B.'!$A$7:$M$22,4))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IF($B11="","",VLOOKUP($B11,'III.korcsoport F. B.'!$A$7:$M$22,5))</f>
        <v/>
      </c>
      <c r="D11" s="507" t="str">
        <f>IF($B11="","",VLOOKUP($B11,'III.korcsoport F. B.'!$A$7:$M$22,15))</f>
        <v/>
      </c>
      <c r="E11" s="704" t="s">
        <v>251</v>
      </c>
      <c r="F11" s="508"/>
      <c r="G11" s="704" t="s">
        <v>252</v>
      </c>
      <c r="H11" s="508"/>
      <c r="I11" s="502" t="str">
        <f>IF($B11="","",VLOOKUP($B11,'III.korcsoport F. B.'!$A$7:$M$22,4))</f>
        <v/>
      </c>
      <c r="J11" s="483"/>
      <c r="K11" s="723" t="s">
        <v>191</v>
      </c>
      <c r="L11" s="563" t="e">
        <f>IF(K11="","",CONCATENATE(VLOOKUP($Y$3,$AB$1:$AK$1,K11)," pont"))</f>
        <v>#N/A</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IF($B13="","",VLOOKUP($B13,'III.korcsoport F. B.'!$A$7:$M$22,5))</f>
        <v/>
      </c>
      <c r="D13" s="507" t="str">
        <f>IF($B13="","",VLOOKUP($B13,'III.korcsoport F. B.'!$A$7:$M$22,15))</f>
        <v/>
      </c>
      <c r="E13" s="724" t="s">
        <v>253</v>
      </c>
      <c r="F13" s="725"/>
      <c r="G13" s="724" t="s">
        <v>254</v>
      </c>
      <c r="H13" s="506"/>
      <c r="I13" s="503" t="str">
        <f>IF($B13="","",VLOOKUP($B13,'III.korcsoport F. B.'!$A$7:$M$22,4))</f>
        <v/>
      </c>
      <c r="J13" s="483"/>
      <c r="K13" s="727" t="s">
        <v>611</v>
      </c>
      <c r="L13" s="563" t="e">
        <f>IF(K13="","",CONCATENATE(VLOOKUP($Y$3,$AB$1:$AK$1,K13)," pont"))</f>
        <v>#N/A</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IF($B15="","",VLOOKUP($B15,'III.korcsoport F. B.'!$A$7:$M$22,5))</f>
        <v/>
      </c>
      <c r="D15" s="507" t="str">
        <f>IF($B15="","",VLOOKUP($B15,'III.korcsoport F. B.'!$A$7:$M$22,15))</f>
        <v/>
      </c>
      <c r="E15" s="704" t="s">
        <v>255</v>
      </c>
      <c r="F15" s="508"/>
      <c r="G15" s="704" t="s">
        <v>256</v>
      </c>
      <c r="H15" s="508"/>
      <c r="I15" s="502" t="str">
        <f>IF($B15="","",VLOOKUP($B15,'III.korcsoport F. B.'!$A$7:$M$22,4))</f>
        <v/>
      </c>
      <c r="J15" s="483"/>
      <c r="K15" s="723" t="s">
        <v>190</v>
      </c>
      <c r="L15" s="563" t="e">
        <f>IF(K15="","",CONCATENATE(VLOOKUP($Y$3,$AB$1:$AK$1,K15)," pont"))</f>
        <v>#N/A</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IF($B17="","",VLOOKUP($B17,'III.korcsoport F. B.'!$A$7:$M$22,5))</f>
        <v/>
      </c>
      <c r="D17" s="507" t="str">
        <f>IF($B17="","",VLOOKUP($B17,'III.korcsoport F. B.'!$A$7:$M$22,15))</f>
        <v/>
      </c>
      <c r="E17" s="704" t="s">
        <v>257</v>
      </c>
      <c r="F17" s="508"/>
      <c r="G17" s="704" t="s">
        <v>258</v>
      </c>
      <c r="H17" s="508"/>
      <c r="I17" s="502" t="str">
        <f>IF($B17="","",VLOOKUP($B17,'III.korcsoport F. B.'!$A$7:$M$22,4))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Molnár</v>
      </c>
      <c r="E22" s="743"/>
      <c r="F22" s="743" t="str">
        <f>E9</f>
        <v>Farkas</v>
      </c>
      <c r="G22" s="743"/>
      <c r="H22" s="743" t="str">
        <f>E11</f>
        <v>Walter</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Molnár</v>
      </c>
      <c r="C23" s="739"/>
      <c r="D23" s="744"/>
      <c r="E23" s="744"/>
      <c r="F23" s="740" t="s">
        <v>607</v>
      </c>
      <c r="G23" s="741"/>
      <c r="H23" s="740" t="s">
        <v>602</v>
      </c>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Farkas</v>
      </c>
      <c r="C24" s="739"/>
      <c r="D24" s="740" t="s">
        <v>608</v>
      </c>
      <c r="E24" s="741"/>
      <c r="F24" s="744"/>
      <c r="G24" s="744"/>
      <c r="H24" s="740" t="s">
        <v>609</v>
      </c>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Walter</v>
      </c>
      <c r="C25" s="739"/>
      <c r="D25" s="740" t="s">
        <v>596</v>
      </c>
      <c r="E25" s="741"/>
      <c r="F25" s="740" t="s">
        <v>610</v>
      </c>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54" t="str">
        <f>E13</f>
        <v>Nagy</v>
      </c>
      <c r="E27" s="754"/>
      <c r="F27" s="743" t="str">
        <f>E15</f>
        <v>Kiss</v>
      </c>
      <c r="G27" s="743"/>
      <c r="H27" s="743" t="str">
        <f>E17</f>
        <v>Gömöri</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53" t="str">
        <f>E13</f>
        <v>Nagy</v>
      </c>
      <c r="C28" s="753"/>
      <c r="D28" s="744"/>
      <c r="E28" s="744"/>
      <c r="F28" s="741"/>
      <c r="G28" s="741"/>
      <c r="H28" s="741"/>
      <c r="I28" s="741"/>
      <c r="J28" s="483"/>
      <c r="K28" s="483"/>
      <c r="L28" s="483"/>
      <c r="M28" s="547"/>
    </row>
    <row r="29" spans="1:37" ht="18.75" customHeight="1" x14ac:dyDescent="0.25">
      <c r="A29" s="544" t="s">
        <v>167</v>
      </c>
      <c r="B29" s="739" t="str">
        <f>E15</f>
        <v>Kiss</v>
      </c>
      <c r="C29" s="739"/>
      <c r="D29" s="741"/>
      <c r="E29" s="741"/>
      <c r="F29" s="744"/>
      <c r="G29" s="744"/>
      <c r="H29" s="740" t="s">
        <v>602</v>
      </c>
      <c r="I29" s="741"/>
      <c r="J29" s="483"/>
      <c r="K29" s="483"/>
      <c r="L29" s="483"/>
      <c r="M29" s="547"/>
    </row>
    <row r="30" spans="1:37" ht="18.75" customHeight="1" x14ac:dyDescent="0.25">
      <c r="A30" s="544" t="s">
        <v>168</v>
      </c>
      <c r="B30" s="739" t="str">
        <f>E17</f>
        <v>Gömöri</v>
      </c>
      <c r="C30" s="739"/>
      <c r="D30" s="741"/>
      <c r="E30" s="741"/>
      <c r="F30" s="740" t="s">
        <v>596</v>
      </c>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1" t="s">
        <v>247</v>
      </c>
      <c r="D32" s="752"/>
      <c r="E32" s="514" t="s">
        <v>170</v>
      </c>
      <c r="F32" s="751" t="s">
        <v>255</v>
      </c>
      <c r="G32" s="752"/>
      <c r="H32" s="483"/>
      <c r="I32" s="726" t="s">
        <v>607</v>
      </c>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1" t="s">
        <v>251</v>
      </c>
      <c r="D34" s="752"/>
      <c r="E34" s="514" t="s">
        <v>170</v>
      </c>
      <c r="F34" s="751" t="s">
        <v>257</v>
      </c>
      <c r="G34" s="752"/>
      <c r="H34" s="483"/>
      <c r="I34" s="726" t="s">
        <v>598</v>
      </c>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c r="F40" s="737"/>
      <c r="G40" s="529" t="s">
        <v>7</v>
      </c>
      <c r="H40" s="495"/>
      <c r="I40" s="523"/>
      <c r="J40" s="530"/>
      <c r="K40" s="489" t="s">
        <v>108</v>
      </c>
      <c r="L40" s="536"/>
      <c r="M40" s="524"/>
      <c r="P40" s="518"/>
      <c r="Q40" s="518"/>
      <c r="R40" s="187"/>
    </row>
    <row r="41" spans="1:18" x14ac:dyDescent="0.25">
      <c r="A41" s="498" t="s">
        <v>121</v>
      </c>
      <c r="B41" s="294"/>
      <c r="C41" s="500"/>
      <c r="D41" s="525">
        <v>2</v>
      </c>
      <c r="E41" s="738"/>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MIN(4,'III.korcsoport F. B.'!O5)</f>
        <v>4</v>
      </c>
    </row>
  </sheetData>
  <mergeCells count="42">
    <mergeCell ref="H22:I22"/>
    <mergeCell ref="A1:F1"/>
    <mergeCell ref="A4:C4"/>
    <mergeCell ref="B22:C22"/>
    <mergeCell ref="D22:E22"/>
    <mergeCell ref="F22:G22"/>
    <mergeCell ref="B23:C23"/>
    <mergeCell ref="D23:E23"/>
    <mergeCell ref="F23:G23"/>
    <mergeCell ref="H23:I23"/>
    <mergeCell ref="B24:C24"/>
    <mergeCell ref="D24:E24"/>
    <mergeCell ref="F24:G24"/>
    <mergeCell ref="H24:I24"/>
    <mergeCell ref="B25:C25"/>
    <mergeCell ref="D25:E25"/>
    <mergeCell ref="F25:G25"/>
    <mergeCell ref="H25:I25"/>
    <mergeCell ref="B27:C27"/>
    <mergeCell ref="D27:E27"/>
    <mergeCell ref="F27:G27"/>
    <mergeCell ref="H27:I27"/>
    <mergeCell ref="B28:C28"/>
    <mergeCell ref="D28:E28"/>
    <mergeCell ref="F28:G28"/>
    <mergeCell ref="H28:I28"/>
    <mergeCell ref="B29:C29"/>
    <mergeCell ref="D29:E29"/>
    <mergeCell ref="F29:G29"/>
    <mergeCell ref="H29:I29"/>
    <mergeCell ref="E41:F41"/>
    <mergeCell ref="B30:C30"/>
    <mergeCell ref="D30:E30"/>
    <mergeCell ref="F30:G30"/>
    <mergeCell ref="H30:I30"/>
    <mergeCell ref="C32:D32"/>
    <mergeCell ref="F32:G32"/>
    <mergeCell ref="C34:D34"/>
    <mergeCell ref="F34:G34"/>
    <mergeCell ref="C36:D36"/>
    <mergeCell ref="F36:G36"/>
    <mergeCell ref="E40:F40"/>
  </mergeCells>
  <conditionalFormatting sqref="E7 E9 E11 E13 E15 E17">
    <cfRule type="cellIs" dxfId="905" priority="2" stopIfTrue="1" operator="equal">
      <formula>"Bye"</formula>
    </cfRule>
  </conditionalFormatting>
  <conditionalFormatting sqref="R47">
    <cfRule type="expression" dxfId="904"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landscape" horizontalDpi="1200" verticalDpi="1200" r:id="rId1"/>
  <headerFooter alignWithMargins="0"/>
  <drawing r:id="rId2"/>
</worksheet>
</file>

<file path=xl/worksheets/sheet9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Sheet148">
    <tabColor indexed="19"/>
    <pageSetUpPr fitToPage="1"/>
  </sheetPr>
  <dimension ref="A1:U47"/>
  <sheetViews>
    <sheetView showGridLines="0" showZeros="0" workbookViewId="0">
      <selection activeCell="D27" sqref="D27"/>
    </sheetView>
  </sheetViews>
  <sheetFormatPr defaultColWidth="8.88671875" defaultRowHeight="13.2" x14ac:dyDescent="0.25"/>
  <cols>
    <col min="1" max="1" width="2.44140625" customWidth="1"/>
    <col min="2" max="2" width="6.44140625" customWidth="1"/>
    <col min="3" max="3" width="6" customWidth="1"/>
    <col min="4" max="4" width="6.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5.109375" customWidth="1"/>
    <col min="18" max="18" width="1.6640625" style="95" customWidth="1"/>
    <col min="19" max="19" width="9.109375" hidden="1" customWidth="1"/>
    <col min="20" max="20" width="8.6640625" customWidth="1"/>
    <col min="21" max="21" width="9.109375" hidden="1" customWidth="1"/>
  </cols>
  <sheetData>
    <row r="1" spans="1:21" s="96" customFormat="1" ht="21.75" customHeight="1" x14ac:dyDescent="0.4">
      <c r="A1" s="56" t="str">
        <f>Altalanos!$A$6</f>
        <v>Bács-Kiskun megyei Tenisz Diákolimpia</v>
      </c>
      <c r="B1" s="56"/>
      <c r="C1" s="99"/>
      <c r="D1" s="99"/>
      <c r="E1" s="99"/>
      <c r="F1" s="99"/>
      <c r="G1" s="99"/>
      <c r="H1" s="99"/>
      <c r="I1" s="341"/>
      <c r="J1" s="100"/>
      <c r="K1" s="82" t="s">
        <v>110</v>
      </c>
      <c r="L1" s="82"/>
      <c r="M1" s="57"/>
      <c r="N1" s="100"/>
      <c r="O1" s="100" t="s">
        <v>71</v>
      </c>
      <c r="P1" s="100"/>
      <c r="Q1" s="99"/>
      <c r="R1" s="100"/>
    </row>
    <row r="2" spans="1:21" s="70" customFormat="1" x14ac:dyDescent="0.25">
      <c r="A2" s="59" t="s">
        <v>119</v>
      </c>
      <c r="B2" s="59"/>
      <c r="C2" s="59"/>
      <c r="D2" s="392"/>
      <c r="E2" s="392">
        <f>Altalanos!$D$8</f>
        <v>0</v>
      </c>
      <c r="F2" s="59"/>
      <c r="G2" s="101"/>
      <c r="H2" s="72"/>
      <c r="I2" s="72"/>
      <c r="J2" s="102"/>
      <c r="K2" s="370" t="s">
        <v>111</v>
      </c>
      <c r="L2" s="82"/>
      <c r="M2" s="82"/>
      <c r="N2" s="102"/>
      <c r="O2" s="72"/>
      <c r="P2" s="102"/>
      <c r="Q2" s="72"/>
      <c r="R2" s="102"/>
    </row>
    <row r="3" spans="1:21" s="19" customFormat="1" ht="11.25" customHeight="1" x14ac:dyDescent="0.25">
      <c r="A3" s="44" t="s">
        <v>81</v>
      </c>
      <c r="B3" s="44"/>
      <c r="C3" s="44"/>
      <c r="D3" s="44"/>
      <c r="E3" s="44"/>
      <c r="F3" s="44"/>
      <c r="G3" s="44" t="s">
        <v>79</v>
      </c>
      <c r="H3" s="44"/>
      <c r="I3" s="44"/>
      <c r="J3" s="104"/>
      <c r="K3" s="44" t="s">
        <v>84</v>
      </c>
      <c r="L3" s="104"/>
      <c r="M3" s="390"/>
      <c r="N3" s="104"/>
      <c r="O3" s="44"/>
      <c r="P3" s="104"/>
      <c r="Q3" s="44"/>
      <c r="R3" s="45" t="s">
        <v>85</v>
      </c>
    </row>
    <row r="4" spans="1:21" s="30" customFormat="1" ht="11.25" customHeight="1" thickBot="1" x14ac:dyDescent="0.3">
      <c r="A4" s="757" t="str">
        <f>Altalanos!$A$10</f>
        <v>2025.05.08-09</v>
      </c>
      <c r="B4" s="757"/>
      <c r="C4" s="757"/>
      <c r="D4" s="364"/>
      <c r="E4" s="106"/>
      <c r="F4" s="106"/>
      <c r="G4" s="106" t="str">
        <f>Altalanos!$C$10</f>
        <v>Kecskemét</v>
      </c>
      <c r="H4" s="63"/>
      <c r="I4" s="106"/>
      <c r="J4" s="107"/>
      <c r="K4" s="108" t="str">
        <f>Altalanos!$D$10</f>
        <v xml:space="preserve">  </v>
      </c>
      <c r="L4" s="107"/>
      <c r="M4" s="66"/>
      <c r="N4" s="107"/>
      <c r="O4" s="106"/>
      <c r="P4" s="107"/>
      <c r="Q4" s="106"/>
      <c r="R4" s="52" t="str">
        <f>Altalanos!$E$10</f>
        <v>Csávás István</v>
      </c>
    </row>
    <row r="5" spans="1:21" s="19" customFormat="1" ht="9.6" x14ac:dyDescent="0.25">
      <c r="A5" s="110"/>
      <c r="B5" s="111" t="s">
        <v>4</v>
      </c>
      <c r="C5" s="389" t="s">
        <v>102</v>
      </c>
      <c r="D5" s="111" t="s">
        <v>101</v>
      </c>
      <c r="E5" s="111" t="s">
        <v>98</v>
      </c>
      <c r="F5" s="112" t="s">
        <v>82</v>
      </c>
      <c r="G5" s="112" t="s">
        <v>83</v>
      </c>
      <c r="H5" s="112"/>
      <c r="I5" s="112" t="s">
        <v>87</v>
      </c>
      <c r="J5" s="112"/>
      <c r="K5" s="111" t="s">
        <v>126</v>
      </c>
      <c r="L5" s="113"/>
      <c r="M5" s="111" t="s">
        <v>100</v>
      </c>
      <c r="N5" s="113"/>
      <c r="O5" s="111"/>
      <c r="P5" s="113"/>
      <c r="Q5" s="111"/>
      <c r="R5" s="114"/>
    </row>
    <row r="6" spans="1:21" s="673" customFormat="1" ht="14.25" customHeight="1" thickBot="1" x14ac:dyDescent="0.3">
      <c r="A6" s="666"/>
      <c r="B6" s="667"/>
      <c r="C6" s="668"/>
      <c r="D6" s="668"/>
      <c r="E6" s="667"/>
      <c r="F6" s="669"/>
      <c r="G6" s="669"/>
      <c r="H6" s="670"/>
      <c r="I6" s="669"/>
      <c r="J6" s="671"/>
      <c r="K6" s="667"/>
      <c r="L6" s="671"/>
      <c r="M6" s="667"/>
      <c r="N6" s="671"/>
      <c r="O6" s="667"/>
      <c r="P6" s="671"/>
      <c r="Q6" s="667"/>
      <c r="R6" s="672"/>
    </row>
    <row r="7" spans="1:21" s="37" customFormat="1" ht="10.5" customHeight="1" x14ac:dyDescent="0.25">
      <c r="A7" s="117">
        <v>1</v>
      </c>
      <c r="B7" s="346" t="str">
        <f>IF($E7="","",VLOOKUP($E7,'1Q ELO (4)'!$A$7:$M$32,12))</f>
        <v/>
      </c>
      <c r="C7" s="346" t="str">
        <f>IF($E7="","",VLOOKUP($E7,'1Q ELO (4)'!$A$7:$M$32,13))</f>
        <v/>
      </c>
      <c r="D7" s="376" t="str">
        <f>IF($E7="","",VLOOKUP($E7,'1Q ELO (4)'!$A$7:$M$32,5))</f>
        <v/>
      </c>
      <c r="E7" s="119"/>
      <c r="F7" s="579" t="str">
        <f>UPPER(IF($E7="","",VLOOKUP($E7,'1Q ELO (4)'!$A$7:$M$32,2)))</f>
        <v/>
      </c>
      <c r="G7" s="579" t="str">
        <f>IF($E7="","",VLOOKUP($E7,'1Q ELO (4)'!$A$7:$M$32,3))</f>
        <v/>
      </c>
      <c r="H7" s="579"/>
      <c r="I7" s="579" t="str">
        <f>IF($E7="","",VLOOKUP($E7,'1Q ELO (4)'!$A$7:$M$32,4))</f>
        <v/>
      </c>
      <c r="J7" s="122"/>
      <c r="K7" s="121"/>
      <c r="L7" s="121"/>
      <c r="M7" s="121"/>
      <c r="N7" s="121"/>
      <c r="O7" s="124"/>
      <c r="P7" s="126"/>
      <c r="Q7" s="127"/>
      <c r="R7" s="128"/>
      <c r="S7" s="129"/>
      <c r="U7" s="130" t="e">
        <f>#REF!</f>
        <v>#REF!</v>
      </c>
    </row>
    <row r="8" spans="1:21" s="37" customFormat="1" ht="9.6" customHeight="1" x14ac:dyDescent="0.25">
      <c r="A8" s="131"/>
      <c r="B8" s="606"/>
      <c r="C8" s="132"/>
      <c r="D8" s="377"/>
      <c r="E8" s="132"/>
      <c r="F8" s="133"/>
      <c r="G8" s="133"/>
      <c r="H8" s="134"/>
      <c r="I8" s="609" t="s">
        <v>0</v>
      </c>
      <c r="J8" s="136"/>
      <c r="K8" s="137" t="str">
        <f>UPPER(IF(OR(J8="a",J8="as"),F7,IF(OR(J8="b",J8="bs"),F9,)))</f>
        <v/>
      </c>
      <c r="L8" s="137"/>
      <c r="M8" s="121"/>
      <c r="N8" s="121"/>
      <c r="O8" s="124"/>
      <c r="P8" s="126"/>
      <c r="Q8" s="127"/>
      <c r="R8" s="128"/>
      <c r="S8" s="129"/>
      <c r="U8" s="138" t="e">
        <f>#REF!</f>
        <v>#REF!</v>
      </c>
    </row>
    <row r="9" spans="1:21" s="37" customFormat="1" ht="9.6" customHeight="1" x14ac:dyDescent="0.25">
      <c r="A9" s="131">
        <v>2</v>
      </c>
      <c r="B9" s="346" t="str">
        <f>IF($E9="","",VLOOKUP($E9,'1Q ELO (4)'!$A$7:$M$32,12))</f>
        <v/>
      </c>
      <c r="C9" s="346" t="str">
        <f>IF($E9="","",VLOOKUP($E9,'1Q ELO (4)'!$A$7:$M$32,13))</f>
        <v/>
      </c>
      <c r="D9" s="376" t="str">
        <f>IF($E9="","",VLOOKUP($E9,'1Q ELO (4)'!$A$7:$M$32,5))</f>
        <v/>
      </c>
      <c r="E9" s="119"/>
      <c r="F9" s="412" t="str">
        <f>UPPER(IF($E9="","",VLOOKUP($E9,'1Q ELO (4)'!$A$7:$M$32,2)))</f>
        <v/>
      </c>
      <c r="G9" s="412" t="str">
        <f>IF($E9="","",VLOOKUP($E9,'1Q ELO (4)'!$A$7:$M$32,3))</f>
        <v/>
      </c>
      <c r="H9" s="412"/>
      <c r="I9" s="412" t="str">
        <f>IF($E9="","",VLOOKUP($E9,'1Q ELO (4)'!$A$7:$M$32,4))</f>
        <v/>
      </c>
      <c r="J9" s="140"/>
      <c r="K9" s="121"/>
      <c r="L9" s="141"/>
      <c r="M9" s="121"/>
      <c r="N9" s="121"/>
      <c r="O9" s="124"/>
      <c r="P9" s="126"/>
      <c r="Q9" s="127"/>
      <c r="R9" s="128"/>
      <c r="S9" s="129"/>
      <c r="U9" s="138" t="e">
        <f>#REF!</f>
        <v>#REF!</v>
      </c>
    </row>
    <row r="10" spans="1:21" s="37" customFormat="1" ht="9.6" customHeight="1" x14ac:dyDescent="0.25">
      <c r="A10" s="131"/>
      <c r="B10" s="606" t="str">
        <f>IF($E10="","",VLOOKUP($E10,'1Q ELO (4)'!$A$7:$M$32,12))</f>
        <v/>
      </c>
      <c r="C10" s="132"/>
      <c r="D10" s="377"/>
      <c r="E10" s="142"/>
      <c r="F10" s="413"/>
      <c r="G10" s="413"/>
      <c r="H10" s="414"/>
      <c r="I10" s="413"/>
      <c r="J10" s="143"/>
      <c r="K10" s="610" t="s">
        <v>0</v>
      </c>
      <c r="L10" s="144"/>
      <c r="M10" s="137" t="str">
        <f>UPPER(IF(OR(L10="a",L10="as"),K8,IF(OR(L10="b",L10="bs"),K12,)))</f>
        <v/>
      </c>
      <c r="N10" s="145"/>
      <c r="O10" s="146"/>
      <c r="P10" s="146"/>
      <c r="Q10" s="127"/>
      <c r="R10" s="128"/>
      <c r="S10" s="129"/>
      <c r="U10" s="138" t="e">
        <f>#REF!</f>
        <v>#REF!</v>
      </c>
    </row>
    <row r="11" spans="1:21" s="37" customFormat="1" ht="9.6" customHeight="1" x14ac:dyDescent="0.25">
      <c r="A11" s="131">
        <v>3</v>
      </c>
      <c r="B11" s="346" t="str">
        <f>IF($E11="","",VLOOKUP($E11,'1Q ELO (4)'!$A$7:$M$32,12))</f>
        <v/>
      </c>
      <c r="C11" s="346" t="str">
        <f>IF($E11="","",VLOOKUP($E11,'1Q ELO (4)'!$A$7:$M$32,13))</f>
        <v/>
      </c>
      <c r="D11" s="376" t="str">
        <f>IF($E11="","",VLOOKUP($E11,'1Q ELO (4)'!$A$7:$M$32,5))</f>
        <v/>
      </c>
      <c r="E11" s="119"/>
      <c r="F11" s="412" t="str">
        <f>UPPER(IF($E11="","",VLOOKUP($E11,'1Q ELO (4)'!$A$7:$M$32,2)))</f>
        <v/>
      </c>
      <c r="G11" s="412" t="str">
        <f>IF($E11="","",VLOOKUP($E11,'1Q ELO (4)'!$A$7:$M$32,3))</f>
        <v/>
      </c>
      <c r="H11" s="412"/>
      <c r="I11" s="412" t="str">
        <f>IF($E11="","",VLOOKUP($E11,'1Q ELO (4)'!$A$7:$M$32,4))</f>
        <v/>
      </c>
      <c r="J11" s="122"/>
      <c r="K11" s="121"/>
      <c r="L11" s="147"/>
      <c r="M11" s="121"/>
      <c r="N11" s="146"/>
      <c r="O11" s="146"/>
      <c r="P11" s="146"/>
      <c r="Q11" s="127"/>
      <c r="R11" s="128"/>
      <c r="S11" s="129"/>
      <c r="U11" s="138" t="e">
        <f>#REF!</f>
        <v>#REF!</v>
      </c>
    </row>
    <row r="12" spans="1:21" s="37" customFormat="1" ht="9.6" customHeight="1" x14ac:dyDescent="0.25">
      <c r="A12" s="131"/>
      <c r="B12" s="606" t="str">
        <f>IF($E12="","",VLOOKUP($E12,'1Q ELO (4)'!$A$7:$M$32,12))</f>
        <v/>
      </c>
      <c r="C12" s="132"/>
      <c r="D12" s="377"/>
      <c r="E12" s="142"/>
      <c r="F12" s="413"/>
      <c r="G12" s="413"/>
      <c r="H12" s="414"/>
      <c r="I12" s="610" t="s">
        <v>0</v>
      </c>
      <c r="J12" s="136"/>
      <c r="K12" s="137" t="str">
        <f>UPPER(IF(OR(J12="a",J12="as"),F11,IF(OR(J12="b",J12="bs"),F13,)))</f>
        <v/>
      </c>
      <c r="L12" s="149"/>
      <c r="M12" s="121"/>
      <c r="N12" s="146"/>
      <c r="O12" s="146"/>
      <c r="P12" s="146"/>
      <c r="Q12" s="127"/>
      <c r="R12" s="128"/>
      <c r="S12" s="129"/>
      <c r="U12" s="138" t="e">
        <f>#REF!</f>
        <v>#REF!</v>
      </c>
    </row>
    <row r="13" spans="1:21" s="37" customFormat="1" ht="9.6" customHeight="1" x14ac:dyDescent="0.25">
      <c r="A13" s="131">
        <v>4</v>
      </c>
      <c r="B13" s="346" t="str">
        <f>IF($E13="","",VLOOKUP($E13,'1Q ELO (4)'!$A$7:$M$32,12))</f>
        <v/>
      </c>
      <c r="C13" s="346" t="str">
        <f>IF($E13="","",VLOOKUP($E13,'1Q ELO (4)'!$A$7:$M$32,13))</f>
        <v/>
      </c>
      <c r="D13" s="376" t="str">
        <f>IF($E13="","",VLOOKUP($E13,'1Q ELO (4)'!$A$7:$M$32,5))</f>
        <v/>
      </c>
      <c r="E13" s="119"/>
      <c r="F13" s="412" t="str">
        <f>UPPER(IF($E13="","",VLOOKUP($E13,'1Q ELO (4)'!$A$7:$M$32,2)))</f>
        <v/>
      </c>
      <c r="G13" s="412" t="str">
        <f>IF($E13="","",VLOOKUP($E13,'1Q ELO (4)'!$A$7:$M$32,3))</f>
        <v/>
      </c>
      <c r="H13" s="412"/>
      <c r="I13" s="412" t="str">
        <f>IF($E13="","",VLOOKUP($E13,'1Q ELO (4)'!$A$7:$M$32,4))</f>
        <v/>
      </c>
      <c r="J13" s="150"/>
      <c r="K13" s="121"/>
      <c r="L13" s="121"/>
      <c r="M13" s="121"/>
      <c r="N13" s="146"/>
      <c r="O13" s="146"/>
      <c r="P13" s="146"/>
      <c r="Q13" s="127"/>
      <c r="R13" s="128"/>
      <c r="S13" s="129"/>
      <c r="U13" s="138" t="e">
        <f>#REF!</f>
        <v>#REF!</v>
      </c>
    </row>
    <row r="14" spans="1:21" s="37" customFormat="1" ht="9.6" customHeight="1" x14ac:dyDescent="0.25">
      <c r="A14" s="131"/>
      <c r="B14" s="270" t="str">
        <f>IF($E14="","",VLOOKUP($E14,'1Q ELO (4)'!$A$7:$M$32,12))</f>
        <v/>
      </c>
      <c r="C14" s="132"/>
      <c r="D14" s="377"/>
      <c r="E14" s="142"/>
      <c r="F14" s="413"/>
      <c r="G14" s="413"/>
      <c r="H14" s="414"/>
      <c r="I14" s="413"/>
      <c r="J14" s="143"/>
      <c r="K14" s="121"/>
      <c r="L14" s="121"/>
      <c r="M14" s="135"/>
      <c r="N14" s="587"/>
      <c r="O14" s="121"/>
      <c r="P14" s="146"/>
      <c r="Q14" s="127"/>
      <c r="R14" s="128"/>
      <c r="S14" s="129"/>
      <c r="U14" s="138" t="e">
        <f>#REF!</f>
        <v>#REF!</v>
      </c>
    </row>
    <row r="15" spans="1:21" s="37" customFormat="1" ht="9.6" customHeight="1" x14ac:dyDescent="0.25">
      <c r="A15" s="504">
        <v>5</v>
      </c>
      <c r="B15" s="346" t="str">
        <f>IF($E15="","",VLOOKUP($E15,'1Q ELO (4)'!$A$7:$M$32,12))</f>
        <v/>
      </c>
      <c r="C15" s="346" t="str">
        <f>IF($E15="","",VLOOKUP($E15,'1Q ELO (4)'!$A$7:$M$32,13))</f>
        <v/>
      </c>
      <c r="D15" s="376" t="str">
        <f>IF($E15="","",VLOOKUP($E15,'1Q ELO (4)'!$A$7:$M$32,5))</f>
        <v/>
      </c>
      <c r="E15" s="615"/>
      <c r="F15" s="579" t="str">
        <f>UPPER(IF($E15="","",VLOOKUP($E15,'1Q ELO (4)'!$A$7:$M$32,2)))</f>
        <v/>
      </c>
      <c r="G15" s="579" t="str">
        <f>IF($E15="","",VLOOKUP($E15,'1Q ELO (4)'!$A$7:$M$32,3))</f>
        <v/>
      </c>
      <c r="H15" s="579"/>
      <c r="I15" s="579" t="str">
        <f>IF($E15="","",VLOOKUP($E15,'1Q ELO (4)'!$A$7:$M$32,4))</f>
        <v/>
      </c>
      <c r="J15" s="608"/>
      <c r="K15" s="121"/>
      <c r="L15" s="121"/>
      <c r="M15" s="121"/>
      <c r="N15" s="146"/>
      <c r="O15" s="121"/>
      <c r="P15" s="146"/>
      <c r="Q15" s="127"/>
      <c r="R15" s="128"/>
      <c r="S15" s="129"/>
      <c r="U15" s="138" t="e">
        <f>#REF!</f>
        <v>#REF!</v>
      </c>
    </row>
    <row r="16" spans="1:21" s="37" customFormat="1" ht="9.6" customHeight="1" thickBot="1" x14ac:dyDescent="0.3">
      <c r="A16" s="131"/>
      <c r="B16" s="270" t="str">
        <f>IF($E16="","",VLOOKUP($E16,'1Q ELO (4)'!$A$7:$M$32,12))</f>
        <v/>
      </c>
      <c r="C16" s="132"/>
      <c r="D16" s="377"/>
      <c r="E16" s="142"/>
      <c r="F16" s="413"/>
      <c r="G16" s="413"/>
      <c r="H16" s="414"/>
      <c r="I16" s="610" t="s">
        <v>0</v>
      </c>
      <c r="J16" s="136"/>
      <c r="K16" s="137" t="str">
        <f>UPPER(IF(OR(J16="a",J16="as"),F15,IF(OR(J16="b",J16="bs"),F17,)))</f>
        <v/>
      </c>
      <c r="L16" s="137"/>
      <c r="M16" s="121"/>
      <c r="N16" s="146"/>
      <c r="O16" s="146"/>
      <c r="P16" s="146"/>
      <c r="Q16" s="127"/>
      <c r="R16" s="128"/>
      <c r="S16" s="129"/>
      <c r="U16" s="153" t="e">
        <f>#REF!</f>
        <v>#REF!</v>
      </c>
    </row>
    <row r="17" spans="1:19" s="37" customFormat="1" ht="9.6" customHeight="1" x14ac:dyDescent="0.25">
      <c r="A17" s="131">
        <v>6</v>
      </c>
      <c r="B17" s="346" t="str">
        <f>IF($E17="","",VLOOKUP($E17,'1Q ELO (4)'!$A$7:$M$32,12))</f>
        <v/>
      </c>
      <c r="C17" s="346" t="str">
        <f>IF($E17="","",VLOOKUP($E17,'1Q ELO (4)'!$A$7:$M$32,13))</f>
        <v/>
      </c>
      <c r="D17" s="376" t="str">
        <f>IF($E17="","",VLOOKUP($E17,'1Q ELO (4)'!$A$7:$M$32,5))</f>
        <v/>
      </c>
      <c r="E17" s="119"/>
      <c r="F17" s="412" t="str">
        <f>UPPER(IF($E17="","",VLOOKUP($E17,'1Q ELO (4)'!$A$7:$M$32,2)))</f>
        <v/>
      </c>
      <c r="G17" s="412" t="str">
        <f>IF($E17="","",VLOOKUP($E17,'1Q ELO (4)'!$A$7:$M$32,3))</f>
        <v/>
      </c>
      <c r="H17" s="412"/>
      <c r="I17" s="412" t="str">
        <f>IF($E17="","",VLOOKUP($E17,'1Q ELO (4)'!$A$7:$M$32,4))</f>
        <v/>
      </c>
      <c r="J17" s="140"/>
      <c r="K17" s="121"/>
      <c r="L17" s="141"/>
      <c r="M17" s="121"/>
      <c r="N17" s="146"/>
      <c r="O17" s="146"/>
      <c r="P17" s="146"/>
      <c r="Q17" s="127"/>
      <c r="R17" s="128"/>
      <c r="S17" s="129"/>
    </row>
    <row r="18" spans="1:19" s="37" customFormat="1" ht="9.6" customHeight="1" x14ac:dyDescent="0.25">
      <c r="A18" s="131"/>
      <c r="B18" s="270" t="str">
        <f>IF($E18="","",VLOOKUP($E18,'1Q ELO (4)'!$A$7:$M$32,12))</f>
        <v/>
      </c>
      <c r="C18" s="132"/>
      <c r="D18" s="377"/>
      <c r="E18" s="142"/>
      <c r="F18" s="413"/>
      <c r="G18" s="413"/>
      <c r="H18" s="414"/>
      <c r="I18" s="413"/>
      <c r="J18" s="143"/>
      <c r="K18" s="610" t="s">
        <v>0</v>
      </c>
      <c r="L18" s="144"/>
      <c r="M18" s="137" t="str">
        <f>UPPER(IF(OR(L18="a",L18="as"),K16,IF(OR(L18="b",L18="bs"),K20,)))</f>
        <v/>
      </c>
      <c r="N18" s="145"/>
      <c r="O18" s="146"/>
      <c r="P18" s="146"/>
      <c r="Q18" s="127"/>
      <c r="R18" s="128"/>
      <c r="S18" s="129"/>
    </row>
    <row r="19" spans="1:19" s="37" customFormat="1" ht="9.6" customHeight="1" x14ac:dyDescent="0.25">
      <c r="A19" s="131">
        <v>7</v>
      </c>
      <c r="B19" s="346" t="str">
        <f>IF($E19="","",VLOOKUP($E19,'1Q ELO (4)'!$A$7:$M$32,12))</f>
        <v/>
      </c>
      <c r="C19" s="346" t="str">
        <f>IF($E19="","",VLOOKUP($E19,'1Q ELO (4)'!$A$7:$M$32,13))</f>
        <v/>
      </c>
      <c r="D19" s="376" t="str">
        <f>IF($E19="","",VLOOKUP($E19,'1Q ELO (4)'!$A$7:$M$32,5))</f>
        <v/>
      </c>
      <c r="E19" s="119"/>
      <c r="F19" s="412" t="str">
        <f>UPPER(IF($E19="","",VLOOKUP($E19,'1Q ELO (4)'!$A$7:$M$32,2)))</f>
        <v/>
      </c>
      <c r="G19" s="412" t="str">
        <f>IF($E19="","",VLOOKUP($E19,'1Q ELO (4)'!$A$7:$M$32,3))</f>
        <v/>
      </c>
      <c r="H19" s="412"/>
      <c r="I19" s="412" t="str">
        <f>IF($E19="","",VLOOKUP($E19,'1Q ELO (4)'!$A$7:$M$32,4))</f>
        <v/>
      </c>
      <c r="J19" s="122"/>
      <c r="K19" s="121"/>
      <c r="L19" s="147"/>
      <c r="M19" s="121"/>
      <c r="N19" s="146"/>
      <c r="O19" s="146"/>
      <c r="P19" s="146"/>
      <c r="Q19" s="127"/>
      <c r="R19" s="128"/>
      <c r="S19" s="129"/>
    </row>
    <row r="20" spans="1:19" s="37" customFormat="1" ht="9.6" customHeight="1" x14ac:dyDescent="0.25">
      <c r="A20" s="131"/>
      <c r="B20" s="270" t="str">
        <f>IF($E20="","",VLOOKUP($E20,'1Q ELO (4)'!$A$7:$M$32,12))</f>
        <v/>
      </c>
      <c r="C20" s="132"/>
      <c r="D20" s="386"/>
      <c r="E20" s="132"/>
      <c r="F20" s="133"/>
      <c r="G20" s="133"/>
      <c r="H20" s="134"/>
      <c r="I20" s="610" t="s">
        <v>0</v>
      </c>
      <c r="J20" s="136"/>
      <c r="K20" s="137" t="str">
        <f>UPPER(IF(OR(J20="a",J20="as"),F19,IF(OR(J20="b",J20="bs"),F21,)))</f>
        <v/>
      </c>
      <c r="L20" s="149"/>
      <c r="M20" s="121"/>
      <c r="N20" s="146"/>
      <c r="O20" s="146"/>
      <c r="P20" s="146"/>
      <c r="Q20" s="127"/>
      <c r="R20" s="128"/>
      <c r="S20" s="129"/>
    </row>
    <row r="21" spans="1:19" s="37" customFormat="1" ht="9.6" customHeight="1" x14ac:dyDescent="0.25">
      <c r="A21" s="501" t="s">
        <v>14</v>
      </c>
      <c r="B21" s="346" t="str">
        <f>IF($E21="","",VLOOKUP($E21,'1Q ELO (4)'!$A$7:$M$32,12))</f>
        <v/>
      </c>
      <c r="C21" s="346" t="str">
        <f>IF($E21="","",VLOOKUP($E21,'1Q ELO (4)'!$A$7:$M$32,13))</f>
        <v/>
      </c>
      <c r="D21" s="376" t="str">
        <f>IF($E21="","",VLOOKUP($E21,'1Q ELO (4)'!$A$7:$M$32,5))</f>
        <v/>
      </c>
      <c r="E21" s="119"/>
      <c r="F21" s="412" t="str">
        <f>UPPER(IF($E21="","",VLOOKUP($E21,'1Q ELO (4)'!$A$7:$M$32,2)))</f>
        <v/>
      </c>
      <c r="G21" s="412" t="str">
        <f>IF($E21="","",VLOOKUP($E21,'1Q ELO (4)'!$A$7:$M$32,3))</f>
        <v/>
      </c>
      <c r="H21" s="412"/>
      <c r="I21" s="412" t="str">
        <f>IF($E21="","",VLOOKUP($E21,'1Q ELO (4)'!$A$7:$M$32,4))</f>
        <v/>
      </c>
      <c r="J21" s="150"/>
      <c r="K21" s="121"/>
      <c r="L21" s="121"/>
      <c r="M21" s="121"/>
      <c r="N21" s="146"/>
      <c r="O21" s="146"/>
      <c r="P21" s="146"/>
      <c r="Q21" s="127"/>
      <c r="R21" s="128"/>
      <c r="S21" s="129"/>
    </row>
    <row r="22" spans="1:19" s="37" customFormat="1" ht="9.6" customHeight="1" x14ac:dyDescent="0.25">
      <c r="A22" s="131"/>
      <c r="B22" s="270" t="str">
        <f>IF($E22="","",VLOOKUP($E22,'1Q ELO (4)'!$A$7:$M$32,12))</f>
        <v/>
      </c>
      <c r="C22" s="132"/>
      <c r="D22" s="386"/>
      <c r="E22" s="132"/>
      <c r="F22" s="151"/>
      <c r="G22" s="151"/>
      <c r="H22" s="155"/>
      <c r="I22" s="151"/>
      <c r="J22" s="143"/>
      <c r="K22" s="121"/>
      <c r="L22" s="121"/>
      <c r="M22" s="121"/>
      <c r="N22" s="146"/>
      <c r="O22" s="146"/>
      <c r="P22" s="146"/>
      <c r="Q22" s="127"/>
      <c r="R22" s="128"/>
      <c r="S22" s="129"/>
    </row>
    <row r="23" spans="1:19" s="37" customFormat="1" ht="9.6" customHeight="1" x14ac:dyDescent="0.25">
      <c r="A23" s="117">
        <v>9</v>
      </c>
      <c r="B23" s="346" t="str">
        <f>IF($E23="","",VLOOKUP($E23,'1Q ELO (4)'!$A$7:$M$32,12))</f>
        <v/>
      </c>
      <c r="C23" s="346" t="str">
        <f>IF($E23="","",VLOOKUP($E23,'1Q ELO (4)'!$A$7:$M$32,13))</f>
        <v/>
      </c>
      <c r="D23" s="376" t="str">
        <f>IF($E23="","",VLOOKUP($E23,'1Q ELO (4)'!$A$7:$M$32,5))</f>
        <v/>
      </c>
      <c r="E23" s="119"/>
      <c r="F23" s="579" t="str">
        <f>UPPER(IF($E23="","",VLOOKUP($E23,'1Q ELO (4)'!$A$7:$M$32,2)))</f>
        <v/>
      </c>
      <c r="G23" s="579" t="str">
        <f>IF($E23="","",VLOOKUP($E23,'1Q ELO (4)'!$A$7:$M$32,3))</f>
        <v/>
      </c>
      <c r="H23" s="579"/>
      <c r="I23" s="579" t="str">
        <f>IF($E23="","",VLOOKUP($E23,'1Q ELO (4)'!$A$7:$M$32,4))</f>
        <v/>
      </c>
      <c r="J23" s="122"/>
      <c r="K23" s="121"/>
      <c r="L23" s="121"/>
      <c r="M23" s="121"/>
      <c r="N23" s="146"/>
      <c r="O23" s="146"/>
      <c r="P23" s="146"/>
      <c r="Q23" s="127"/>
      <c r="R23" s="128"/>
      <c r="S23" s="129"/>
    </row>
    <row r="24" spans="1:19" s="37" customFormat="1" ht="9.6" customHeight="1" x14ac:dyDescent="0.25">
      <c r="A24" s="131"/>
      <c r="B24" s="606" t="str">
        <f>IF($E24="","",VLOOKUP($E24,'1Q ELO (4)'!$A$7:$M$32,12))</f>
        <v/>
      </c>
      <c r="C24" s="132"/>
      <c r="D24" s="386"/>
      <c r="E24" s="132"/>
      <c r="F24" s="133"/>
      <c r="G24" s="133"/>
      <c r="H24" s="134"/>
      <c r="I24" s="610" t="s">
        <v>0</v>
      </c>
      <c r="J24" s="136"/>
      <c r="K24" s="137" t="str">
        <f>UPPER(IF(OR(J24="a",J24="as"),F23,IF(OR(J24="b",J24="bs"),F25,)))</f>
        <v/>
      </c>
      <c r="L24" s="137"/>
      <c r="M24" s="121"/>
      <c r="N24" s="146"/>
      <c r="O24" s="146"/>
      <c r="P24" s="146"/>
      <c r="Q24" s="127"/>
      <c r="R24" s="128"/>
      <c r="S24" s="129"/>
    </row>
    <row r="25" spans="1:19" s="37" customFormat="1" ht="9.6" customHeight="1" x14ac:dyDescent="0.25">
      <c r="A25" s="131">
        <v>10</v>
      </c>
      <c r="B25" s="346" t="str">
        <f>IF($E25="","",VLOOKUP($E25,'1Q ELO (4)'!$A$7:$M$32,12))</f>
        <v/>
      </c>
      <c r="C25" s="346" t="str">
        <f>IF($E25="","",VLOOKUP($E25,'1Q ELO (4)'!$A$7:$M$32,13))</f>
        <v/>
      </c>
      <c r="D25" s="376" t="str">
        <f>IF($E25="","",VLOOKUP($E25,'1Q ELO (4)'!$A$7:$M$32,5))</f>
        <v/>
      </c>
      <c r="E25" s="119"/>
      <c r="F25" s="412" t="str">
        <f>UPPER(IF($E25="","",VLOOKUP($E25,'1Q ELO (4)'!$A$7:$M$32,2)))</f>
        <v/>
      </c>
      <c r="G25" s="412" t="str">
        <f>IF($E25="","",VLOOKUP($E25,'1Q ELO (4)'!$A$7:$M$32,3))</f>
        <v/>
      </c>
      <c r="H25" s="412"/>
      <c r="I25" s="412" t="str">
        <f>IF($E25="","",VLOOKUP($E25,'1Q ELO (4)'!$A$7:$M$32,4))</f>
        <v/>
      </c>
      <c r="J25" s="140"/>
      <c r="K25" s="121"/>
      <c r="L25" s="141"/>
      <c r="M25" s="121"/>
      <c r="N25" s="146"/>
      <c r="O25" s="146"/>
      <c r="P25" s="146"/>
      <c r="Q25" s="127"/>
      <c r="R25" s="128"/>
      <c r="S25" s="129"/>
    </row>
    <row r="26" spans="1:19" s="37" customFormat="1" ht="9.6" customHeight="1" x14ac:dyDescent="0.25">
      <c r="A26" s="131"/>
      <c r="B26" s="270" t="str">
        <f>IF($E26="","",VLOOKUP($E26,'1Q ELO (4)'!$A$7:$M$32,12))</f>
        <v/>
      </c>
      <c r="C26" s="132"/>
      <c r="D26" s="386"/>
      <c r="E26" s="142"/>
      <c r="F26" s="413"/>
      <c r="G26" s="413"/>
      <c r="H26" s="414"/>
      <c r="I26" s="413"/>
      <c r="J26" s="143"/>
      <c r="K26" s="610" t="s">
        <v>0</v>
      </c>
      <c r="L26" s="144"/>
      <c r="M26" s="137" t="str">
        <f>UPPER(IF(OR(L26="a",L26="as"),K24,IF(OR(L26="b",L26="bs"),K28,)))</f>
        <v/>
      </c>
      <c r="N26" s="145"/>
      <c r="O26" s="146"/>
      <c r="P26" s="146"/>
      <c r="Q26" s="127"/>
      <c r="R26" s="128"/>
      <c r="S26" s="129"/>
    </row>
    <row r="27" spans="1:19" s="37" customFormat="1" ht="9.6" customHeight="1" x14ac:dyDescent="0.25">
      <c r="A27" s="131">
        <v>11</v>
      </c>
      <c r="B27" s="346" t="str">
        <f>IF($E27="","",VLOOKUP($E27,'1Q ELO (4)'!$A$7:$M$32,12))</f>
        <v/>
      </c>
      <c r="C27" s="346" t="str">
        <f>IF($E27="","",VLOOKUP($E27,'1Q ELO (4)'!$A$7:$M$32,13))</f>
        <v/>
      </c>
      <c r="D27" s="376" t="str">
        <f>IF($E27="","",VLOOKUP($E27,'1Q ELO (4)'!$A$7:$M$32,5))</f>
        <v/>
      </c>
      <c r="E27" s="119"/>
      <c r="F27" s="412" t="str">
        <f>UPPER(IF($E27="","",VLOOKUP($E27,'1Q ELO (4)'!$A$7:$M$32,2)))</f>
        <v/>
      </c>
      <c r="G27" s="412" t="str">
        <f>IF($E27="","",VLOOKUP($E27,'1Q ELO (4)'!$A$7:$M$32,3))</f>
        <v/>
      </c>
      <c r="H27" s="412"/>
      <c r="I27" s="412" t="str">
        <f>IF($E27="","",VLOOKUP($E27,'1Q ELO (4)'!$A$7:$M$32,4))</f>
        <v/>
      </c>
      <c r="J27" s="122"/>
      <c r="K27" s="121"/>
      <c r="L27" s="147"/>
      <c r="M27" s="121"/>
      <c r="N27" s="146"/>
      <c r="O27" s="146"/>
      <c r="P27" s="146"/>
      <c r="Q27" s="127"/>
      <c r="R27" s="128"/>
      <c r="S27" s="129"/>
    </row>
    <row r="28" spans="1:19" s="37" customFormat="1" ht="9.6" customHeight="1" x14ac:dyDescent="0.25">
      <c r="A28" s="156"/>
      <c r="B28" s="270" t="str">
        <f>IF($E28="","",VLOOKUP($E28,'1Q ELO (4)'!$A$7:$M$32,12))</f>
        <v/>
      </c>
      <c r="C28" s="132"/>
      <c r="D28" s="386"/>
      <c r="E28" s="142"/>
      <c r="F28" s="413"/>
      <c r="G28" s="413"/>
      <c r="H28" s="414"/>
      <c r="I28" s="610" t="s">
        <v>0</v>
      </c>
      <c r="J28" s="136"/>
      <c r="K28" s="137" t="str">
        <f>UPPER(IF(OR(J28="a",J28="as"),F27,IF(OR(J28="b",J28="bs"),F29,)))</f>
        <v/>
      </c>
      <c r="L28" s="149"/>
      <c r="M28" s="121"/>
      <c r="N28" s="146"/>
      <c r="O28" s="146"/>
      <c r="P28" s="146"/>
      <c r="Q28" s="127"/>
      <c r="R28" s="128"/>
      <c r="S28" s="129"/>
    </row>
    <row r="29" spans="1:19" s="37" customFormat="1" ht="9.6" customHeight="1" x14ac:dyDescent="0.25">
      <c r="A29" s="131">
        <v>12</v>
      </c>
      <c r="B29" s="346" t="str">
        <f>IF($E29="","",VLOOKUP($E29,'1Q ELO (4)'!$A$7:$M$32,12))</f>
        <v/>
      </c>
      <c r="C29" s="346" t="str">
        <f>IF($E29="","",VLOOKUP($E29,'1Q ELO (4)'!$A$7:$M$32,13))</f>
        <v/>
      </c>
      <c r="D29" s="376" t="str">
        <f>IF($E29="","",VLOOKUP($E29,'1Q ELO (4)'!$A$7:$M$32,5))</f>
        <v/>
      </c>
      <c r="E29" s="119"/>
      <c r="F29" s="412" t="str">
        <f>UPPER(IF($E29="","",VLOOKUP($E29,'1Q ELO (4)'!$A$7:$M$32,2)))</f>
        <v/>
      </c>
      <c r="G29" s="412" t="str">
        <f>IF($E29="","",VLOOKUP($E29,'1Q ELO (4)'!$A$7:$M$32,3))</f>
        <v/>
      </c>
      <c r="H29" s="412"/>
      <c r="I29" s="412" t="str">
        <f>IF($E29="","",VLOOKUP($E29,'1Q ELO (4)'!$A$7:$M$32,4))</f>
        <v/>
      </c>
      <c r="J29" s="150"/>
      <c r="K29" s="121"/>
      <c r="L29" s="121"/>
      <c r="M29" s="121"/>
      <c r="N29" s="146"/>
      <c r="O29" s="146"/>
      <c r="P29" s="146"/>
      <c r="Q29" s="127"/>
      <c r="R29" s="128"/>
      <c r="S29" s="129"/>
    </row>
    <row r="30" spans="1:19" s="37" customFormat="1" ht="9.6" customHeight="1" x14ac:dyDescent="0.25">
      <c r="A30" s="131"/>
      <c r="B30" s="270" t="str">
        <f>IF($E30="","",VLOOKUP($E30,'1Q ELO (4)'!$A$7:$M$32,12))</f>
        <v/>
      </c>
      <c r="C30" s="132"/>
      <c r="D30" s="386"/>
      <c r="E30" s="142"/>
      <c r="F30" s="413"/>
      <c r="G30" s="413"/>
      <c r="H30" s="414"/>
      <c r="I30" s="413"/>
      <c r="J30" s="143"/>
      <c r="K30" s="121"/>
      <c r="L30" s="121"/>
      <c r="M30" s="135"/>
      <c r="N30" s="587"/>
      <c r="O30" s="121"/>
      <c r="P30" s="146"/>
      <c r="Q30" s="127"/>
      <c r="R30" s="128"/>
      <c r="S30" s="129"/>
    </row>
    <row r="31" spans="1:19" s="37" customFormat="1" ht="9.6" customHeight="1" x14ac:dyDescent="0.25">
      <c r="A31" s="504">
        <v>13</v>
      </c>
      <c r="B31" s="346" t="str">
        <f>IF($E31="","",VLOOKUP($E31,'1Q ELO (4)'!$A$7:$M$32,12))</f>
        <v/>
      </c>
      <c r="C31" s="346" t="str">
        <f>IF($E31="","",VLOOKUP($E31,'1Q ELO (4)'!$A$7:$M$32,13))</f>
        <v/>
      </c>
      <c r="D31" s="376" t="str">
        <f>IF($E31="","",VLOOKUP($E31,'1Q ELO (4)'!$A$7:$M$32,5))</f>
        <v/>
      </c>
      <c r="E31" s="615"/>
      <c r="F31" s="579" t="str">
        <f>UPPER(IF($E31="","",VLOOKUP($E31,'1Q ELO (4)'!$A$7:$M$32,2)))</f>
        <v/>
      </c>
      <c r="G31" s="579" t="str">
        <f>IF($E31="","",VLOOKUP($E31,'1Q ELO (4)'!$A$7:$M$32,3))</f>
        <v/>
      </c>
      <c r="H31" s="579"/>
      <c r="I31" s="579" t="str">
        <f>IF($E31="","",VLOOKUP($E31,'1Q ELO (4)'!$A$7:$M$32,4))</f>
        <v/>
      </c>
      <c r="J31" s="152"/>
      <c r="K31" s="121"/>
      <c r="L31" s="121"/>
      <c r="M31" s="121"/>
      <c r="N31" s="146"/>
      <c r="O31" s="121"/>
      <c r="P31" s="146"/>
      <c r="Q31" s="127"/>
      <c r="R31" s="128"/>
      <c r="S31" s="129"/>
    </row>
    <row r="32" spans="1:19" s="37" customFormat="1" ht="9.6" customHeight="1" x14ac:dyDescent="0.25">
      <c r="A32" s="131"/>
      <c r="B32" s="606" t="str">
        <f>IF($E32="","",VLOOKUP($E32,'1Q ELO (4)'!$A$7:$M$32,12))</f>
        <v/>
      </c>
      <c r="C32" s="132"/>
      <c r="D32" s="386"/>
      <c r="E32" s="142"/>
      <c r="F32" s="413"/>
      <c r="G32" s="413"/>
      <c r="H32" s="414"/>
      <c r="I32" s="610" t="s">
        <v>0</v>
      </c>
      <c r="J32" s="136"/>
      <c r="K32" s="137" t="str">
        <f>UPPER(IF(OR(J32="a",J32="as"),F31,IF(OR(J32="b",J32="bs"),F33,)))</f>
        <v/>
      </c>
      <c r="L32" s="137"/>
      <c r="M32" s="121"/>
      <c r="N32" s="146"/>
      <c r="O32" s="146"/>
      <c r="P32" s="146"/>
      <c r="Q32" s="127"/>
      <c r="R32" s="128"/>
      <c r="S32" s="129"/>
    </row>
    <row r="33" spans="1:19" s="37" customFormat="1" ht="9.6" customHeight="1" x14ac:dyDescent="0.25">
      <c r="A33" s="131">
        <v>14</v>
      </c>
      <c r="B33" s="346" t="str">
        <f>IF($E33="","",VLOOKUP($E33,'1Q ELO (4)'!$A$7:$M$32,12))</f>
        <v/>
      </c>
      <c r="C33" s="346" t="str">
        <f>IF($E33="","",VLOOKUP($E33,'1Q ELO (4)'!$A$7:$M$32,13))</f>
        <v/>
      </c>
      <c r="D33" s="376" t="str">
        <f>IF($E33="","",VLOOKUP($E33,'1Q ELO (4)'!$A$7:$M$32,5))</f>
        <v/>
      </c>
      <c r="E33" s="119"/>
      <c r="F33" s="412" t="str">
        <f>UPPER(IF($E33="","",VLOOKUP($E33,'1Q ELO (4)'!$A$7:$M$32,2)))</f>
        <v/>
      </c>
      <c r="G33" s="412" t="str">
        <f>IF($E33="","",VLOOKUP($E33,'1Q ELO (4)'!$A$7:$M$32,3))</f>
        <v/>
      </c>
      <c r="H33" s="412"/>
      <c r="I33" s="412" t="str">
        <f>IF($E33="","",VLOOKUP($E33,'1Q ELO (4)'!$A$7:$M$32,4))</f>
        <v/>
      </c>
      <c r="J33" s="140"/>
      <c r="K33" s="121"/>
      <c r="L33" s="141"/>
      <c r="M33" s="121"/>
      <c r="N33" s="146"/>
      <c r="O33" s="146"/>
      <c r="P33" s="146"/>
      <c r="Q33" s="127"/>
      <c r="R33" s="128"/>
      <c r="S33" s="129"/>
    </row>
    <row r="34" spans="1:19" s="37" customFormat="1" ht="9.6" customHeight="1" x14ac:dyDescent="0.25">
      <c r="A34" s="131"/>
      <c r="B34" s="606" t="str">
        <f>IF($E34="","",VLOOKUP($E34,'1Q ELO (4)'!$A$7:$M$32,12))</f>
        <v/>
      </c>
      <c r="C34" s="132"/>
      <c r="D34" s="386"/>
      <c r="E34" s="142"/>
      <c r="F34" s="413"/>
      <c r="G34" s="413"/>
      <c r="H34" s="414"/>
      <c r="I34" s="413"/>
      <c r="J34" s="143"/>
      <c r="K34" s="610" t="s">
        <v>0</v>
      </c>
      <c r="L34" s="144"/>
      <c r="M34" s="137" t="str">
        <f>UPPER(IF(OR(L34="a",L34="as"),K32,IF(OR(L34="b",L34="bs"),K36,)))</f>
        <v/>
      </c>
      <c r="N34" s="145"/>
      <c r="O34" s="146"/>
      <c r="P34" s="146"/>
      <c r="Q34" s="127"/>
      <c r="R34" s="128"/>
      <c r="S34" s="129"/>
    </row>
    <row r="35" spans="1:19" s="37" customFormat="1" ht="9.6" customHeight="1" x14ac:dyDescent="0.25">
      <c r="A35" s="131">
        <v>15</v>
      </c>
      <c r="B35" s="346" t="str">
        <f>IF($E35="","",VLOOKUP($E35,'1Q ELO (4)'!$A$7:$M$32,12))</f>
        <v/>
      </c>
      <c r="C35" s="346" t="str">
        <f>IF($E35="","",VLOOKUP($E35,'1Q ELO (4)'!$A$7:$M$32,13))</f>
        <v/>
      </c>
      <c r="D35" s="376" t="str">
        <f>IF($E35="","",VLOOKUP($E35,'1Q ELO (4)'!$A$7:$M$32,5))</f>
        <v/>
      </c>
      <c r="E35" s="119"/>
      <c r="F35" s="412" t="str">
        <f>UPPER(IF($E35="","",VLOOKUP($E35,'1Q ELO (4)'!$A$7:$M$32,2)))</f>
        <v/>
      </c>
      <c r="G35" s="412" t="str">
        <f>IF($E35="","",VLOOKUP($E35,'1Q ELO (4)'!$A$7:$M$32,3))</f>
        <v/>
      </c>
      <c r="H35" s="412"/>
      <c r="I35" s="412" t="str">
        <f>IF($E35="","",VLOOKUP($E35,'1Q ELO (4)'!$A$7:$M$32,4))</f>
        <v/>
      </c>
      <c r="J35" s="122"/>
      <c r="K35" s="121"/>
      <c r="L35" s="147"/>
      <c r="M35" s="121"/>
      <c r="N35" s="146"/>
      <c r="O35" s="146"/>
      <c r="P35" s="146"/>
      <c r="Q35" s="127"/>
      <c r="R35" s="128"/>
      <c r="S35" s="129"/>
    </row>
    <row r="36" spans="1:19" s="37" customFormat="1" ht="9.6" customHeight="1" x14ac:dyDescent="0.25">
      <c r="A36" s="131"/>
      <c r="B36" s="606" t="str">
        <f>IF($E36="","",VLOOKUP($E36,'1Q ELO (4)'!$A$7:$M$32,12))</f>
        <v/>
      </c>
      <c r="C36" s="132"/>
      <c r="D36" s="386"/>
      <c r="E36" s="132"/>
      <c r="F36" s="133"/>
      <c r="G36" s="133"/>
      <c r="H36" s="134"/>
      <c r="I36" s="610" t="s">
        <v>0</v>
      </c>
      <c r="J36" s="136"/>
      <c r="K36" s="137" t="str">
        <f>UPPER(IF(OR(J36="a",J36="as"),F35,IF(OR(J36="b",J36="bs"),F37,)))</f>
        <v/>
      </c>
      <c r="L36" s="149"/>
      <c r="M36" s="121"/>
      <c r="N36" s="146"/>
      <c r="O36" s="146"/>
      <c r="P36" s="146"/>
      <c r="Q36" s="127"/>
      <c r="R36" s="128"/>
      <c r="S36" s="129"/>
    </row>
    <row r="37" spans="1:19" s="37" customFormat="1" ht="9.6" customHeight="1" x14ac:dyDescent="0.25">
      <c r="A37" s="501">
        <v>16</v>
      </c>
      <c r="B37" s="346" t="str">
        <f>IF($E37="","",VLOOKUP($E37,'1Q ELO (4)'!$A$7:$M$32,12))</f>
        <v/>
      </c>
      <c r="C37" s="346" t="str">
        <f>IF($E37="","",VLOOKUP($E37,'1Q ELO (4)'!$A$7:$M$32,13))</f>
        <v/>
      </c>
      <c r="D37" s="376" t="str">
        <f>IF($E37="","",VLOOKUP($E37,'1Q ELO (4)'!$A$7:$M$32,5))</f>
        <v/>
      </c>
      <c r="E37" s="119"/>
      <c r="F37" s="412" t="str">
        <f>UPPER(IF($E37="","",VLOOKUP($E37,'1Q ELO (4)'!$A$7:$M$32,2)))</f>
        <v/>
      </c>
      <c r="G37" s="412" t="str">
        <f>IF($E37="","",VLOOKUP($E37,'1Q ELO (4)'!$A$7:$M$32,3))</f>
        <v/>
      </c>
      <c r="H37" s="412"/>
      <c r="I37" s="412" t="str">
        <f>IF($E37="","",VLOOKUP($E37,'1Q ELO (4)'!$A$7:$M$32,4))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18" customFormat="1" ht="10.5" customHeight="1" x14ac:dyDescent="0.25">
      <c r="A39" s="169" t="s">
        <v>102</v>
      </c>
      <c r="B39" s="170"/>
      <c r="C39" s="170"/>
      <c r="D39" s="381"/>
      <c r="E39" s="172" t="s">
        <v>6</v>
      </c>
      <c r="F39" s="173" t="s">
        <v>104</v>
      </c>
      <c r="G39" s="172"/>
      <c r="H39" s="174"/>
      <c r="I39" s="175"/>
      <c r="J39" s="172" t="s">
        <v>6</v>
      </c>
      <c r="K39" s="173" t="s">
        <v>105</v>
      </c>
      <c r="L39" s="176"/>
      <c r="M39" s="173" t="s">
        <v>106</v>
      </c>
      <c r="N39" s="177"/>
      <c r="O39" s="178" t="s">
        <v>107</v>
      </c>
      <c r="P39" s="178"/>
      <c r="Q39" s="179"/>
      <c r="R39" s="180"/>
    </row>
    <row r="40" spans="1:19" s="18" customFormat="1" ht="9" customHeight="1" x14ac:dyDescent="0.25">
      <c r="A40" s="382" t="s">
        <v>103</v>
      </c>
      <c r="B40" s="383"/>
      <c r="C40" s="384"/>
      <c r="D40" s="385"/>
      <c r="E40" s="184">
        <v>1</v>
      </c>
      <c r="F40" s="55" t="str">
        <f>IF(E40&gt;$R$47,,UPPER(VLOOKUP(E40,'1Q ELO (4)'!$A$7:$O$134,2)))</f>
        <v/>
      </c>
      <c r="G40" s="185"/>
      <c r="H40" s="55"/>
      <c r="I40" s="54"/>
      <c r="J40" s="186" t="s">
        <v>7</v>
      </c>
      <c r="K40" s="181"/>
      <c r="L40" s="187"/>
      <c r="M40" s="181"/>
      <c r="N40" s="188"/>
      <c r="O40" s="189" t="s">
        <v>108</v>
      </c>
      <c r="P40" s="190"/>
      <c r="Q40" s="190"/>
      <c r="R40" s="191"/>
    </row>
    <row r="41" spans="1:19" s="18" customFormat="1" ht="9" customHeight="1" x14ac:dyDescent="0.25">
      <c r="A41" s="196" t="s">
        <v>116</v>
      </c>
      <c r="B41" s="194"/>
      <c r="C41" s="378"/>
      <c r="D41" s="197"/>
      <c r="E41" s="184">
        <v>2</v>
      </c>
      <c r="F41" s="55" t="str">
        <f>IF(E41&gt;$R$47,,UPPER(VLOOKUP(E41,'1Q ELO (4)'!$A$7:$O$134,2)))</f>
        <v/>
      </c>
      <c r="G41" s="185"/>
      <c r="H41" s="55"/>
      <c r="I41" s="54"/>
      <c r="J41" s="186" t="s">
        <v>8</v>
      </c>
      <c r="K41" s="181"/>
      <c r="L41" s="187"/>
      <c r="M41" s="181"/>
      <c r="N41" s="188"/>
      <c r="O41" s="192"/>
      <c r="P41" s="193"/>
      <c r="Q41" s="194"/>
      <c r="R41" s="195"/>
    </row>
    <row r="42" spans="1:19" s="18" customFormat="1" ht="9" customHeight="1" x14ac:dyDescent="0.25">
      <c r="A42" s="336"/>
      <c r="B42" s="337"/>
      <c r="C42" s="379"/>
      <c r="D42" s="338"/>
      <c r="E42" s="184">
        <v>3</v>
      </c>
      <c r="F42" s="55" t="str">
        <f>IF(E42&gt;$R$47,,UPPER(VLOOKUP(E42,'1Q ELO (4)'!$A$7:$O$134,2)))</f>
        <v/>
      </c>
      <c r="G42" s="185"/>
      <c r="H42" s="55"/>
      <c r="I42" s="54"/>
      <c r="J42" s="186" t="s">
        <v>9</v>
      </c>
      <c r="K42" s="181"/>
      <c r="L42" s="187"/>
      <c r="M42" s="181"/>
      <c r="N42" s="188"/>
      <c r="O42" s="189" t="s">
        <v>109</v>
      </c>
      <c r="P42" s="190"/>
      <c r="Q42" s="190"/>
      <c r="R42" s="191"/>
    </row>
    <row r="43" spans="1:19" s="18" customFormat="1" ht="9" customHeight="1" x14ac:dyDescent="0.25">
      <c r="A43" s="198"/>
      <c r="B43" s="110"/>
      <c r="C43" s="110"/>
      <c r="D43" s="199"/>
      <c r="E43" s="184">
        <v>4</v>
      </c>
      <c r="F43" s="55" t="str">
        <f>IF(E43&gt;$R$47,,UPPER(VLOOKUP(E43,'1Q ELO (4)'!$A$7:$O$134,2)))</f>
        <v/>
      </c>
      <c r="G43" s="185"/>
      <c r="H43" s="55"/>
      <c r="I43" s="54"/>
      <c r="J43" s="186" t="s">
        <v>10</v>
      </c>
      <c r="K43" s="181"/>
      <c r="L43" s="187"/>
      <c r="M43" s="181"/>
      <c r="N43" s="188"/>
      <c r="O43" s="181"/>
      <c r="P43" s="187"/>
      <c r="Q43" s="181"/>
      <c r="R43" s="188"/>
    </row>
    <row r="44" spans="1:19" s="18" customFormat="1" ht="9" customHeight="1" x14ac:dyDescent="0.25">
      <c r="A44" s="325"/>
      <c r="B44" s="339"/>
      <c r="C44" s="339"/>
      <c r="D44" s="380"/>
      <c r="E44" s="184"/>
      <c r="F44" s="55"/>
      <c r="G44" s="185"/>
      <c r="H44" s="55"/>
      <c r="I44" s="54"/>
      <c r="J44" s="186" t="s">
        <v>11</v>
      </c>
      <c r="K44" s="181"/>
      <c r="L44" s="187"/>
      <c r="M44" s="181"/>
      <c r="N44" s="188"/>
      <c r="O44" s="194"/>
      <c r="P44" s="193"/>
      <c r="Q44" s="194"/>
      <c r="R44" s="195"/>
    </row>
    <row r="45" spans="1:19" s="18" customFormat="1" ht="9" customHeight="1" x14ac:dyDescent="0.25">
      <c r="A45" s="326"/>
      <c r="B45" s="24"/>
      <c r="C45" s="110"/>
      <c r="D45" s="199"/>
      <c r="E45" s="184"/>
      <c r="F45" s="55"/>
      <c r="G45" s="185"/>
      <c r="H45" s="55"/>
      <c r="I45" s="54"/>
      <c r="J45" s="186" t="s">
        <v>12</v>
      </c>
      <c r="K45" s="181"/>
      <c r="L45" s="187"/>
      <c r="M45" s="181"/>
      <c r="N45" s="188"/>
      <c r="O45" s="189" t="s">
        <v>89</v>
      </c>
      <c r="P45" s="190"/>
      <c r="Q45" s="190"/>
      <c r="R45" s="191"/>
    </row>
    <row r="46" spans="1:19" s="18" customFormat="1" ht="9" customHeight="1" x14ac:dyDescent="0.25">
      <c r="A46" s="326"/>
      <c r="B46" s="24"/>
      <c r="C46" s="263"/>
      <c r="D46" s="334"/>
      <c r="E46" s="184"/>
      <c r="F46" s="55"/>
      <c r="G46" s="185"/>
      <c r="H46" s="55"/>
      <c r="I46" s="54"/>
      <c r="J46" s="186" t="s">
        <v>13</v>
      </c>
      <c r="K46" s="181"/>
      <c r="L46" s="187"/>
      <c r="M46" s="181"/>
      <c r="N46" s="188"/>
      <c r="O46" s="181"/>
      <c r="P46" s="187"/>
      <c r="Q46" s="181"/>
      <c r="R46" s="188"/>
    </row>
    <row r="47" spans="1:19" s="18" customFormat="1" ht="9" customHeight="1" x14ac:dyDescent="0.25">
      <c r="A47" s="327"/>
      <c r="B47" s="324"/>
      <c r="C47" s="375"/>
      <c r="D47" s="335"/>
      <c r="E47" s="200"/>
      <c r="F47" s="201"/>
      <c r="G47" s="202"/>
      <c r="H47" s="201"/>
      <c r="I47" s="203"/>
      <c r="J47" s="204" t="s">
        <v>14</v>
      </c>
      <c r="K47" s="194"/>
      <c r="L47" s="193"/>
      <c r="M47" s="194"/>
      <c r="N47" s="195"/>
      <c r="O47" s="194" t="str">
        <f>R4</f>
        <v>Csávás István</v>
      </c>
      <c r="P47" s="193"/>
      <c r="Q47" s="194"/>
      <c r="R47" s="205">
        <f>MIN(4,'1Q ELO (4)'!O5)</f>
        <v>4</v>
      </c>
    </row>
  </sheetData>
  <mergeCells count="1">
    <mergeCell ref="A4:C4"/>
  </mergeCells>
  <conditionalFormatting sqref="E7 E15 E17 E19 E21 E23">
    <cfRule type="expression" dxfId="315" priority="1" stopIfTrue="1">
      <formula>$E7&lt;5</formula>
    </cfRule>
  </conditionalFormatting>
  <conditionalFormatting sqref="F7 F9 F11 F13 F15 F17 F19 F21 F23 F25 F27 F29 F31 F33 F35 F37">
    <cfRule type="cellIs" dxfId="314" priority="2" stopIfTrue="1" operator="equal">
      <formula>"Bye"</formula>
    </cfRule>
  </conditionalFormatting>
  <conditionalFormatting sqref="H7 H9 H11 H13 H15 H17 H19 H21 H23 H25 H27 H29 H31 H33 H35 H37">
    <cfRule type="expression" dxfId="313" priority="9" stopIfTrue="1">
      <formula>AND($E7&lt;9,$C7&gt;0)</formula>
    </cfRule>
  </conditionalFormatting>
  <conditionalFormatting sqref="I8 K10 I12 M14 I16 K18 I20 I24 K26 I28 M30 I32 K34 I36">
    <cfRule type="expression" dxfId="312" priority="6" stopIfTrue="1">
      <formula>AND($O$1="CU",I8="Umpire")</formula>
    </cfRule>
    <cfRule type="expression" dxfId="311" priority="7" stopIfTrue="1">
      <formula>AND($O$1="CU",I8&lt;&gt;"Umpire",J8&lt;&gt;"")</formula>
    </cfRule>
    <cfRule type="expression" dxfId="310" priority="8" stopIfTrue="1">
      <formula>AND($O$1="CU",I8&lt;&gt;"Umpire")</formula>
    </cfRule>
  </conditionalFormatting>
  <conditionalFormatting sqref="J8 L10 J12 N14 J16 L18 J20 J24 L26 J28 N30 J32 L34 J36 R47">
    <cfRule type="expression" dxfId="309" priority="3" stopIfTrue="1">
      <formula>$O$1="CU"</formula>
    </cfRule>
  </conditionalFormatting>
  <conditionalFormatting sqref="K8 M10 K12 O14 K16 M18 K20 K24 M26 K28 O30 K32 M34 K36">
    <cfRule type="expression" dxfId="308" priority="4" stopIfTrue="1">
      <formula>J8="as"</formula>
    </cfRule>
    <cfRule type="expression" dxfId="307" priority="5" stopIfTrue="1">
      <formula>J8="bs"</formula>
    </cfRule>
  </conditionalFormatting>
  <dataValidations count="1">
    <dataValidation type="list" allowBlank="1" showInputMessage="1" sqref="I32 I20 I24 I28 I16 I8 I12 M14 M30 I36 K34 K26 K18 K10" xr:uid="{00000000-0002-0000-3E00-000000000000}">
      <formula1>$U$7:$U$16</formula1>
    </dataValidation>
  </dataValidations>
  <printOptions horizontalCentered="1"/>
  <pageMargins left="0.35" right="0.35" top="0.39" bottom="0.39" header="0" footer="0"/>
  <pageSetup paperSize="9"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0417"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00418"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9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Sheet18">
    <tabColor indexed="42"/>
  </sheetPr>
  <dimension ref="A1:Q156"/>
  <sheetViews>
    <sheetView showGridLines="0" showZeros="0" workbookViewId="0">
      <pane ySplit="6" topLeftCell="A7" activePane="bottomLeft" state="frozen"/>
      <selection activeCell="D27" sqref="D27"/>
      <selection pane="bottomLeft" activeCell="D27" sqref="D27"/>
    </sheetView>
  </sheetViews>
  <sheetFormatPr defaultColWidth="8.88671875" defaultRowHeight="13.2" x14ac:dyDescent="0.25"/>
  <cols>
    <col min="1" max="1" width="3.88671875" customWidth="1"/>
    <col min="2" max="2" width="14" customWidth="1"/>
    <col min="3" max="3" width="12.44140625" customWidth="1"/>
    <col min="4" max="4" width="10.109375" style="41" customWidth="1"/>
    <col min="5" max="5" width="12.109375" style="617" customWidth="1"/>
    <col min="6" max="6" width="6.109375" style="64" hidden="1" customWidth="1"/>
    <col min="7" max="7" width="31.44140625" style="64" customWidth="1"/>
    <col min="8" max="8" width="7.6640625" style="41" customWidth="1"/>
    <col min="9" max="13" width="7.44140625" style="41" hidden="1" customWidth="1"/>
    <col min="14" max="15" width="7.44140625" style="41" customWidth="1"/>
    <col min="16" max="16" width="7.44140625" style="41" hidden="1" customWidth="1"/>
    <col min="17" max="17" width="7.44140625" style="41" customWidth="1"/>
  </cols>
  <sheetData>
    <row r="1" spans="1:17" ht="24.6" x14ac:dyDescent="0.4">
      <c r="A1" s="349" t="str">
        <f>Altalanos!$A$6</f>
        <v>Bács-Kiskun megyei Tenisz Diákolimpia</v>
      </c>
      <c r="B1" s="56"/>
      <c r="C1" s="56"/>
      <c r="D1" s="341"/>
      <c r="E1" s="370" t="s">
        <v>120</v>
      </c>
      <c r="F1" s="82"/>
      <c r="G1" s="361"/>
      <c r="H1" s="57"/>
      <c r="I1" s="57"/>
      <c r="J1" s="362"/>
      <c r="K1" s="362"/>
      <c r="L1" s="362"/>
      <c r="M1" s="362"/>
      <c r="N1" s="362"/>
      <c r="O1" s="362"/>
      <c r="P1" s="362"/>
      <c r="Q1" s="363"/>
    </row>
    <row r="2" spans="1:17" ht="13.8" thickBot="1" x14ac:dyDescent="0.3">
      <c r="B2" s="59" t="s">
        <v>119</v>
      </c>
      <c r="C2" s="661">
        <f>Altalanos!$D$8</f>
        <v>0</v>
      </c>
      <c r="D2" s="82"/>
      <c r="E2" s="370" t="s">
        <v>91</v>
      </c>
      <c r="F2" s="65"/>
      <c r="G2" s="65"/>
      <c r="H2" s="594"/>
      <c r="I2" s="594"/>
      <c r="J2" s="57"/>
      <c r="K2" s="57"/>
      <c r="L2" s="57"/>
      <c r="M2" s="57"/>
      <c r="N2" s="73"/>
      <c r="O2" s="49"/>
      <c r="P2" s="49"/>
      <c r="Q2" s="73"/>
    </row>
    <row r="3" spans="1:17" s="2" customFormat="1" ht="13.8" thickBot="1" x14ac:dyDescent="0.3">
      <c r="A3" s="581" t="s">
        <v>118</v>
      </c>
      <c r="B3" s="592"/>
      <c r="C3" s="592"/>
      <c r="D3" s="592"/>
      <c r="E3" s="592"/>
      <c r="F3" s="592"/>
      <c r="G3" s="592"/>
      <c r="H3" s="592"/>
      <c r="I3" s="593"/>
      <c r="J3" s="74"/>
      <c r="K3" s="84"/>
      <c r="L3" s="84"/>
      <c r="M3" s="84"/>
      <c r="N3" s="410" t="s">
        <v>89</v>
      </c>
      <c r="O3" s="75"/>
      <c r="P3" s="85"/>
      <c r="Q3" s="371"/>
    </row>
    <row r="4" spans="1:17" s="2" customFormat="1" x14ac:dyDescent="0.25">
      <c r="A4" s="44" t="s">
        <v>81</v>
      </c>
      <c r="B4" s="44"/>
      <c r="C4" s="42" t="s">
        <v>79</v>
      </c>
      <c r="D4" s="44" t="s">
        <v>84</v>
      </c>
      <c r="E4" s="51"/>
      <c r="G4" s="86"/>
      <c r="H4" s="627" t="s">
        <v>85</v>
      </c>
      <c r="I4" s="602"/>
      <c r="J4" s="87"/>
      <c r="K4" s="88"/>
      <c r="L4" s="88"/>
      <c r="M4" s="88"/>
      <c r="N4" s="87"/>
      <c r="O4" s="372"/>
      <c r="P4" s="372"/>
      <c r="Q4" s="89"/>
    </row>
    <row r="5" spans="1:17" s="2" customFormat="1" ht="13.8" thickBot="1" x14ac:dyDescent="0.3">
      <c r="A5" s="364" t="str">
        <f>Altalanos!$A$10</f>
        <v>2025.05.08-09</v>
      </c>
      <c r="B5" s="364"/>
      <c r="C5" s="60" t="str">
        <f>Altalanos!$C$10</f>
        <v>Kecskemét</v>
      </c>
      <c r="D5" s="61" t="str">
        <f>Altalanos!$D$10</f>
        <v xml:space="preserve">  </v>
      </c>
      <c r="E5" s="61"/>
      <c r="F5" s="61"/>
      <c r="G5" s="61"/>
      <c r="H5" s="397" t="str">
        <f>Altalanos!$E$10</f>
        <v>Csávás István</v>
      </c>
      <c r="I5" s="628"/>
      <c r="J5" s="90"/>
      <c r="K5" s="52"/>
      <c r="L5" s="52"/>
      <c r="M5" s="52"/>
      <c r="N5" s="90"/>
      <c r="O5" s="61"/>
      <c r="P5" s="61"/>
      <c r="Q5" s="643"/>
    </row>
    <row r="6" spans="1:17" ht="30" customHeight="1" thickBot="1" x14ac:dyDescent="0.3">
      <c r="A6" s="348" t="s">
        <v>92</v>
      </c>
      <c r="B6" s="77" t="s">
        <v>82</v>
      </c>
      <c r="C6" s="77" t="s">
        <v>83</v>
      </c>
      <c r="D6" s="77" t="s">
        <v>87</v>
      </c>
      <c r="E6" s="78" t="s">
        <v>88</v>
      </c>
      <c r="F6" s="78" t="s">
        <v>93</v>
      </c>
      <c r="G6" s="78" t="s">
        <v>208</v>
      </c>
      <c r="H6" s="595" t="s">
        <v>94</v>
      </c>
      <c r="I6" s="596"/>
      <c r="J6" s="356" t="s">
        <v>74</v>
      </c>
      <c r="K6" s="79" t="s">
        <v>72</v>
      </c>
      <c r="L6" s="358" t="s">
        <v>1</v>
      </c>
      <c r="M6" s="254" t="s">
        <v>73</v>
      </c>
      <c r="N6" s="387" t="s">
        <v>114</v>
      </c>
      <c r="O6" s="368" t="s">
        <v>96</v>
      </c>
      <c r="P6" s="369" t="s">
        <v>2</v>
      </c>
      <c r="Q6" s="78" t="s">
        <v>97</v>
      </c>
    </row>
    <row r="7" spans="1:17" s="11" customFormat="1" ht="18.899999999999999" customHeight="1" x14ac:dyDescent="0.25">
      <c r="A7" s="360">
        <v>1</v>
      </c>
      <c r="B7" s="67"/>
      <c r="C7" s="67"/>
      <c r="D7" s="68"/>
      <c r="E7" s="373"/>
      <c r="F7" s="584"/>
      <c r="G7" s="585"/>
      <c r="H7" s="68"/>
      <c r="I7" s="68"/>
      <c r="J7" s="357"/>
      <c r="K7" s="355"/>
      <c r="L7" s="359"/>
      <c r="M7" s="355"/>
      <c r="N7" s="344"/>
      <c r="O7" s="68"/>
      <c r="P7" s="93"/>
      <c r="Q7" s="69"/>
    </row>
    <row r="8" spans="1:17" s="11" customFormat="1" ht="18.899999999999999" customHeight="1" x14ac:dyDescent="0.25">
      <c r="A8" s="360">
        <v>2</v>
      </c>
      <c r="B8" s="67"/>
      <c r="C8" s="67"/>
      <c r="D8" s="68"/>
      <c r="E8" s="373"/>
      <c r="F8" s="586"/>
      <c r="G8" s="395"/>
      <c r="H8" s="68"/>
      <c r="I8" s="68"/>
      <c r="J8" s="357"/>
      <c r="K8" s="355"/>
      <c r="L8" s="359"/>
      <c r="M8" s="355"/>
      <c r="N8" s="344"/>
      <c r="O8" s="68"/>
      <c r="P8" s="93"/>
      <c r="Q8" s="69"/>
    </row>
    <row r="9" spans="1:17" s="11" customFormat="1" ht="18.899999999999999" customHeight="1" x14ac:dyDescent="0.25">
      <c r="A9" s="360">
        <v>3</v>
      </c>
      <c r="B9" s="67"/>
      <c r="C9" s="67"/>
      <c r="D9" s="68"/>
      <c r="E9" s="373"/>
      <c r="F9" s="586"/>
      <c r="G9" s="395"/>
      <c r="H9" s="68"/>
      <c r="I9" s="68"/>
      <c r="J9" s="357"/>
      <c r="K9" s="355"/>
      <c r="L9" s="359"/>
      <c r="M9" s="355"/>
      <c r="N9" s="344"/>
      <c r="O9" s="68"/>
      <c r="P9" s="604"/>
      <c r="Q9" s="388"/>
    </row>
    <row r="10" spans="1:17" s="11" customFormat="1" ht="18.899999999999999" customHeight="1" x14ac:dyDescent="0.25">
      <c r="A10" s="360">
        <v>4</v>
      </c>
      <c r="B10" s="67"/>
      <c r="C10" s="67"/>
      <c r="D10" s="68"/>
      <c r="E10" s="373"/>
      <c r="F10" s="586"/>
      <c r="G10" s="395"/>
      <c r="H10" s="68"/>
      <c r="I10" s="68"/>
      <c r="J10" s="357"/>
      <c r="K10" s="355"/>
      <c r="L10" s="359"/>
      <c r="M10" s="355"/>
      <c r="N10" s="344"/>
      <c r="O10" s="68"/>
      <c r="P10" s="603"/>
      <c r="Q10" s="597"/>
    </row>
    <row r="11" spans="1:17" s="11" customFormat="1" ht="18.899999999999999" customHeight="1" x14ac:dyDescent="0.25">
      <c r="A11" s="360">
        <v>5</v>
      </c>
      <c r="B11" s="67"/>
      <c r="C11" s="67"/>
      <c r="D11" s="68"/>
      <c r="E11" s="373"/>
      <c r="F11" s="586"/>
      <c r="G11" s="395"/>
      <c r="H11" s="68"/>
      <c r="I11" s="68"/>
      <c r="J11" s="357"/>
      <c r="K11" s="355"/>
      <c r="L11" s="359"/>
      <c r="M11" s="355"/>
      <c r="N11" s="344"/>
      <c r="O11" s="68"/>
      <c r="P11" s="603"/>
      <c r="Q11" s="597"/>
    </row>
    <row r="12" spans="1:17" s="11" customFormat="1" ht="18.899999999999999" customHeight="1" x14ac:dyDescent="0.25">
      <c r="A12" s="360">
        <v>6</v>
      </c>
      <c r="B12" s="67"/>
      <c r="C12" s="67"/>
      <c r="D12" s="68"/>
      <c r="E12" s="373"/>
      <c r="F12" s="586"/>
      <c r="G12" s="395"/>
      <c r="H12" s="68"/>
      <c r="I12" s="68"/>
      <c r="J12" s="357"/>
      <c r="K12" s="355"/>
      <c r="L12" s="359"/>
      <c r="M12" s="355"/>
      <c r="N12" s="344"/>
      <c r="O12" s="68"/>
      <c r="P12" s="603"/>
      <c r="Q12" s="597"/>
    </row>
    <row r="13" spans="1:17" s="11" customFormat="1" ht="18.899999999999999" customHeight="1" x14ac:dyDescent="0.25">
      <c r="A13" s="360">
        <v>7</v>
      </c>
      <c r="B13" s="67"/>
      <c r="C13" s="67"/>
      <c r="D13" s="68"/>
      <c r="E13" s="373"/>
      <c r="F13" s="586"/>
      <c r="G13" s="395"/>
      <c r="H13" s="68"/>
      <c r="I13" s="68"/>
      <c r="J13" s="357"/>
      <c r="K13" s="355"/>
      <c r="L13" s="359"/>
      <c r="M13" s="355"/>
      <c r="N13" s="344"/>
      <c r="O13" s="68"/>
      <c r="P13" s="603"/>
      <c r="Q13" s="597"/>
    </row>
    <row r="14" spans="1:17" s="11" customFormat="1" ht="18.899999999999999" customHeight="1" x14ac:dyDescent="0.25">
      <c r="A14" s="360">
        <v>8</v>
      </c>
      <c r="B14" s="67"/>
      <c r="C14" s="67"/>
      <c r="D14" s="68"/>
      <c r="E14" s="373"/>
      <c r="F14" s="586"/>
      <c r="G14" s="395"/>
      <c r="H14" s="68"/>
      <c r="I14" s="68"/>
      <c r="J14" s="357"/>
      <c r="K14" s="355"/>
      <c r="L14" s="359"/>
      <c r="M14" s="355"/>
      <c r="N14" s="344"/>
      <c r="O14" s="68"/>
      <c r="P14" s="603"/>
      <c r="Q14" s="597"/>
    </row>
    <row r="15" spans="1:17" s="11" customFormat="1" ht="18.899999999999999" customHeight="1" x14ac:dyDescent="0.25">
      <c r="A15" s="360">
        <v>9</v>
      </c>
      <c r="B15" s="67"/>
      <c r="C15" s="67"/>
      <c r="D15" s="68"/>
      <c r="E15" s="373"/>
      <c r="F15" s="69"/>
      <c r="G15" s="69"/>
      <c r="H15" s="68"/>
      <c r="I15" s="68"/>
      <c r="J15" s="357"/>
      <c r="K15" s="355"/>
      <c r="L15" s="359"/>
      <c r="M15" s="394"/>
      <c r="N15" s="344"/>
      <c r="O15" s="68"/>
      <c r="P15" s="69"/>
      <c r="Q15" s="69"/>
    </row>
    <row r="16" spans="1:17" s="11" customFormat="1" ht="18.899999999999999" customHeight="1" x14ac:dyDescent="0.25">
      <c r="A16" s="360">
        <v>10</v>
      </c>
      <c r="B16" s="652"/>
      <c r="C16" s="67"/>
      <c r="D16" s="68"/>
      <c r="E16" s="373"/>
      <c r="F16" s="69"/>
      <c r="G16" s="69"/>
      <c r="H16" s="68"/>
      <c r="I16" s="68"/>
      <c r="J16" s="357"/>
      <c r="K16" s="355"/>
      <c r="L16" s="359"/>
      <c r="M16" s="394"/>
      <c r="N16" s="344"/>
      <c r="O16" s="68"/>
      <c r="P16" s="93"/>
      <c r="Q16" s="69"/>
    </row>
    <row r="17" spans="1:17" s="11" customFormat="1" ht="18.899999999999999" customHeight="1" x14ac:dyDescent="0.25">
      <c r="A17" s="360">
        <v>11</v>
      </c>
      <c r="B17" s="67"/>
      <c r="C17" s="67"/>
      <c r="D17" s="68"/>
      <c r="E17" s="373"/>
      <c r="F17" s="69"/>
      <c r="G17" s="69"/>
      <c r="H17" s="68"/>
      <c r="I17" s="68"/>
      <c r="J17" s="357"/>
      <c r="K17" s="355"/>
      <c r="L17" s="359"/>
      <c r="M17" s="394"/>
      <c r="N17" s="344"/>
      <c r="O17" s="68"/>
      <c r="P17" s="93"/>
      <c r="Q17" s="69"/>
    </row>
    <row r="18" spans="1:17" s="11" customFormat="1" ht="18.899999999999999" customHeight="1" x14ac:dyDescent="0.25">
      <c r="A18" s="360">
        <v>12</v>
      </c>
      <c r="B18" s="67"/>
      <c r="C18" s="67"/>
      <c r="D18" s="68"/>
      <c r="E18" s="373"/>
      <c r="F18" s="69"/>
      <c r="G18" s="69"/>
      <c r="H18" s="68"/>
      <c r="I18" s="68"/>
      <c r="J18" s="357"/>
      <c r="K18" s="355"/>
      <c r="L18" s="359"/>
      <c r="M18" s="394"/>
      <c r="N18" s="344"/>
      <c r="O18" s="68"/>
      <c r="P18" s="93"/>
      <c r="Q18" s="69"/>
    </row>
    <row r="19" spans="1:17" s="11" customFormat="1" ht="18.899999999999999" customHeight="1" x14ac:dyDescent="0.25">
      <c r="A19" s="360">
        <v>13</v>
      </c>
      <c r="B19" s="67"/>
      <c r="C19" s="67"/>
      <c r="D19" s="68"/>
      <c r="E19" s="373"/>
      <c r="F19" s="69"/>
      <c r="G19" s="69"/>
      <c r="H19" s="68"/>
      <c r="I19" s="68"/>
      <c r="J19" s="357"/>
      <c r="K19" s="355"/>
      <c r="L19" s="359"/>
      <c r="M19" s="394"/>
      <c r="N19" s="344"/>
      <c r="O19" s="68"/>
      <c r="P19" s="93"/>
      <c r="Q19" s="69"/>
    </row>
    <row r="20" spans="1:17" s="11" customFormat="1" ht="18.899999999999999" customHeight="1" x14ac:dyDescent="0.25">
      <c r="A20" s="360">
        <v>14</v>
      </c>
      <c r="B20" s="67"/>
      <c r="C20" s="67"/>
      <c r="D20" s="68"/>
      <c r="E20" s="373"/>
      <c r="F20" s="69"/>
      <c r="G20" s="69"/>
      <c r="H20" s="68"/>
      <c r="I20" s="68"/>
      <c r="J20" s="357"/>
      <c r="K20" s="355"/>
      <c r="L20" s="359"/>
      <c r="M20" s="394"/>
      <c r="N20" s="344"/>
      <c r="O20" s="68"/>
      <c r="P20" s="93"/>
      <c r="Q20" s="69"/>
    </row>
    <row r="21" spans="1:17" s="11" customFormat="1" ht="18.899999999999999" customHeight="1" x14ac:dyDescent="0.25">
      <c r="A21" s="360">
        <v>15</v>
      </c>
      <c r="B21" s="67"/>
      <c r="C21" s="67"/>
      <c r="D21" s="68"/>
      <c r="E21" s="373"/>
      <c r="F21" s="69"/>
      <c r="G21" s="69"/>
      <c r="H21" s="68"/>
      <c r="I21" s="68"/>
      <c r="J21" s="357"/>
      <c r="K21" s="355"/>
      <c r="L21" s="359"/>
      <c r="M21" s="394"/>
      <c r="N21" s="344"/>
      <c r="O21" s="68"/>
      <c r="P21" s="93"/>
      <c r="Q21" s="69"/>
    </row>
    <row r="22" spans="1:17" s="11" customFormat="1" ht="18.899999999999999" customHeight="1" x14ac:dyDescent="0.25">
      <c r="A22" s="360">
        <v>16</v>
      </c>
      <c r="B22" s="67"/>
      <c r="C22" s="67"/>
      <c r="D22" s="68"/>
      <c r="E22" s="373"/>
      <c r="F22" s="69"/>
      <c r="G22" s="69"/>
      <c r="H22" s="68"/>
      <c r="I22" s="68"/>
      <c r="J22" s="357"/>
      <c r="K22" s="355"/>
      <c r="L22" s="359"/>
      <c r="M22" s="394"/>
      <c r="N22" s="344"/>
      <c r="O22" s="68"/>
      <c r="P22" s="93"/>
      <c r="Q22" s="69"/>
    </row>
    <row r="23" spans="1:17" s="11" customFormat="1" ht="18.899999999999999" customHeight="1" x14ac:dyDescent="0.25">
      <c r="A23" s="360">
        <v>17</v>
      </c>
      <c r="B23" s="67"/>
      <c r="C23" s="67"/>
      <c r="D23" s="68"/>
      <c r="E23" s="373"/>
      <c r="F23" s="69"/>
      <c r="G23" s="69"/>
      <c r="H23" s="68"/>
      <c r="I23" s="68"/>
      <c r="J23" s="357"/>
      <c r="K23" s="355"/>
      <c r="L23" s="359"/>
      <c r="M23" s="394"/>
      <c r="N23" s="344"/>
      <c r="O23" s="68"/>
      <c r="P23" s="93"/>
      <c r="Q23" s="69"/>
    </row>
    <row r="24" spans="1:17" s="11" customFormat="1" ht="18.899999999999999" customHeight="1" x14ac:dyDescent="0.25">
      <c r="A24" s="360">
        <v>18</v>
      </c>
      <c r="B24" s="67"/>
      <c r="C24" s="67"/>
      <c r="D24" s="68"/>
      <c r="E24" s="373"/>
      <c r="F24" s="69"/>
      <c r="G24" s="69"/>
      <c r="H24" s="68"/>
      <c r="I24" s="68"/>
      <c r="J24" s="357"/>
      <c r="K24" s="355"/>
      <c r="L24" s="359"/>
      <c r="M24" s="394"/>
      <c r="N24" s="344"/>
      <c r="O24" s="68"/>
      <c r="P24" s="93"/>
      <c r="Q24" s="69"/>
    </row>
    <row r="25" spans="1:17" s="11" customFormat="1" ht="18.899999999999999" customHeight="1" x14ac:dyDescent="0.25">
      <c r="A25" s="360">
        <v>19</v>
      </c>
      <c r="B25" s="67"/>
      <c r="C25" s="67"/>
      <c r="D25" s="68"/>
      <c r="E25" s="373"/>
      <c r="F25" s="69"/>
      <c r="G25" s="69"/>
      <c r="H25" s="68"/>
      <c r="I25" s="68"/>
      <c r="J25" s="357"/>
      <c r="K25" s="355"/>
      <c r="L25" s="359"/>
      <c r="M25" s="394"/>
      <c r="N25" s="344"/>
      <c r="O25" s="68"/>
      <c r="P25" s="93"/>
      <c r="Q25" s="69"/>
    </row>
    <row r="26" spans="1:17" s="11" customFormat="1" ht="18.899999999999999" customHeight="1" x14ac:dyDescent="0.25">
      <c r="A26" s="360">
        <v>20</v>
      </c>
      <c r="B26" s="67"/>
      <c r="C26" s="67"/>
      <c r="D26" s="68"/>
      <c r="E26" s="373"/>
      <c r="F26" s="69"/>
      <c r="G26" s="69"/>
      <c r="H26" s="68"/>
      <c r="I26" s="68"/>
      <c r="J26" s="357"/>
      <c r="K26" s="355"/>
      <c r="L26" s="359"/>
      <c r="M26" s="394"/>
      <c r="N26" s="344"/>
      <c r="O26" s="68"/>
      <c r="P26" s="93"/>
      <c r="Q26" s="69"/>
    </row>
    <row r="27" spans="1:17" s="11" customFormat="1" ht="18.899999999999999" customHeight="1" x14ac:dyDescent="0.25">
      <c r="A27" s="360">
        <v>21</v>
      </c>
      <c r="B27" s="67"/>
      <c r="C27" s="67"/>
      <c r="D27" s="68"/>
      <c r="E27" s="373"/>
      <c r="F27" s="69"/>
      <c r="G27" s="69"/>
      <c r="H27" s="68"/>
      <c r="I27" s="68"/>
      <c r="J27" s="357"/>
      <c r="K27" s="355"/>
      <c r="L27" s="359"/>
      <c r="M27" s="394"/>
      <c r="N27" s="344"/>
      <c r="O27" s="68"/>
      <c r="P27" s="93"/>
      <c r="Q27" s="69"/>
    </row>
    <row r="28" spans="1:17" s="11" customFormat="1" ht="18.899999999999999" customHeight="1" x14ac:dyDescent="0.25">
      <c r="A28" s="360">
        <v>22</v>
      </c>
      <c r="B28" s="67"/>
      <c r="C28" s="67"/>
      <c r="D28" s="68"/>
      <c r="E28" s="659"/>
      <c r="F28" s="605"/>
      <c r="G28" s="388"/>
      <c r="H28" s="68"/>
      <c r="I28" s="68"/>
      <c r="J28" s="357"/>
      <c r="K28" s="355"/>
      <c r="L28" s="359"/>
      <c r="M28" s="394"/>
      <c r="N28" s="344"/>
      <c r="O28" s="68"/>
      <c r="P28" s="93"/>
      <c r="Q28" s="69"/>
    </row>
    <row r="29" spans="1:17" s="11" customFormat="1" ht="18.899999999999999" customHeight="1" x14ac:dyDescent="0.25">
      <c r="A29" s="360">
        <v>23</v>
      </c>
      <c r="B29" s="67"/>
      <c r="C29" s="67"/>
      <c r="D29" s="68"/>
      <c r="E29" s="660"/>
      <c r="F29" s="69"/>
      <c r="G29" s="69"/>
      <c r="H29" s="68"/>
      <c r="I29" s="68"/>
      <c r="J29" s="357"/>
      <c r="K29" s="355"/>
      <c r="L29" s="359"/>
      <c r="M29" s="394"/>
      <c r="N29" s="344"/>
      <c r="O29" s="68"/>
      <c r="P29" s="93"/>
      <c r="Q29" s="69"/>
    </row>
    <row r="30" spans="1:17" s="11" customFormat="1" ht="18.899999999999999" customHeight="1" x14ac:dyDescent="0.25">
      <c r="A30" s="360">
        <v>24</v>
      </c>
      <c r="B30" s="67"/>
      <c r="C30" s="67"/>
      <c r="D30" s="68"/>
      <c r="E30" s="373"/>
      <c r="F30" s="69"/>
      <c r="G30" s="69"/>
      <c r="H30" s="68"/>
      <c r="I30" s="68"/>
      <c r="J30" s="357"/>
      <c r="K30" s="355"/>
      <c r="L30" s="359"/>
      <c r="M30" s="394"/>
      <c r="N30" s="344"/>
      <c r="O30" s="68"/>
      <c r="P30" s="93"/>
      <c r="Q30" s="69"/>
    </row>
    <row r="31" spans="1:17" s="11" customFormat="1" ht="18.899999999999999" customHeight="1" x14ac:dyDescent="0.25">
      <c r="A31" s="360">
        <v>25</v>
      </c>
      <c r="B31" s="67"/>
      <c r="C31" s="67"/>
      <c r="D31" s="68"/>
      <c r="E31" s="373"/>
      <c r="F31" s="69"/>
      <c r="G31" s="69"/>
      <c r="H31" s="68"/>
      <c r="I31" s="68"/>
      <c r="J31" s="357"/>
      <c r="K31" s="355"/>
      <c r="L31" s="359"/>
      <c r="M31" s="394"/>
      <c r="N31" s="344"/>
      <c r="O31" s="68"/>
      <c r="P31" s="93"/>
      <c r="Q31" s="69"/>
    </row>
    <row r="32" spans="1:17" s="11" customFormat="1" ht="18.899999999999999" customHeight="1" x14ac:dyDescent="0.25">
      <c r="A32" s="360">
        <v>26</v>
      </c>
      <c r="B32" s="67"/>
      <c r="C32" s="67"/>
      <c r="D32" s="68"/>
      <c r="E32" s="626"/>
      <c r="F32" s="69"/>
      <c r="G32" s="69"/>
      <c r="H32" s="68"/>
      <c r="I32" s="68"/>
      <c r="J32" s="357"/>
      <c r="K32" s="355"/>
      <c r="L32" s="359"/>
      <c r="M32" s="394"/>
      <c r="N32" s="344"/>
      <c r="O32" s="68"/>
      <c r="P32" s="93"/>
      <c r="Q32" s="69"/>
    </row>
    <row r="33" spans="1:17" s="11" customFormat="1" ht="18.899999999999999" customHeight="1" x14ac:dyDescent="0.25">
      <c r="A33" s="360">
        <v>27</v>
      </c>
      <c r="B33" s="67"/>
      <c r="C33" s="67"/>
      <c r="D33" s="68"/>
      <c r="E33" s="373"/>
      <c r="F33" s="69"/>
      <c r="G33" s="69"/>
      <c r="H33" s="68"/>
      <c r="I33" s="68"/>
      <c r="J33" s="357"/>
      <c r="K33" s="355"/>
      <c r="L33" s="359"/>
      <c r="M33" s="394"/>
      <c r="N33" s="344"/>
      <c r="O33" s="68"/>
      <c r="P33" s="93"/>
      <c r="Q33" s="69"/>
    </row>
    <row r="34" spans="1:17" s="11" customFormat="1" ht="18.899999999999999" customHeight="1" x14ac:dyDescent="0.25">
      <c r="A34" s="360">
        <v>28</v>
      </c>
      <c r="B34" s="67"/>
      <c r="C34" s="67"/>
      <c r="D34" s="68"/>
      <c r="E34" s="373"/>
      <c r="F34" s="69"/>
      <c r="G34" s="69"/>
      <c r="H34" s="68"/>
      <c r="I34" s="68"/>
      <c r="J34" s="357"/>
      <c r="K34" s="355"/>
      <c r="L34" s="359"/>
      <c r="M34" s="394"/>
      <c r="N34" s="344"/>
      <c r="O34" s="68"/>
      <c r="P34" s="93"/>
      <c r="Q34" s="69"/>
    </row>
    <row r="35" spans="1:17" s="11" customFormat="1" ht="18.899999999999999" customHeight="1" x14ac:dyDescent="0.25">
      <c r="A35" s="360">
        <v>29</v>
      </c>
      <c r="B35" s="67"/>
      <c r="C35" s="67"/>
      <c r="D35" s="68"/>
      <c r="E35" s="373"/>
      <c r="F35" s="69"/>
      <c r="G35" s="69"/>
      <c r="H35" s="68"/>
      <c r="I35" s="68"/>
      <c r="J35" s="357"/>
      <c r="K35" s="355"/>
      <c r="L35" s="359"/>
      <c r="M35" s="394"/>
      <c r="N35" s="344"/>
      <c r="O35" s="68"/>
      <c r="P35" s="93"/>
      <c r="Q35" s="69"/>
    </row>
    <row r="36" spans="1:17" s="11" customFormat="1" ht="18.899999999999999" customHeight="1" x14ac:dyDescent="0.25">
      <c r="A36" s="360">
        <v>30</v>
      </c>
      <c r="B36" s="67"/>
      <c r="C36" s="67"/>
      <c r="D36" s="68"/>
      <c r="E36" s="373"/>
      <c r="F36" s="69"/>
      <c r="G36" s="69"/>
      <c r="H36" s="68"/>
      <c r="I36" s="68"/>
      <c r="J36" s="357"/>
      <c r="K36" s="355"/>
      <c r="L36" s="359"/>
      <c r="M36" s="394"/>
      <c r="N36" s="344"/>
      <c r="O36" s="68"/>
      <c r="P36" s="93"/>
      <c r="Q36" s="69"/>
    </row>
    <row r="37" spans="1:17" s="11" customFormat="1" ht="18.899999999999999" customHeight="1" x14ac:dyDescent="0.25">
      <c r="A37" s="360">
        <v>31</v>
      </c>
      <c r="B37" s="67"/>
      <c r="C37" s="67"/>
      <c r="D37" s="68"/>
      <c r="E37" s="373"/>
      <c r="F37" s="69"/>
      <c r="G37" s="69"/>
      <c r="H37" s="68"/>
      <c r="I37" s="68"/>
      <c r="J37" s="357"/>
      <c r="K37" s="355"/>
      <c r="L37" s="359"/>
      <c r="M37" s="394"/>
      <c r="N37" s="344"/>
      <c r="O37" s="68"/>
      <c r="P37" s="93"/>
      <c r="Q37" s="69"/>
    </row>
    <row r="38" spans="1:17" s="11" customFormat="1" ht="18.899999999999999" customHeight="1" x14ac:dyDescent="0.25">
      <c r="A38" s="360">
        <v>32</v>
      </c>
      <c r="B38" s="67"/>
      <c r="C38" s="67"/>
      <c r="D38" s="68"/>
      <c r="E38" s="373"/>
      <c r="F38" s="69"/>
      <c r="G38" s="69"/>
      <c r="H38" s="586"/>
      <c r="I38" s="395"/>
      <c r="J38" s="357"/>
      <c r="K38" s="355"/>
      <c r="L38" s="359"/>
      <c r="M38" s="394"/>
      <c r="N38" s="344"/>
      <c r="O38" s="69"/>
      <c r="P38" s="93"/>
      <c r="Q38" s="69"/>
    </row>
    <row r="39" spans="1:17" s="11" customFormat="1" ht="18.899999999999999" customHeight="1" x14ac:dyDescent="0.25">
      <c r="A39" s="360">
        <v>33</v>
      </c>
      <c r="B39" s="67"/>
      <c r="C39" s="67"/>
      <c r="D39" s="68"/>
      <c r="E39" s="373"/>
      <c r="F39" s="69"/>
      <c r="G39" s="69"/>
      <c r="H39" s="586"/>
      <c r="I39" s="395"/>
      <c r="J39" s="357"/>
      <c r="K39" s="355"/>
      <c r="L39" s="359"/>
      <c r="M39" s="394"/>
      <c r="N39" s="388"/>
      <c r="O39" s="69"/>
      <c r="P39" s="93"/>
      <c r="Q39" s="69"/>
    </row>
    <row r="40" spans="1:17" s="11" customFormat="1" ht="18.899999999999999" customHeight="1" x14ac:dyDescent="0.25">
      <c r="A40" s="360">
        <v>34</v>
      </c>
      <c r="B40" s="67"/>
      <c r="C40" s="67"/>
      <c r="D40" s="68"/>
      <c r="E40" s="373"/>
      <c r="F40" s="69"/>
      <c r="G40" s="69"/>
      <c r="H40" s="586"/>
      <c r="I40" s="395"/>
      <c r="J40" s="357" t="e">
        <f>IF(AND(Q40="",#REF!&gt;0,#REF!&lt;5),K40,)</f>
        <v>#REF!</v>
      </c>
      <c r="K40" s="355" t="str">
        <f>IF(D40="","ZZZ9",IF(AND(#REF!&gt;0,#REF!&lt;5),D40&amp;#REF!,D40&amp;"9"))</f>
        <v>ZZZ9</v>
      </c>
      <c r="L40" s="359">
        <f t="shared" ref="L40:L103" si="0">IF(Q40="",999,Q40)</f>
        <v>999</v>
      </c>
      <c r="M40" s="394">
        <f t="shared" ref="M40:M103" si="1">IF(P40=999,999,1)</f>
        <v>999</v>
      </c>
      <c r="N40" s="388"/>
      <c r="O40" s="69"/>
      <c r="P40" s="93">
        <f t="shared" ref="P40:P103" si="2">IF(N40="DA",1,IF(N40="WC",2,IF(N40="SE",3,IF(N40="Q",4,IF(N40="LL",5,999)))))</f>
        <v>999</v>
      </c>
      <c r="Q40" s="69"/>
    </row>
    <row r="41" spans="1:17" s="11" customFormat="1" ht="18.899999999999999" customHeight="1" x14ac:dyDescent="0.25">
      <c r="A41" s="360">
        <v>35</v>
      </c>
      <c r="B41" s="67"/>
      <c r="C41" s="67"/>
      <c r="D41" s="68"/>
      <c r="E41" s="373"/>
      <c r="F41" s="69"/>
      <c r="G41" s="69"/>
      <c r="H41" s="586"/>
      <c r="I41" s="395"/>
      <c r="J41" s="357" t="e">
        <f>IF(AND(Q41="",#REF!&gt;0,#REF!&lt;5),K41,)</f>
        <v>#REF!</v>
      </c>
      <c r="K41" s="355" t="str">
        <f>IF(D41="","ZZZ9",IF(AND(#REF!&gt;0,#REF!&lt;5),D41&amp;#REF!,D41&amp;"9"))</f>
        <v>ZZZ9</v>
      </c>
      <c r="L41" s="359">
        <f t="shared" si="0"/>
        <v>999</v>
      </c>
      <c r="M41" s="394">
        <f t="shared" si="1"/>
        <v>999</v>
      </c>
      <c r="N41" s="388"/>
      <c r="O41" s="69"/>
      <c r="P41" s="93">
        <f t="shared" si="2"/>
        <v>999</v>
      </c>
      <c r="Q41" s="69"/>
    </row>
    <row r="42" spans="1:17" s="11" customFormat="1" ht="18.899999999999999" customHeight="1" x14ac:dyDescent="0.25">
      <c r="A42" s="360">
        <v>36</v>
      </c>
      <c r="B42" s="67"/>
      <c r="C42" s="67"/>
      <c r="D42" s="68"/>
      <c r="E42" s="373"/>
      <c r="F42" s="69"/>
      <c r="G42" s="69"/>
      <c r="H42" s="586"/>
      <c r="I42" s="395"/>
      <c r="J42" s="357" t="e">
        <f>IF(AND(Q42="",#REF!&gt;0,#REF!&lt;5),K42,)</f>
        <v>#REF!</v>
      </c>
      <c r="K42" s="355" t="str">
        <f>IF(D42="","ZZZ9",IF(AND(#REF!&gt;0,#REF!&lt;5),D42&amp;#REF!,D42&amp;"9"))</f>
        <v>ZZZ9</v>
      </c>
      <c r="L42" s="359">
        <f t="shared" si="0"/>
        <v>999</v>
      </c>
      <c r="M42" s="394">
        <f t="shared" si="1"/>
        <v>999</v>
      </c>
      <c r="N42" s="388"/>
      <c r="O42" s="69"/>
      <c r="P42" s="93">
        <f t="shared" si="2"/>
        <v>999</v>
      </c>
      <c r="Q42" s="69"/>
    </row>
    <row r="43" spans="1:17" s="11" customFormat="1" ht="18.899999999999999" customHeight="1" x14ac:dyDescent="0.25">
      <c r="A43" s="360">
        <v>37</v>
      </c>
      <c r="B43" s="67"/>
      <c r="C43" s="67"/>
      <c r="D43" s="68"/>
      <c r="E43" s="373"/>
      <c r="F43" s="69"/>
      <c r="G43" s="69"/>
      <c r="H43" s="586"/>
      <c r="I43" s="395"/>
      <c r="J43" s="357" t="e">
        <f>IF(AND(Q43="",#REF!&gt;0,#REF!&lt;5),K43,)</f>
        <v>#REF!</v>
      </c>
      <c r="K43" s="355" t="str">
        <f>IF(D43="","ZZZ9",IF(AND(#REF!&gt;0,#REF!&lt;5),D43&amp;#REF!,D43&amp;"9"))</f>
        <v>ZZZ9</v>
      </c>
      <c r="L43" s="359">
        <f t="shared" si="0"/>
        <v>999</v>
      </c>
      <c r="M43" s="394">
        <f t="shared" si="1"/>
        <v>999</v>
      </c>
      <c r="N43" s="388"/>
      <c r="O43" s="69"/>
      <c r="P43" s="93">
        <f t="shared" si="2"/>
        <v>999</v>
      </c>
      <c r="Q43" s="69"/>
    </row>
    <row r="44" spans="1:17" s="11" customFormat="1" ht="18.899999999999999" customHeight="1" x14ac:dyDescent="0.25">
      <c r="A44" s="360">
        <v>38</v>
      </c>
      <c r="B44" s="67"/>
      <c r="C44" s="67"/>
      <c r="D44" s="68"/>
      <c r="E44" s="373"/>
      <c r="F44" s="69"/>
      <c r="G44" s="69"/>
      <c r="H44" s="586"/>
      <c r="I44" s="395"/>
      <c r="J44" s="357" t="e">
        <f>IF(AND(Q44="",#REF!&gt;0,#REF!&lt;5),K44,)</f>
        <v>#REF!</v>
      </c>
      <c r="K44" s="355" t="str">
        <f>IF(D44="","ZZZ9",IF(AND(#REF!&gt;0,#REF!&lt;5),D44&amp;#REF!,D44&amp;"9"))</f>
        <v>ZZZ9</v>
      </c>
      <c r="L44" s="359">
        <f t="shared" si="0"/>
        <v>999</v>
      </c>
      <c r="M44" s="394">
        <f t="shared" si="1"/>
        <v>999</v>
      </c>
      <c r="N44" s="388"/>
      <c r="O44" s="69"/>
      <c r="P44" s="93">
        <f t="shared" si="2"/>
        <v>999</v>
      </c>
      <c r="Q44" s="69"/>
    </row>
    <row r="45" spans="1:17" s="11" customFormat="1" ht="18.899999999999999" customHeight="1" x14ac:dyDescent="0.25">
      <c r="A45" s="360">
        <v>39</v>
      </c>
      <c r="B45" s="67"/>
      <c r="C45" s="67"/>
      <c r="D45" s="68"/>
      <c r="E45" s="373"/>
      <c r="F45" s="69"/>
      <c r="G45" s="69"/>
      <c r="H45" s="586"/>
      <c r="I45" s="395"/>
      <c r="J45" s="357" t="e">
        <f>IF(AND(Q45="",#REF!&gt;0,#REF!&lt;5),K45,)</f>
        <v>#REF!</v>
      </c>
      <c r="K45" s="355" t="str">
        <f>IF(D45="","ZZZ9",IF(AND(#REF!&gt;0,#REF!&lt;5),D45&amp;#REF!,D45&amp;"9"))</f>
        <v>ZZZ9</v>
      </c>
      <c r="L45" s="359">
        <f t="shared" si="0"/>
        <v>999</v>
      </c>
      <c r="M45" s="394">
        <f t="shared" si="1"/>
        <v>999</v>
      </c>
      <c r="N45" s="388"/>
      <c r="O45" s="69"/>
      <c r="P45" s="93">
        <f t="shared" si="2"/>
        <v>999</v>
      </c>
      <c r="Q45" s="69"/>
    </row>
    <row r="46" spans="1:17" s="11" customFormat="1" ht="18.899999999999999" customHeight="1" x14ac:dyDescent="0.25">
      <c r="A46" s="360">
        <v>40</v>
      </c>
      <c r="B46" s="67"/>
      <c r="C46" s="67"/>
      <c r="D46" s="68"/>
      <c r="E46" s="373"/>
      <c r="F46" s="69"/>
      <c r="G46" s="69"/>
      <c r="H46" s="586"/>
      <c r="I46" s="395"/>
      <c r="J46" s="357" t="e">
        <f>IF(AND(Q46="",#REF!&gt;0,#REF!&lt;5),K46,)</f>
        <v>#REF!</v>
      </c>
      <c r="K46" s="355" t="str">
        <f>IF(D46="","ZZZ9",IF(AND(#REF!&gt;0,#REF!&lt;5),D46&amp;#REF!,D46&amp;"9"))</f>
        <v>ZZZ9</v>
      </c>
      <c r="L46" s="359">
        <f t="shared" si="0"/>
        <v>999</v>
      </c>
      <c r="M46" s="394">
        <f t="shared" si="1"/>
        <v>999</v>
      </c>
      <c r="N46" s="388"/>
      <c r="O46" s="69"/>
      <c r="P46" s="93">
        <f t="shared" si="2"/>
        <v>999</v>
      </c>
      <c r="Q46" s="69"/>
    </row>
    <row r="47" spans="1:17" s="11" customFormat="1" ht="18.899999999999999" customHeight="1" x14ac:dyDescent="0.25">
      <c r="A47" s="360">
        <v>41</v>
      </c>
      <c r="B47" s="67"/>
      <c r="C47" s="67"/>
      <c r="D47" s="68"/>
      <c r="E47" s="373"/>
      <c r="F47" s="69"/>
      <c r="G47" s="69"/>
      <c r="H47" s="586"/>
      <c r="I47" s="395"/>
      <c r="J47" s="357" t="e">
        <f>IF(AND(Q47="",#REF!&gt;0,#REF!&lt;5),K47,)</f>
        <v>#REF!</v>
      </c>
      <c r="K47" s="355" t="str">
        <f>IF(D47="","ZZZ9",IF(AND(#REF!&gt;0,#REF!&lt;5),D47&amp;#REF!,D47&amp;"9"))</f>
        <v>ZZZ9</v>
      </c>
      <c r="L47" s="359">
        <f t="shared" si="0"/>
        <v>999</v>
      </c>
      <c r="M47" s="394">
        <f t="shared" si="1"/>
        <v>999</v>
      </c>
      <c r="N47" s="388"/>
      <c r="O47" s="69"/>
      <c r="P47" s="93">
        <f t="shared" si="2"/>
        <v>999</v>
      </c>
      <c r="Q47" s="69"/>
    </row>
    <row r="48" spans="1:17" s="11" customFormat="1" ht="18.899999999999999" customHeight="1" x14ac:dyDescent="0.25">
      <c r="A48" s="360">
        <v>42</v>
      </c>
      <c r="B48" s="67"/>
      <c r="C48" s="67"/>
      <c r="D48" s="68"/>
      <c r="E48" s="373"/>
      <c r="F48" s="69"/>
      <c r="G48" s="69"/>
      <c r="H48" s="586"/>
      <c r="I48" s="395"/>
      <c r="J48" s="357" t="e">
        <f>IF(AND(Q48="",#REF!&gt;0,#REF!&lt;5),K48,)</f>
        <v>#REF!</v>
      </c>
      <c r="K48" s="355" t="str">
        <f>IF(D48="","ZZZ9",IF(AND(#REF!&gt;0,#REF!&lt;5),D48&amp;#REF!,D48&amp;"9"))</f>
        <v>ZZZ9</v>
      </c>
      <c r="L48" s="359">
        <f t="shared" si="0"/>
        <v>999</v>
      </c>
      <c r="M48" s="394">
        <f t="shared" si="1"/>
        <v>999</v>
      </c>
      <c r="N48" s="388"/>
      <c r="O48" s="69"/>
      <c r="P48" s="93">
        <f t="shared" si="2"/>
        <v>999</v>
      </c>
      <c r="Q48" s="69"/>
    </row>
    <row r="49" spans="1:17" s="11" customFormat="1" ht="18.899999999999999" customHeight="1" x14ac:dyDescent="0.25">
      <c r="A49" s="360">
        <v>43</v>
      </c>
      <c r="B49" s="67"/>
      <c r="C49" s="67"/>
      <c r="D49" s="68"/>
      <c r="E49" s="373"/>
      <c r="F49" s="69"/>
      <c r="G49" s="69"/>
      <c r="H49" s="586"/>
      <c r="I49" s="395"/>
      <c r="J49" s="357" t="e">
        <f>IF(AND(Q49="",#REF!&gt;0,#REF!&lt;5),K49,)</f>
        <v>#REF!</v>
      </c>
      <c r="K49" s="355" t="str">
        <f>IF(D49="","ZZZ9",IF(AND(#REF!&gt;0,#REF!&lt;5),D49&amp;#REF!,D49&amp;"9"))</f>
        <v>ZZZ9</v>
      </c>
      <c r="L49" s="359">
        <f t="shared" si="0"/>
        <v>999</v>
      </c>
      <c r="M49" s="394">
        <f t="shared" si="1"/>
        <v>999</v>
      </c>
      <c r="N49" s="388"/>
      <c r="O49" s="69"/>
      <c r="P49" s="93">
        <f t="shared" si="2"/>
        <v>999</v>
      </c>
      <c r="Q49" s="69"/>
    </row>
    <row r="50" spans="1:17" s="11" customFormat="1" ht="18.899999999999999" customHeight="1" x14ac:dyDescent="0.25">
      <c r="A50" s="360">
        <v>44</v>
      </c>
      <c r="B50" s="67"/>
      <c r="C50" s="67"/>
      <c r="D50" s="68"/>
      <c r="E50" s="373"/>
      <c r="F50" s="69"/>
      <c r="G50" s="69"/>
      <c r="H50" s="586"/>
      <c r="I50" s="395"/>
      <c r="J50" s="357" t="e">
        <f>IF(AND(Q50="",#REF!&gt;0,#REF!&lt;5),K50,)</f>
        <v>#REF!</v>
      </c>
      <c r="K50" s="355" t="str">
        <f>IF(D50="","ZZZ9",IF(AND(#REF!&gt;0,#REF!&lt;5),D50&amp;#REF!,D50&amp;"9"))</f>
        <v>ZZZ9</v>
      </c>
      <c r="L50" s="359">
        <f t="shared" si="0"/>
        <v>999</v>
      </c>
      <c r="M50" s="394">
        <f t="shared" si="1"/>
        <v>999</v>
      </c>
      <c r="N50" s="388"/>
      <c r="O50" s="69"/>
      <c r="P50" s="93">
        <f t="shared" si="2"/>
        <v>999</v>
      </c>
      <c r="Q50" s="69"/>
    </row>
    <row r="51" spans="1:17" s="11" customFormat="1" ht="18.899999999999999" customHeight="1" x14ac:dyDescent="0.25">
      <c r="A51" s="360">
        <v>45</v>
      </c>
      <c r="B51" s="67"/>
      <c r="C51" s="67"/>
      <c r="D51" s="68"/>
      <c r="E51" s="373"/>
      <c r="F51" s="69"/>
      <c r="G51" s="69"/>
      <c r="H51" s="586"/>
      <c r="I51" s="395"/>
      <c r="J51" s="357" t="e">
        <f>IF(AND(Q51="",#REF!&gt;0,#REF!&lt;5),K51,)</f>
        <v>#REF!</v>
      </c>
      <c r="K51" s="355" t="str">
        <f>IF(D51="","ZZZ9",IF(AND(#REF!&gt;0,#REF!&lt;5),D51&amp;#REF!,D51&amp;"9"))</f>
        <v>ZZZ9</v>
      </c>
      <c r="L51" s="359">
        <f t="shared" si="0"/>
        <v>999</v>
      </c>
      <c r="M51" s="394">
        <f t="shared" si="1"/>
        <v>999</v>
      </c>
      <c r="N51" s="388"/>
      <c r="O51" s="69"/>
      <c r="P51" s="93">
        <f t="shared" si="2"/>
        <v>999</v>
      </c>
      <c r="Q51" s="69"/>
    </row>
    <row r="52" spans="1:17" s="11" customFormat="1" ht="18.899999999999999" customHeight="1" x14ac:dyDescent="0.25">
      <c r="A52" s="360">
        <v>46</v>
      </c>
      <c r="B52" s="67"/>
      <c r="C52" s="67"/>
      <c r="D52" s="68"/>
      <c r="E52" s="373"/>
      <c r="F52" s="69"/>
      <c r="G52" s="69"/>
      <c r="H52" s="586"/>
      <c r="I52" s="395"/>
      <c r="J52" s="357" t="e">
        <f>IF(AND(Q52="",#REF!&gt;0,#REF!&lt;5),K52,)</f>
        <v>#REF!</v>
      </c>
      <c r="K52" s="355" t="str">
        <f>IF(D52="","ZZZ9",IF(AND(#REF!&gt;0,#REF!&lt;5),D52&amp;#REF!,D52&amp;"9"))</f>
        <v>ZZZ9</v>
      </c>
      <c r="L52" s="359">
        <f t="shared" si="0"/>
        <v>999</v>
      </c>
      <c r="M52" s="394">
        <f t="shared" si="1"/>
        <v>999</v>
      </c>
      <c r="N52" s="388"/>
      <c r="O52" s="69"/>
      <c r="P52" s="93">
        <f t="shared" si="2"/>
        <v>999</v>
      </c>
      <c r="Q52" s="69"/>
    </row>
    <row r="53" spans="1:17" s="11" customFormat="1" ht="18.899999999999999" customHeight="1" x14ac:dyDescent="0.25">
      <c r="A53" s="360">
        <v>47</v>
      </c>
      <c r="B53" s="67"/>
      <c r="C53" s="67"/>
      <c r="D53" s="68"/>
      <c r="E53" s="373"/>
      <c r="F53" s="69"/>
      <c r="G53" s="69"/>
      <c r="H53" s="586"/>
      <c r="I53" s="395"/>
      <c r="J53" s="357" t="e">
        <f>IF(AND(Q53="",#REF!&gt;0,#REF!&lt;5),K53,)</f>
        <v>#REF!</v>
      </c>
      <c r="K53" s="355" t="str">
        <f>IF(D53="","ZZZ9",IF(AND(#REF!&gt;0,#REF!&lt;5),D53&amp;#REF!,D53&amp;"9"))</f>
        <v>ZZZ9</v>
      </c>
      <c r="L53" s="359">
        <f t="shared" si="0"/>
        <v>999</v>
      </c>
      <c r="M53" s="394">
        <f t="shared" si="1"/>
        <v>999</v>
      </c>
      <c r="N53" s="388"/>
      <c r="O53" s="69"/>
      <c r="P53" s="93">
        <f t="shared" si="2"/>
        <v>999</v>
      </c>
      <c r="Q53" s="69"/>
    </row>
    <row r="54" spans="1:17" s="11" customFormat="1" ht="18.899999999999999" customHeight="1" x14ac:dyDescent="0.25">
      <c r="A54" s="360">
        <v>48</v>
      </c>
      <c r="B54" s="67"/>
      <c r="C54" s="67"/>
      <c r="D54" s="68"/>
      <c r="E54" s="373"/>
      <c r="F54" s="69"/>
      <c r="G54" s="69"/>
      <c r="H54" s="586"/>
      <c r="I54" s="395"/>
      <c r="J54" s="357" t="e">
        <f>IF(AND(Q54="",#REF!&gt;0,#REF!&lt;5),K54,)</f>
        <v>#REF!</v>
      </c>
      <c r="K54" s="355" t="str">
        <f>IF(D54="","ZZZ9",IF(AND(#REF!&gt;0,#REF!&lt;5),D54&amp;#REF!,D54&amp;"9"))</f>
        <v>ZZZ9</v>
      </c>
      <c r="L54" s="359">
        <f t="shared" si="0"/>
        <v>999</v>
      </c>
      <c r="M54" s="394">
        <f t="shared" si="1"/>
        <v>999</v>
      </c>
      <c r="N54" s="388"/>
      <c r="O54" s="69"/>
      <c r="P54" s="93">
        <f t="shared" si="2"/>
        <v>999</v>
      </c>
      <c r="Q54" s="69"/>
    </row>
    <row r="55" spans="1:17" s="11" customFormat="1" ht="18.899999999999999" customHeight="1" x14ac:dyDescent="0.25">
      <c r="A55" s="360">
        <v>49</v>
      </c>
      <c r="B55" s="67"/>
      <c r="C55" s="67"/>
      <c r="D55" s="68"/>
      <c r="E55" s="373"/>
      <c r="F55" s="69"/>
      <c r="G55" s="69"/>
      <c r="H55" s="586"/>
      <c r="I55" s="395"/>
      <c r="J55" s="357" t="e">
        <f>IF(AND(Q55="",#REF!&gt;0,#REF!&lt;5),K55,)</f>
        <v>#REF!</v>
      </c>
      <c r="K55" s="355" t="str">
        <f>IF(D55="","ZZZ9",IF(AND(#REF!&gt;0,#REF!&lt;5),D55&amp;#REF!,D55&amp;"9"))</f>
        <v>ZZZ9</v>
      </c>
      <c r="L55" s="359">
        <f t="shared" si="0"/>
        <v>999</v>
      </c>
      <c r="M55" s="394">
        <f t="shared" si="1"/>
        <v>999</v>
      </c>
      <c r="N55" s="388"/>
      <c r="O55" s="69"/>
      <c r="P55" s="93">
        <f t="shared" si="2"/>
        <v>999</v>
      </c>
      <c r="Q55" s="69"/>
    </row>
    <row r="56" spans="1:17" s="11" customFormat="1" ht="18.899999999999999" customHeight="1" x14ac:dyDescent="0.25">
      <c r="A56" s="360">
        <v>50</v>
      </c>
      <c r="B56" s="67"/>
      <c r="C56" s="67"/>
      <c r="D56" s="68"/>
      <c r="E56" s="373"/>
      <c r="F56" s="69"/>
      <c r="G56" s="69"/>
      <c r="H56" s="586"/>
      <c r="I56" s="395"/>
      <c r="J56" s="357" t="e">
        <f>IF(AND(Q56="",#REF!&gt;0,#REF!&lt;5),K56,)</f>
        <v>#REF!</v>
      </c>
      <c r="K56" s="355" t="str">
        <f>IF(D56="","ZZZ9",IF(AND(#REF!&gt;0,#REF!&lt;5),D56&amp;#REF!,D56&amp;"9"))</f>
        <v>ZZZ9</v>
      </c>
      <c r="L56" s="359">
        <f t="shared" si="0"/>
        <v>999</v>
      </c>
      <c r="M56" s="394">
        <f t="shared" si="1"/>
        <v>999</v>
      </c>
      <c r="N56" s="388"/>
      <c r="O56" s="69"/>
      <c r="P56" s="93">
        <f t="shared" si="2"/>
        <v>999</v>
      </c>
      <c r="Q56" s="69"/>
    </row>
    <row r="57" spans="1:17" s="11" customFormat="1" ht="18.899999999999999" customHeight="1" x14ac:dyDescent="0.25">
      <c r="A57" s="360">
        <v>51</v>
      </c>
      <c r="B57" s="67"/>
      <c r="C57" s="67"/>
      <c r="D57" s="68"/>
      <c r="E57" s="373"/>
      <c r="F57" s="69"/>
      <c r="G57" s="69"/>
      <c r="H57" s="586"/>
      <c r="I57" s="395"/>
      <c r="J57" s="357" t="e">
        <f>IF(AND(Q57="",#REF!&gt;0,#REF!&lt;5),K57,)</f>
        <v>#REF!</v>
      </c>
      <c r="K57" s="355" t="str">
        <f>IF(D57="","ZZZ9",IF(AND(#REF!&gt;0,#REF!&lt;5),D57&amp;#REF!,D57&amp;"9"))</f>
        <v>ZZZ9</v>
      </c>
      <c r="L57" s="359">
        <f t="shared" si="0"/>
        <v>999</v>
      </c>
      <c r="M57" s="394">
        <f t="shared" si="1"/>
        <v>999</v>
      </c>
      <c r="N57" s="388"/>
      <c r="O57" s="69"/>
      <c r="P57" s="93">
        <f t="shared" si="2"/>
        <v>999</v>
      </c>
      <c r="Q57" s="69"/>
    </row>
    <row r="58" spans="1:17" s="11" customFormat="1" ht="18.899999999999999" customHeight="1" x14ac:dyDescent="0.25">
      <c r="A58" s="360">
        <v>52</v>
      </c>
      <c r="B58" s="67"/>
      <c r="C58" s="67"/>
      <c r="D58" s="68"/>
      <c r="E58" s="373"/>
      <c r="F58" s="69"/>
      <c r="G58" s="69"/>
      <c r="H58" s="586"/>
      <c r="I58" s="395"/>
      <c r="J58" s="357" t="e">
        <f>IF(AND(Q58="",#REF!&gt;0,#REF!&lt;5),K58,)</f>
        <v>#REF!</v>
      </c>
      <c r="K58" s="355" t="str">
        <f>IF(D58="","ZZZ9",IF(AND(#REF!&gt;0,#REF!&lt;5),D58&amp;#REF!,D58&amp;"9"))</f>
        <v>ZZZ9</v>
      </c>
      <c r="L58" s="359">
        <f t="shared" si="0"/>
        <v>999</v>
      </c>
      <c r="M58" s="394">
        <f t="shared" si="1"/>
        <v>999</v>
      </c>
      <c r="N58" s="388"/>
      <c r="O58" s="69"/>
      <c r="P58" s="93">
        <f t="shared" si="2"/>
        <v>999</v>
      </c>
      <c r="Q58" s="69"/>
    </row>
    <row r="59" spans="1:17" s="11" customFormat="1" ht="18.899999999999999" customHeight="1" x14ac:dyDescent="0.25">
      <c r="A59" s="360">
        <v>53</v>
      </c>
      <c r="B59" s="67"/>
      <c r="C59" s="67"/>
      <c r="D59" s="68"/>
      <c r="E59" s="373"/>
      <c r="F59" s="69"/>
      <c r="G59" s="69"/>
      <c r="H59" s="586"/>
      <c r="I59" s="395"/>
      <c r="J59" s="357" t="e">
        <f>IF(AND(Q59="",#REF!&gt;0,#REF!&lt;5),K59,)</f>
        <v>#REF!</v>
      </c>
      <c r="K59" s="355" t="str">
        <f>IF(D59="","ZZZ9",IF(AND(#REF!&gt;0,#REF!&lt;5),D59&amp;#REF!,D59&amp;"9"))</f>
        <v>ZZZ9</v>
      </c>
      <c r="L59" s="359">
        <f t="shared" si="0"/>
        <v>999</v>
      </c>
      <c r="M59" s="394">
        <f t="shared" si="1"/>
        <v>999</v>
      </c>
      <c r="N59" s="388"/>
      <c r="O59" s="69"/>
      <c r="P59" s="93">
        <f t="shared" si="2"/>
        <v>999</v>
      </c>
      <c r="Q59" s="69"/>
    </row>
    <row r="60" spans="1:17" s="11" customFormat="1" ht="18.899999999999999" customHeight="1" x14ac:dyDescent="0.25">
      <c r="A60" s="360">
        <v>54</v>
      </c>
      <c r="B60" s="67"/>
      <c r="C60" s="67"/>
      <c r="D60" s="68"/>
      <c r="E60" s="373"/>
      <c r="F60" s="69"/>
      <c r="G60" s="69"/>
      <c r="H60" s="586"/>
      <c r="I60" s="395"/>
      <c r="J60" s="357" t="e">
        <f>IF(AND(Q60="",#REF!&gt;0,#REF!&lt;5),K60,)</f>
        <v>#REF!</v>
      </c>
      <c r="K60" s="355" t="str">
        <f>IF(D60="","ZZZ9",IF(AND(#REF!&gt;0,#REF!&lt;5),D60&amp;#REF!,D60&amp;"9"))</f>
        <v>ZZZ9</v>
      </c>
      <c r="L60" s="359">
        <f t="shared" si="0"/>
        <v>999</v>
      </c>
      <c r="M60" s="394">
        <f t="shared" si="1"/>
        <v>999</v>
      </c>
      <c r="N60" s="388"/>
      <c r="O60" s="69"/>
      <c r="P60" s="93">
        <f t="shared" si="2"/>
        <v>999</v>
      </c>
      <c r="Q60" s="69"/>
    </row>
    <row r="61" spans="1:17" s="11" customFormat="1" ht="18.899999999999999" customHeight="1" x14ac:dyDescent="0.25">
      <c r="A61" s="360">
        <v>55</v>
      </c>
      <c r="B61" s="67"/>
      <c r="C61" s="67"/>
      <c r="D61" s="68"/>
      <c r="E61" s="373"/>
      <c r="F61" s="69"/>
      <c r="G61" s="69"/>
      <c r="H61" s="586"/>
      <c r="I61" s="395"/>
      <c r="J61" s="357" t="e">
        <f>IF(AND(Q61="",#REF!&gt;0,#REF!&lt;5),K61,)</f>
        <v>#REF!</v>
      </c>
      <c r="K61" s="355" t="str">
        <f>IF(D61="","ZZZ9",IF(AND(#REF!&gt;0,#REF!&lt;5),D61&amp;#REF!,D61&amp;"9"))</f>
        <v>ZZZ9</v>
      </c>
      <c r="L61" s="359">
        <f t="shared" si="0"/>
        <v>999</v>
      </c>
      <c r="M61" s="394">
        <f t="shared" si="1"/>
        <v>999</v>
      </c>
      <c r="N61" s="388"/>
      <c r="O61" s="69"/>
      <c r="P61" s="93">
        <f t="shared" si="2"/>
        <v>999</v>
      </c>
      <c r="Q61" s="69"/>
    </row>
    <row r="62" spans="1:17" s="11" customFormat="1" ht="18.899999999999999" customHeight="1" x14ac:dyDescent="0.25">
      <c r="A62" s="360">
        <v>56</v>
      </c>
      <c r="B62" s="67"/>
      <c r="C62" s="67"/>
      <c r="D62" s="68"/>
      <c r="E62" s="373"/>
      <c r="F62" s="69"/>
      <c r="G62" s="69"/>
      <c r="H62" s="586"/>
      <c r="I62" s="395"/>
      <c r="J62" s="357" t="e">
        <f>IF(AND(Q62="",#REF!&gt;0,#REF!&lt;5),K62,)</f>
        <v>#REF!</v>
      </c>
      <c r="K62" s="355" t="str">
        <f>IF(D62="","ZZZ9",IF(AND(#REF!&gt;0,#REF!&lt;5),D62&amp;#REF!,D62&amp;"9"))</f>
        <v>ZZZ9</v>
      </c>
      <c r="L62" s="359">
        <f t="shared" si="0"/>
        <v>999</v>
      </c>
      <c r="M62" s="394">
        <f t="shared" si="1"/>
        <v>999</v>
      </c>
      <c r="N62" s="388"/>
      <c r="O62" s="69"/>
      <c r="P62" s="93">
        <f t="shared" si="2"/>
        <v>999</v>
      </c>
      <c r="Q62" s="69"/>
    </row>
    <row r="63" spans="1:17" s="11" customFormat="1" ht="18.899999999999999" customHeight="1" x14ac:dyDescent="0.25">
      <c r="A63" s="360">
        <v>57</v>
      </c>
      <c r="B63" s="67"/>
      <c r="C63" s="67"/>
      <c r="D63" s="68"/>
      <c r="E63" s="373"/>
      <c r="F63" s="69"/>
      <c r="G63" s="69"/>
      <c r="H63" s="586"/>
      <c r="I63" s="395"/>
      <c r="J63" s="357" t="e">
        <f>IF(AND(Q63="",#REF!&gt;0,#REF!&lt;5),K63,)</f>
        <v>#REF!</v>
      </c>
      <c r="K63" s="355" t="str">
        <f>IF(D63="","ZZZ9",IF(AND(#REF!&gt;0,#REF!&lt;5),D63&amp;#REF!,D63&amp;"9"))</f>
        <v>ZZZ9</v>
      </c>
      <c r="L63" s="359">
        <f t="shared" si="0"/>
        <v>999</v>
      </c>
      <c r="M63" s="394">
        <f t="shared" si="1"/>
        <v>999</v>
      </c>
      <c r="N63" s="388"/>
      <c r="O63" s="69"/>
      <c r="P63" s="93">
        <f t="shared" si="2"/>
        <v>999</v>
      </c>
      <c r="Q63" s="69"/>
    </row>
    <row r="64" spans="1:17" s="11" customFormat="1" ht="18.899999999999999" customHeight="1" x14ac:dyDescent="0.25">
      <c r="A64" s="360">
        <v>58</v>
      </c>
      <c r="B64" s="67"/>
      <c r="C64" s="67"/>
      <c r="D64" s="68"/>
      <c r="E64" s="373"/>
      <c r="F64" s="69"/>
      <c r="G64" s="69"/>
      <c r="H64" s="586"/>
      <c r="I64" s="395"/>
      <c r="J64" s="357" t="e">
        <f>IF(AND(Q64="",#REF!&gt;0,#REF!&lt;5),K64,)</f>
        <v>#REF!</v>
      </c>
      <c r="K64" s="355" t="str">
        <f>IF(D64="","ZZZ9",IF(AND(#REF!&gt;0,#REF!&lt;5),D64&amp;#REF!,D64&amp;"9"))</f>
        <v>ZZZ9</v>
      </c>
      <c r="L64" s="359">
        <f t="shared" si="0"/>
        <v>999</v>
      </c>
      <c r="M64" s="394">
        <f t="shared" si="1"/>
        <v>999</v>
      </c>
      <c r="N64" s="388"/>
      <c r="O64" s="69"/>
      <c r="P64" s="93">
        <f t="shared" si="2"/>
        <v>999</v>
      </c>
      <c r="Q64" s="69"/>
    </row>
    <row r="65" spans="1:17" s="11" customFormat="1" ht="18.899999999999999" customHeight="1" x14ac:dyDescent="0.25">
      <c r="A65" s="360">
        <v>59</v>
      </c>
      <c r="B65" s="67"/>
      <c r="C65" s="67"/>
      <c r="D65" s="68"/>
      <c r="E65" s="373"/>
      <c r="F65" s="69"/>
      <c r="G65" s="69"/>
      <c r="H65" s="586"/>
      <c r="I65" s="395"/>
      <c r="J65" s="357" t="e">
        <f>IF(AND(Q65="",#REF!&gt;0,#REF!&lt;5),K65,)</f>
        <v>#REF!</v>
      </c>
      <c r="K65" s="355" t="str">
        <f>IF(D65="","ZZZ9",IF(AND(#REF!&gt;0,#REF!&lt;5),D65&amp;#REF!,D65&amp;"9"))</f>
        <v>ZZZ9</v>
      </c>
      <c r="L65" s="359">
        <f t="shared" si="0"/>
        <v>999</v>
      </c>
      <c r="M65" s="394">
        <f t="shared" si="1"/>
        <v>999</v>
      </c>
      <c r="N65" s="388"/>
      <c r="O65" s="69"/>
      <c r="P65" s="93">
        <f t="shared" si="2"/>
        <v>999</v>
      </c>
      <c r="Q65" s="69"/>
    </row>
    <row r="66" spans="1:17" s="11" customFormat="1" ht="18.899999999999999" customHeight="1" x14ac:dyDescent="0.25">
      <c r="A66" s="360">
        <v>60</v>
      </c>
      <c r="B66" s="67"/>
      <c r="C66" s="67"/>
      <c r="D66" s="68"/>
      <c r="E66" s="373"/>
      <c r="F66" s="69"/>
      <c r="G66" s="69"/>
      <c r="H66" s="586"/>
      <c r="I66" s="395"/>
      <c r="J66" s="357" t="e">
        <f>IF(AND(Q66="",#REF!&gt;0,#REF!&lt;5),K66,)</f>
        <v>#REF!</v>
      </c>
      <c r="K66" s="355" t="str">
        <f>IF(D66="","ZZZ9",IF(AND(#REF!&gt;0,#REF!&lt;5),D66&amp;#REF!,D66&amp;"9"))</f>
        <v>ZZZ9</v>
      </c>
      <c r="L66" s="359">
        <f t="shared" si="0"/>
        <v>999</v>
      </c>
      <c r="M66" s="394">
        <f t="shared" si="1"/>
        <v>999</v>
      </c>
      <c r="N66" s="388"/>
      <c r="O66" s="69"/>
      <c r="P66" s="93">
        <f t="shared" si="2"/>
        <v>999</v>
      </c>
      <c r="Q66" s="69"/>
    </row>
    <row r="67" spans="1:17" s="11" customFormat="1" ht="18.899999999999999" customHeight="1" x14ac:dyDescent="0.25">
      <c r="A67" s="360">
        <v>61</v>
      </c>
      <c r="B67" s="67"/>
      <c r="C67" s="67"/>
      <c r="D67" s="68"/>
      <c r="E67" s="373"/>
      <c r="F67" s="69"/>
      <c r="G67" s="69"/>
      <c r="H67" s="586"/>
      <c r="I67" s="395"/>
      <c r="J67" s="357" t="e">
        <f>IF(AND(Q67="",#REF!&gt;0,#REF!&lt;5),K67,)</f>
        <v>#REF!</v>
      </c>
      <c r="K67" s="355" t="str">
        <f>IF(D67="","ZZZ9",IF(AND(#REF!&gt;0,#REF!&lt;5),D67&amp;#REF!,D67&amp;"9"))</f>
        <v>ZZZ9</v>
      </c>
      <c r="L67" s="359">
        <f t="shared" si="0"/>
        <v>999</v>
      </c>
      <c r="M67" s="394">
        <f t="shared" si="1"/>
        <v>999</v>
      </c>
      <c r="N67" s="388"/>
      <c r="O67" s="69"/>
      <c r="P67" s="93">
        <f t="shared" si="2"/>
        <v>999</v>
      </c>
      <c r="Q67" s="69"/>
    </row>
    <row r="68" spans="1:17" s="11" customFormat="1" ht="18.899999999999999" customHeight="1" x14ac:dyDescent="0.25">
      <c r="A68" s="360">
        <v>62</v>
      </c>
      <c r="B68" s="67"/>
      <c r="C68" s="67"/>
      <c r="D68" s="68"/>
      <c r="E68" s="373"/>
      <c r="F68" s="69"/>
      <c r="G68" s="69"/>
      <c r="H68" s="586"/>
      <c r="I68" s="395"/>
      <c r="J68" s="357" t="e">
        <f>IF(AND(Q68="",#REF!&gt;0,#REF!&lt;5),K68,)</f>
        <v>#REF!</v>
      </c>
      <c r="K68" s="355" t="str">
        <f>IF(D68="","ZZZ9",IF(AND(#REF!&gt;0,#REF!&lt;5),D68&amp;#REF!,D68&amp;"9"))</f>
        <v>ZZZ9</v>
      </c>
      <c r="L68" s="359">
        <f t="shared" si="0"/>
        <v>999</v>
      </c>
      <c r="M68" s="394">
        <f t="shared" si="1"/>
        <v>999</v>
      </c>
      <c r="N68" s="388"/>
      <c r="O68" s="69"/>
      <c r="P68" s="93">
        <f t="shared" si="2"/>
        <v>999</v>
      </c>
      <c r="Q68" s="69"/>
    </row>
    <row r="69" spans="1:17" s="11" customFormat="1" ht="18.899999999999999" customHeight="1" x14ac:dyDescent="0.25">
      <c r="A69" s="360">
        <v>63</v>
      </c>
      <c r="B69" s="67"/>
      <c r="C69" s="67"/>
      <c r="D69" s="68"/>
      <c r="E69" s="373"/>
      <c r="F69" s="69"/>
      <c r="G69" s="69"/>
      <c r="H69" s="586"/>
      <c r="I69" s="395"/>
      <c r="J69" s="357" t="e">
        <f>IF(AND(Q69="",#REF!&gt;0,#REF!&lt;5),K69,)</f>
        <v>#REF!</v>
      </c>
      <c r="K69" s="355" t="str">
        <f>IF(D69="","ZZZ9",IF(AND(#REF!&gt;0,#REF!&lt;5),D69&amp;#REF!,D69&amp;"9"))</f>
        <v>ZZZ9</v>
      </c>
      <c r="L69" s="359">
        <f t="shared" si="0"/>
        <v>999</v>
      </c>
      <c r="M69" s="394">
        <f t="shared" si="1"/>
        <v>999</v>
      </c>
      <c r="N69" s="388"/>
      <c r="O69" s="69"/>
      <c r="P69" s="93">
        <f t="shared" si="2"/>
        <v>999</v>
      </c>
      <c r="Q69" s="69"/>
    </row>
    <row r="70" spans="1:17" s="11" customFormat="1" ht="18.899999999999999" customHeight="1" x14ac:dyDescent="0.25">
      <c r="A70" s="360">
        <v>64</v>
      </c>
      <c r="B70" s="67"/>
      <c r="C70" s="67"/>
      <c r="D70" s="68"/>
      <c r="E70" s="373"/>
      <c r="F70" s="69"/>
      <c r="G70" s="69"/>
      <c r="H70" s="586"/>
      <c r="I70" s="395"/>
      <c r="J70" s="357" t="e">
        <f>IF(AND(Q70="",#REF!&gt;0,#REF!&lt;5),K70,)</f>
        <v>#REF!</v>
      </c>
      <c r="K70" s="355" t="str">
        <f>IF(D70="","ZZZ9",IF(AND(#REF!&gt;0,#REF!&lt;5),D70&amp;#REF!,D70&amp;"9"))</f>
        <v>ZZZ9</v>
      </c>
      <c r="L70" s="359">
        <f t="shared" si="0"/>
        <v>999</v>
      </c>
      <c r="M70" s="394">
        <f t="shared" si="1"/>
        <v>999</v>
      </c>
      <c r="N70" s="388"/>
      <c r="O70" s="69"/>
      <c r="P70" s="93">
        <f t="shared" si="2"/>
        <v>999</v>
      </c>
      <c r="Q70" s="69"/>
    </row>
    <row r="71" spans="1:17" s="11" customFormat="1" ht="18.899999999999999" customHeight="1" x14ac:dyDescent="0.25">
      <c r="A71" s="360">
        <v>65</v>
      </c>
      <c r="B71" s="67"/>
      <c r="C71" s="67"/>
      <c r="D71" s="68"/>
      <c r="E71" s="373"/>
      <c r="F71" s="69"/>
      <c r="G71" s="69"/>
      <c r="H71" s="586"/>
      <c r="I71" s="395"/>
      <c r="J71" s="357" t="e">
        <f>IF(AND(Q71="",#REF!&gt;0,#REF!&lt;5),K71,)</f>
        <v>#REF!</v>
      </c>
      <c r="K71" s="355" t="str">
        <f>IF(D71="","ZZZ9",IF(AND(#REF!&gt;0,#REF!&lt;5),D71&amp;#REF!,D71&amp;"9"))</f>
        <v>ZZZ9</v>
      </c>
      <c r="L71" s="359">
        <f t="shared" si="0"/>
        <v>999</v>
      </c>
      <c r="M71" s="394">
        <f t="shared" si="1"/>
        <v>999</v>
      </c>
      <c r="N71" s="388"/>
      <c r="O71" s="69"/>
      <c r="P71" s="93">
        <f t="shared" si="2"/>
        <v>999</v>
      </c>
      <c r="Q71" s="69"/>
    </row>
    <row r="72" spans="1:17" s="11" customFormat="1" ht="18.899999999999999" customHeight="1" x14ac:dyDescent="0.25">
      <c r="A72" s="360">
        <v>66</v>
      </c>
      <c r="B72" s="67"/>
      <c r="C72" s="67"/>
      <c r="D72" s="68"/>
      <c r="E72" s="373"/>
      <c r="F72" s="69"/>
      <c r="G72" s="69"/>
      <c r="H72" s="586"/>
      <c r="I72" s="395"/>
      <c r="J72" s="357" t="e">
        <f>IF(AND(Q72="",#REF!&gt;0,#REF!&lt;5),K72,)</f>
        <v>#REF!</v>
      </c>
      <c r="K72" s="355" t="str">
        <f>IF(D72="","ZZZ9",IF(AND(#REF!&gt;0,#REF!&lt;5),D72&amp;#REF!,D72&amp;"9"))</f>
        <v>ZZZ9</v>
      </c>
      <c r="L72" s="359">
        <f t="shared" si="0"/>
        <v>999</v>
      </c>
      <c r="M72" s="394">
        <f t="shared" si="1"/>
        <v>999</v>
      </c>
      <c r="N72" s="388"/>
      <c r="O72" s="69"/>
      <c r="P72" s="93">
        <f t="shared" si="2"/>
        <v>999</v>
      </c>
      <c r="Q72" s="69"/>
    </row>
    <row r="73" spans="1:17" s="11" customFormat="1" ht="18.899999999999999" customHeight="1" x14ac:dyDescent="0.25">
      <c r="A73" s="360">
        <v>67</v>
      </c>
      <c r="B73" s="67"/>
      <c r="C73" s="67"/>
      <c r="D73" s="68"/>
      <c r="E73" s="373"/>
      <c r="F73" s="69"/>
      <c r="G73" s="69"/>
      <c r="H73" s="586"/>
      <c r="I73" s="395"/>
      <c r="J73" s="357" t="e">
        <f>IF(AND(Q73="",#REF!&gt;0,#REF!&lt;5),K73,)</f>
        <v>#REF!</v>
      </c>
      <c r="K73" s="355" t="str">
        <f>IF(D73="","ZZZ9",IF(AND(#REF!&gt;0,#REF!&lt;5),D73&amp;#REF!,D73&amp;"9"))</f>
        <v>ZZZ9</v>
      </c>
      <c r="L73" s="359">
        <f t="shared" si="0"/>
        <v>999</v>
      </c>
      <c r="M73" s="394">
        <f t="shared" si="1"/>
        <v>999</v>
      </c>
      <c r="N73" s="388"/>
      <c r="O73" s="69"/>
      <c r="P73" s="93">
        <f t="shared" si="2"/>
        <v>999</v>
      </c>
      <c r="Q73" s="69"/>
    </row>
    <row r="74" spans="1:17" s="11" customFormat="1" ht="18.899999999999999" customHeight="1" x14ac:dyDescent="0.25">
      <c r="A74" s="360">
        <v>68</v>
      </c>
      <c r="B74" s="67"/>
      <c r="C74" s="67"/>
      <c r="D74" s="68"/>
      <c r="E74" s="373"/>
      <c r="F74" s="69"/>
      <c r="G74" s="69"/>
      <c r="H74" s="586"/>
      <c r="I74" s="395"/>
      <c r="J74" s="357" t="e">
        <f>IF(AND(Q74="",#REF!&gt;0,#REF!&lt;5),K74,)</f>
        <v>#REF!</v>
      </c>
      <c r="K74" s="355" t="str">
        <f>IF(D74="","ZZZ9",IF(AND(#REF!&gt;0,#REF!&lt;5),D74&amp;#REF!,D74&amp;"9"))</f>
        <v>ZZZ9</v>
      </c>
      <c r="L74" s="359">
        <f t="shared" si="0"/>
        <v>999</v>
      </c>
      <c r="M74" s="394">
        <f t="shared" si="1"/>
        <v>999</v>
      </c>
      <c r="N74" s="388"/>
      <c r="O74" s="69"/>
      <c r="P74" s="93">
        <f t="shared" si="2"/>
        <v>999</v>
      </c>
      <c r="Q74" s="69"/>
    </row>
    <row r="75" spans="1:17" s="11" customFormat="1" ht="18.899999999999999" customHeight="1" x14ac:dyDescent="0.25">
      <c r="A75" s="360">
        <v>69</v>
      </c>
      <c r="B75" s="67"/>
      <c r="C75" s="67"/>
      <c r="D75" s="68"/>
      <c r="E75" s="373"/>
      <c r="F75" s="69"/>
      <c r="G75" s="69"/>
      <c r="H75" s="586"/>
      <c r="I75" s="395"/>
      <c r="J75" s="357" t="e">
        <f>IF(AND(Q75="",#REF!&gt;0,#REF!&lt;5),K75,)</f>
        <v>#REF!</v>
      </c>
      <c r="K75" s="355" t="str">
        <f>IF(D75="","ZZZ9",IF(AND(#REF!&gt;0,#REF!&lt;5),D75&amp;#REF!,D75&amp;"9"))</f>
        <v>ZZZ9</v>
      </c>
      <c r="L75" s="359">
        <f t="shared" si="0"/>
        <v>999</v>
      </c>
      <c r="M75" s="394">
        <f t="shared" si="1"/>
        <v>999</v>
      </c>
      <c r="N75" s="388"/>
      <c r="O75" s="69"/>
      <c r="P75" s="93">
        <f t="shared" si="2"/>
        <v>999</v>
      </c>
      <c r="Q75" s="69"/>
    </row>
    <row r="76" spans="1:17" s="11" customFormat="1" ht="18.899999999999999" customHeight="1" x14ac:dyDescent="0.25">
      <c r="A76" s="360">
        <v>70</v>
      </c>
      <c r="B76" s="67"/>
      <c r="C76" s="67"/>
      <c r="D76" s="68"/>
      <c r="E76" s="373"/>
      <c r="F76" s="69"/>
      <c r="G76" s="69"/>
      <c r="H76" s="586"/>
      <c r="I76" s="395"/>
      <c r="J76" s="357" t="e">
        <f>IF(AND(Q76="",#REF!&gt;0,#REF!&lt;5),K76,)</f>
        <v>#REF!</v>
      </c>
      <c r="K76" s="355" t="str">
        <f>IF(D76="","ZZZ9",IF(AND(#REF!&gt;0,#REF!&lt;5),D76&amp;#REF!,D76&amp;"9"))</f>
        <v>ZZZ9</v>
      </c>
      <c r="L76" s="359">
        <f t="shared" si="0"/>
        <v>999</v>
      </c>
      <c r="M76" s="394">
        <f t="shared" si="1"/>
        <v>999</v>
      </c>
      <c r="N76" s="388"/>
      <c r="O76" s="69"/>
      <c r="P76" s="93">
        <f t="shared" si="2"/>
        <v>999</v>
      </c>
      <c r="Q76" s="69"/>
    </row>
    <row r="77" spans="1:17" s="11" customFormat="1" ht="18.899999999999999" customHeight="1" x14ac:dyDescent="0.25">
      <c r="A77" s="360">
        <v>71</v>
      </c>
      <c r="B77" s="67"/>
      <c r="C77" s="67"/>
      <c r="D77" s="68"/>
      <c r="E77" s="373"/>
      <c r="F77" s="69"/>
      <c r="G77" s="69"/>
      <c r="H77" s="586"/>
      <c r="I77" s="395"/>
      <c r="J77" s="357" t="e">
        <f>IF(AND(Q77="",#REF!&gt;0,#REF!&lt;5),K77,)</f>
        <v>#REF!</v>
      </c>
      <c r="K77" s="355" t="str">
        <f>IF(D77="","ZZZ9",IF(AND(#REF!&gt;0,#REF!&lt;5),D77&amp;#REF!,D77&amp;"9"))</f>
        <v>ZZZ9</v>
      </c>
      <c r="L77" s="359">
        <f t="shared" si="0"/>
        <v>999</v>
      </c>
      <c r="M77" s="394">
        <f t="shared" si="1"/>
        <v>999</v>
      </c>
      <c r="N77" s="388"/>
      <c r="O77" s="69"/>
      <c r="P77" s="93">
        <f t="shared" si="2"/>
        <v>999</v>
      </c>
      <c r="Q77" s="69"/>
    </row>
    <row r="78" spans="1:17" s="11" customFormat="1" ht="18.899999999999999" customHeight="1" x14ac:dyDescent="0.25">
      <c r="A78" s="360">
        <v>72</v>
      </c>
      <c r="B78" s="67"/>
      <c r="C78" s="67"/>
      <c r="D78" s="68"/>
      <c r="E78" s="373"/>
      <c r="F78" s="69"/>
      <c r="G78" s="69"/>
      <c r="H78" s="586"/>
      <c r="I78" s="395"/>
      <c r="J78" s="357" t="e">
        <f>IF(AND(Q78="",#REF!&gt;0,#REF!&lt;5),K78,)</f>
        <v>#REF!</v>
      </c>
      <c r="K78" s="355" t="str">
        <f>IF(D78="","ZZZ9",IF(AND(#REF!&gt;0,#REF!&lt;5),D78&amp;#REF!,D78&amp;"9"))</f>
        <v>ZZZ9</v>
      </c>
      <c r="L78" s="359">
        <f t="shared" si="0"/>
        <v>999</v>
      </c>
      <c r="M78" s="394">
        <f t="shared" si="1"/>
        <v>999</v>
      </c>
      <c r="N78" s="388"/>
      <c r="O78" s="69"/>
      <c r="P78" s="93">
        <f t="shared" si="2"/>
        <v>999</v>
      </c>
      <c r="Q78" s="69"/>
    </row>
    <row r="79" spans="1:17" s="11" customFormat="1" ht="18.899999999999999" customHeight="1" x14ac:dyDescent="0.25">
      <c r="A79" s="360">
        <v>73</v>
      </c>
      <c r="B79" s="67"/>
      <c r="C79" s="67"/>
      <c r="D79" s="68"/>
      <c r="E79" s="373"/>
      <c r="F79" s="69"/>
      <c r="G79" s="69"/>
      <c r="H79" s="586"/>
      <c r="I79" s="395"/>
      <c r="J79" s="357" t="e">
        <f>IF(AND(Q79="",#REF!&gt;0,#REF!&lt;5),K79,)</f>
        <v>#REF!</v>
      </c>
      <c r="K79" s="355" t="str">
        <f>IF(D79="","ZZZ9",IF(AND(#REF!&gt;0,#REF!&lt;5),D79&amp;#REF!,D79&amp;"9"))</f>
        <v>ZZZ9</v>
      </c>
      <c r="L79" s="359">
        <f t="shared" si="0"/>
        <v>999</v>
      </c>
      <c r="M79" s="394">
        <f t="shared" si="1"/>
        <v>999</v>
      </c>
      <c r="N79" s="388"/>
      <c r="O79" s="69"/>
      <c r="P79" s="93">
        <f t="shared" si="2"/>
        <v>999</v>
      </c>
      <c r="Q79" s="69"/>
    </row>
    <row r="80" spans="1:17" s="11" customFormat="1" ht="18.899999999999999" customHeight="1" x14ac:dyDescent="0.25">
      <c r="A80" s="360">
        <v>74</v>
      </c>
      <c r="B80" s="67"/>
      <c r="C80" s="67"/>
      <c r="D80" s="68"/>
      <c r="E80" s="373"/>
      <c r="F80" s="69"/>
      <c r="G80" s="69"/>
      <c r="H80" s="586"/>
      <c r="I80" s="395"/>
      <c r="J80" s="357" t="e">
        <f>IF(AND(Q80="",#REF!&gt;0,#REF!&lt;5),K80,)</f>
        <v>#REF!</v>
      </c>
      <c r="K80" s="355" t="str">
        <f>IF(D80="","ZZZ9",IF(AND(#REF!&gt;0,#REF!&lt;5),D80&amp;#REF!,D80&amp;"9"))</f>
        <v>ZZZ9</v>
      </c>
      <c r="L80" s="359">
        <f t="shared" si="0"/>
        <v>999</v>
      </c>
      <c r="M80" s="394">
        <f t="shared" si="1"/>
        <v>999</v>
      </c>
      <c r="N80" s="388"/>
      <c r="O80" s="69"/>
      <c r="P80" s="93">
        <f t="shared" si="2"/>
        <v>999</v>
      </c>
      <c r="Q80" s="69"/>
    </row>
    <row r="81" spans="1:17" s="11" customFormat="1" ht="18.899999999999999" customHeight="1" x14ac:dyDescent="0.25">
      <c r="A81" s="360">
        <v>75</v>
      </c>
      <c r="B81" s="67"/>
      <c r="C81" s="67"/>
      <c r="D81" s="68"/>
      <c r="E81" s="373"/>
      <c r="F81" s="69"/>
      <c r="G81" s="69"/>
      <c r="H81" s="586"/>
      <c r="I81" s="395"/>
      <c r="J81" s="357" t="e">
        <f>IF(AND(Q81="",#REF!&gt;0,#REF!&lt;5),K81,)</f>
        <v>#REF!</v>
      </c>
      <c r="K81" s="355" t="str">
        <f>IF(D81="","ZZZ9",IF(AND(#REF!&gt;0,#REF!&lt;5),D81&amp;#REF!,D81&amp;"9"))</f>
        <v>ZZZ9</v>
      </c>
      <c r="L81" s="359">
        <f t="shared" si="0"/>
        <v>999</v>
      </c>
      <c r="M81" s="394">
        <f t="shared" si="1"/>
        <v>999</v>
      </c>
      <c r="N81" s="388"/>
      <c r="O81" s="69"/>
      <c r="P81" s="93">
        <f t="shared" si="2"/>
        <v>999</v>
      </c>
      <c r="Q81" s="69"/>
    </row>
    <row r="82" spans="1:17" s="11" customFormat="1" ht="18.899999999999999" customHeight="1" x14ac:dyDescent="0.25">
      <c r="A82" s="360">
        <v>76</v>
      </c>
      <c r="B82" s="67"/>
      <c r="C82" s="67"/>
      <c r="D82" s="68"/>
      <c r="E82" s="373"/>
      <c r="F82" s="69"/>
      <c r="G82" s="69"/>
      <c r="H82" s="586"/>
      <c r="I82" s="395"/>
      <c r="J82" s="357" t="e">
        <f>IF(AND(Q82="",#REF!&gt;0,#REF!&lt;5),K82,)</f>
        <v>#REF!</v>
      </c>
      <c r="K82" s="355" t="str">
        <f>IF(D82="","ZZZ9",IF(AND(#REF!&gt;0,#REF!&lt;5),D82&amp;#REF!,D82&amp;"9"))</f>
        <v>ZZZ9</v>
      </c>
      <c r="L82" s="359">
        <f t="shared" si="0"/>
        <v>999</v>
      </c>
      <c r="M82" s="394">
        <f t="shared" si="1"/>
        <v>999</v>
      </c>
      <c r="N82" s="388"/>
      <c r="O82" s="69"/>
      <c r="P82" s="93">
        <f t="shared" si="2"/>
        <v>999</v>
      </c>
      <c r="Q82" s="69"/>
    </row>
    <row r="83" spans="1:17" s="11" customFormat="1" ht="18.899999999999999" customHeight="1" x14ac:dyDescent="0.25">
      <c r="A83" s="360">
        <v>77</v>
      </c>
      <c r="B83" s="67"/>
      <c r="C83" s="67"/>
      <c r="D83" s="68"/>
      <c r="E83" s="373"/>
      <c r="F83" s="69"/>
      <c r="G83" s="69"/>
      <c r="H83" s="586"/>
      <c r="I83" s="395"/>
      <c r="J83" s="357" t="e">
        <f>IF(AND(Q83="",#REF!&gt;0,#REF!&lt;5),K83,)</f>
        <v>#REF!</v>
      </c>
      <c r="K83" s="355" t="str">
        <f>IF(D83="","ZZZ9",IF(AND(#REF!&gt;0,#REF!&lt;5),D83&amp;#REF!,D83&amp;"9"))</f>
        <v>ZZZ9</v>
      </c>
      <c r="L83" s="359">
        <f t="shared" si="0"/>
        <v>999</v>
      </c>
      <c r="M83" s="394">
        <f t="shared" si="1"/>
        <v>999</v>
      </c>
      <c r="N83" s="388"/>
      <c r="O83" s="69"/>
      <c r="P83" s="93">
        <f t="shared" si="2"/>
        <v>999</v>
      </c>
      <c r="Q83" s="69"/>
    </row>
    <row r="84" spans="1:17" s="11" customFormat="1" ht="18.899999999999999" customHeight="1" x14ac:dyDescent="0.25">
      <c r="A84" s="360">
        <v>78</v>
      </c>
      <c r="B84" s="67"/>
      <c r="C84" s="67"/>
      <c r="D84" s="68"/>
      <c r="E84" s="373"/>
      <c r="F84" s="69"/>
      <c r="G84" s="69"/>
      <c r="H84" s="586"/>
      <c r="I84" s="395"/>
      <c r="J84" s="357" t="e">
        <f>IF(AND(Q84="",#REF!&gt;0,#REF!&lt;5),K84,)</f>
        <v>#REF!</v>
      </c>
      <c r="K84" s="355" t="str">
        <f>IF(D84="","ZZZ9",IF(AND(#REF!&gt;0,#REF!&lt;5),D84&amp;#REF!,D84&amp;"9"))</f>
        <v>ZZZ9</v>
      </c>
      <c r="L84" s="359">
        <f t="shared" si="0"/>
        <v>999</v>
      </c>
      <c r="M84" s="394">
        <f t="shared" si="1"/>
        <v>999</v>
      </c>
      <c r="N84" s="388"/>
      <c r="O84" s="69"/>
      <c r="P84" s="93">
        <f t="shared" si="2"/>
        <v>999</v>
      </c>
      <c r="Q84" s="69"/>
    </row>
    <row r="85" spans="1:17" s="11" customFormat="1" ht="18.899999999999999" customHeight="1" x14ac:dyDescent="0.25">
      <c r="A85" s="360">
        <v>79</v>
      </c>
      <c r="B85" s="67"/>
      <c r="C85" s="67"/>
      <c r="D85" s="68"/>
      <c r="E85" s="373"/>
      <c r="F85" s="69"/>
      <c r="G85" s="69"/>
      <c r="H85" s="586"/>
      <c r="I85" s="395"/>
      <c r="J85" s="357" t="e">
        <f>IF(AND(Q85="",#REF!&gt;0,#REF!&lt;5),K85,)</f>
        <v>#REF!</v>
      </c>
      <c r="K85" s="355" t="str">
        <f>IF(D85="","ZZZ9",IF(AND(#REF!&gt;0,#REF!&lt;5),D85&amp;#REF!,D85&amp;"9"))</f>
        <v>ZZZ9</v>
      </c>
      <c r="L85" s="359">
        <f t="shared" si="0"/>
        <v>999</v>
      </c>
      <c r="M85" s="394">
        <f t="shared" si="1"/>
        <v>999</v>
      </c>
      <c r="N85" s="388"/>
      <c r="O85" s="69"/>
      <c r="P85" s="93">
        <f t="shared" si="2"/>
        <v>999</v>
      </c>
      <c r="Q85" s="69"/>
    </row>
    <row r="86" spans="1:17" s="11" customFormat="1" ht="18.899999999999999" customHeight="1" x14ac:dyDescent="0.25">
      <c r="A86" s="360">
        <v>80</v>
      </c>
      <c r="B86" s="67"/>
      <c r="C86" s="67"/>
      <c r="D86" s="68"/>
      <c r="E86" s="373"/>
      <c r="F86" s="69"/>
      <c r="G86" s="69"/>
      <c r="H86" s="586"/>
      <c r="I86" s="395"/>
      <c r="J86" s="357" t="e">
        <f>IF(AND(Q86="",#REF!&gt;0,#REF!&lt;5),K86,)</f>
        <v>#REF!</v>
      </c>
      <c r="K86" s="355" t="str">
        <f>IF(D86="","ZZZ9",IF(AND(#REF!&gt;0,#REF!&lt;5),D86&amp;#REF!,D86&amp;"9"))</f>
        <v>ZZZ9</v>
      </c>
      <c r="L86" s="359">
        <f t="shared" si="0"/>
        <v>999</v>
      </c>
      <c r="M86" s="394">
        <f t="shared" si="1"/>
        <v>999</v>
      </c>
      <c r="N86" s="388"/>
      <c r="O86" s="69"/>
      <c r="P86" s="93">
        <f t="shared" si="2"/>
        <v>999</v>
      </c>
      <c r="Q86" s="69"/>
    </row>
    <row r="87" spans="1:17" s="11" customFormat="1" ht="18.899999999999999" customHeight="1" x14ac:dyDescent="0.25">
      <c r="A87" s="360">
        <v>81</v>
      </c>
      <c r="B87" s="67"/>
      <c r="C87" s="67"/>
      <c r="D87" s="68"/>
      <c r="E87" s="373"/>
      <c r="F87" s="69"/>
      <c r="G87" s="69"/>
      <c r="H87" s="586"/>
      <c r="I87" s="395"/>
      <c r="J87" s="357" t="e">
        <f>IF(AND(Q87="",#REF!&gt;0,#REF!&lt;5),K87,)</f>
        <v>#REF!</v>
      </c>
      <c r="K87" s="355" t="str">
        <f>IF(D87="","ZZZ9",IF(AND(#REF!&gt;0,#REF!&lt;5),D87&amp;#REF!,D87&amp;"9"))</f>
        <v>ZZZ9</v>
      </c>
      <c r="L87" s="359">
        <f t="shared" si="0"/>
        <v>999</v>
      </c>
      <c r="M87" s="394">
        <f t="shared" si="1"/>
        <v>999</v>
      </c>
      <c r="N87" s="388"/>
      <c r="O87" s="69"/>
      <c r="P87" s="93">
        <f t="shared" si="2"/>
        <v>999</v>
      </c>
      <c r="Q87" s="69"/>
    </row>
    <row r="88" spans="1:17" s="11" customFormat="1" ht="18.899999999999999" customHeight="1" x14ac:dyDescent="0.25">
      <c r="A88" s="360">
        <v>82</v>
      </c>
      <c r="B88" s="67"/>
      <c r="C88" s="67"/>
      <c r="D88" s="68"/>
      <c r="E88" s="373"/>
      <c r="F88" s="69"/>
      <c r="G88" s="69"/>
      <c r="H88" s="586"/>
      <c r="I88" s="395"/>
      <c r="J88" s="357" t="e">
        <f>IF(AND(Q88="",#REF!&gt;0,#REF!&lt;5),K88,)</f>
        <v>#REF!</v>
      </c>
      <c r="K88" s="355" t="str">
        <f>IF(D88="","ZZZ9",IF(AND(#REF!&gt;0,#REF!&lt;5),D88&amp;#REF!,D88&amp;"9"))</f>
        <v>ZZZ9</v>
      </c>
      <c r="L88" s="359">
        <f t="shared" si="0"/>
        <v>999</v>
      </c>
      <c r="M88" s="394">
        <f t="shared" si="1"/>
        <v>999</v>
      </c>
      <c r="N88" s="388"/>
      <c r="O88" s="69"/>
      <c r="P88" s="93">
        <f t="shared" si="2"/>
        <v>999</v>
      </c>
      <c r="Q88" s="69"/>
    </row>
    <row r="89" spans="1:17" s="11" customFormat="1" ht="18.899999999999999" customHeight="1" x14ac:dyDescent="0.25">
      <c r="A89" s="360">
        <v>83</v>
      </c>
      <c r="B89" s="67"/>
      <c r="C89" s="67"/>
      <c r="D89" s="68"/>
      <c r="E89" s="373"/>
      <c r="F89" s="69"/>
      <c r="G89" s="69"/>
      <c r="H89" s="586"/>
      <c r="I89" s="395"/>
      <c r="J89" s="357" t="e">
        <f>IF(AND(Q89="",#REF!&gt;0,#REF!&lt;5),K89,)</f>
        <v>#REF!</v>
      </c>
      <c r="K89" s="355" t="str">
        <f>IF(D89="","ZZZ9",IF(AND(#REF!&gt;0,#REF!&lt;5),D89&amp;#REF!,D89&amp;"9"))</f>
        <v>ZZZ9</v>
      </c>
      <c r="L89" s="359">
        <f t="shared" si="0"/>
        <v>999</v>
      </c>
      <c r="M89" s="394">
        <f t="shared" si="1"/>
        <v>999</v>
      </c>
      <c r="N89" s="388"/>
      <c r="O89" s="69"/>
      <c r="P89" s="93">
        <f t="shared" si="2"/>
        <v>999</v>
      </c>
      <c r="Q89" s="69"/>
    </row>
    <row r="90" spans="1:17" s="11" customFormat="1" ht="18.899999999999999" customHeight="1" x14ac:dyDescent="0.25">
      <c r="A90" s="360">
        <v>84</v>
      </c>
      <c r="B90" s="67"/>
      <c r="C90" s="67"/>
      <c r="D90" s="68"/>
      <c r="E90" s="373"/>
      <c r="F90" s="69"/>
      <c r="G90" s="69"/>
      <c r="H90" s="586"/>
      <c r="I90" s="395"/>
      <c r="J90" s="357" t="e">
        <f>IF(AND(Q90="",#REF!&gt;0,#REF!&lt;5),K90,)</f>
        <v>#REF!</v>
      </c>
      <c r="K90" s="355" t="str">
        <f>IF(D90="","ZZZ9",IF(AND(#REF!&gt;0,#REF!&lt;5),D90&amp;#REF!,D90&amp;"9"))</f>
        <v>ZZZ9</v>
      </c>
      <c r="L90" s="359">
        <f t="shared" si="0"/>
        <v>999</v>
      </c>
      <c r="M90" s="394">
        <f t="shared" si="1"/>
        <v>999</v>
      </c>
      <c r="N90" s="388"/>
      <c r="O90" s="69"/>
      <c r="P90" s="93">
        <f t="shared" si="2"/>
        <v>999</v>
      </c>
      <c r="Q90" s="69"/>
    </row>
    <row r="91" spans="1:17" s="11" customFormat="1" ht="18.899999999999999" customHeight="1" x14ac:dyDescent="0.25">
      <c r="A91" s="360">
        <v>85</v>
      </c>
      <c r="B91" s="67"/>
      <c r="C91" s="67"/>
      <c r="D91" s="68"/>
      <c r="E91" s="373"/>
      <c r="F91" s="69"/>
      <c r="G91" s="69"/>
      <c r="H91" s="586"/>
      <c r="I91" s="395"/>
      <c r="J91" s="357" t="e">
        <f>IF(AND(Q91="",#REF!&gt;0,#REF!&lt;5),K91,)</f>
        <v>#REF!</v>
      </c>
      <c r="K91" s="355" t="str">
        <f>IF(D91="","ZZZ9",IF(AND(#REF!&gt;0,#REF!&lt;5),D91&amp;#REF!,D91&amp;"9"))</f>
        <v>ZZZ9</v>
      </c>
      <c r="L91" s="359">
        <f t="shared" si="0"/>
        <v>999</v>
      </c>
      <c r="M91" s="394">
        <f t="shared" si="1"/>
        <v>999</v>
      </c>
      <c r="N91" s="388"/>
      <c r="O91" s="69"/>
      <c r="P91" s="93">
        <f t="shared" si="2"/>
        <v>999</v>
      </c>
      <c r="Q91" s="69"/>
    </row>
    <row r="92" spans="1:17" s="11" customFormat="1" ht="18.899999999999999" customHeight="1" x14ac:dyDescent="0.25">
      <c r="A92" s="360">
        <v>86</v>
      </c>
      <c r="B92" s="67"/>
      <c r="C92" s="67"/>
      <c r="D92" s="68"/>
      <c r="E92" s="373"/>
      <c r="F92" s="69"/>
      <c r="G92" s="69"/>
      <c r="H92" s="586"/>
      <c r="I92" s="395"/>
      <c r="J92" s="357" t="e">
        <f>IF(AND(Q92="",#REF!&gt;0,#REF!&lt;5),K92,)</f>
        <v>#REF!</v>
      </c>
      <c r="K92" s="355" t="str">
        <f>IF(D92="","ZZZ9",IF(AND(#REF!&gt;0,#REF!&lt;5),D92&amp;#REF!,D92&amp;"9"))</f>
        <v>ZZZ9</v>
      </c>
      <c r="L92" s="359">
        <f t="shared" si="0"/>
        <v>999</v>
      </c>
      <c r="M92" s="394">
        <f t="shared" si="1"/>
        <v>999</v>
      </c>
      <c r="N92" s="388"/>
      <c r="O92" s="69"/>
      <c r="P92" s="93">
        <f t="shared" si="2"/>
        <v>999</v>
      </c>
      <c r="Q92" s="69"/>
    </row>
    <row r="93" spans="1:17" s="11" customFormat="1" ht="18.899999999999999" customHeight="1" x14ac:dyDescent="0.25">
      <c r="A93" s="360">
        <v>87</v>
      </c>
      <c r="B93" s="67"/>
      <c r="C93" s="67"/>
      <c r="D93" s="68"/>
      <c r="E93" s="373"/>
      <c r="F93" s="69"/>
      <c r="G93" s="69"/>
      <c r="H93" s="586"/>
      <c r="I93" s="395"/>
      <c r="J93" s="357" t="e">
        <f>IF(AND(Q93="",#REF!&gt;0,#REF!&lt;5),K93,)</f>
        <v>#REF!</v>
      </c>
      <c r="K93" s="355" t="str">
        <f>IF(D93="","ZZZ9",IF(AND(#REF!&gt;0,#REF!&lt;5),D93&amp;#REF!,D93&amp;"9"))</f>
        <v>ZZZ9</v>
      </c>
      <c r="L93" s="359">
        <f t="shared" si="0"/>
        <v>999</v>
      </c>
      <c r="M93" s="394">
        <f t="shared" si="1"/>
        <v>999</v>
      </c>
      <c r="N93" s="388"/>
      <c r="O93" s="69"/>
      <c r="P93" s="93">
        <f t="shared" si="2"/>
        <v>999</v>
      </c>
      <c r="Q93" s="69"/>
    </row>
    <row r="94" spans="1:17" s="11" customFormat="1" ht="18.899999999999999" customHeight="1" x14ac:dyDescent="0.25">
      <c r="A94" s="360">
        <v>88</v>
      </c>
      <c r="B94" s="67"/>
      <c r="C94" s="67"/>
      <c r="D94" s="68"/>
      <c r="E94" s="373"/>
      <c r="F94" s="69"/>
      <c r="G94" s="69"/>
      <c r="H94" s="586"/>
      <c r="I94" s="395"/>
      <c r="J94" s="357" t="e">
        <f>IF(AND(Q94="",#REF!&gt;0,#REF!&lt;5),K94,)</f>
        <v>#REF!</v>
      </c>
      <c r="K94" s="355" t="str">
        <f>IF(D94="","ZZZ9",IF(AND(#REF!&gt;0,#REF!&lt;5),D94&amp;#REF!,D94&amp;"9"))</f>
        <v>ZZZ9</v>
      </c>
      <c r="L94" s="359">
        <f t="shared" si="0"/>
        <v>999</v>
      </c>
      <c r="M94" s="394">
        <f t="shared" si="1"/>
        <v>999</v>
      </c>
      <c r="N94" s="388"/>
      <c r="O94" s="69"/>
      <c r="P94" s="93">
        <f t="shared" si="2"/>
        <v>999</v>
      </c>
      <c r="Q94" s="69"/>
    </row>
    <row r="95" spans="1:17" s="11" customFormat="1" ht="18.899999999999999" customHeight="1" x14ac:dyDescent="0.25">
      <c r="A95" s="360">
        <v>89</v>
      </c>
      <c r="B95" s="67"/>
      <c r="C95" s="67"/>
      <c r="D95" s="68"/>
      <c r="E95" s="373"/>
      <c r="F95" s="69"/>
      <c r="G95" s="69"/>
      <c r="H95" s="586"/>
      <c r="I95" s="395"/>
      <c r="J95" s="357" t="e">
        <f>IF(AND(Q95="",#REF!&gt;0,#REF!&lt;5),K95,)</f>
        <v>#REF!</v>
      </c>
      <c r="K95" s="355" t="str">
        <f>IF(D95="","ZZZ9",IF(AND(#REF!&gt;0,#REF!&lt;5),D95&amp;#REF!,D95&amp;"9"))</f>
        <v>ZZZ9</v>
      </c>
      <c r="L95" s="359">
        <f t="shared" si="0"/>
        <v>999</v>
      </c>
      <c r="M95" s="394">
        <f t="shared" si="1"/>
        <v>999</v>
      </c>
      <c r="N95" s="388"/>
      <c r="O95" s="69"/>
      <c r="P95" s="93">
        <f t="shared" si="2"/>
        <v>999</v>
      </c>
      <c r="Q95" s="69"/>
    </row>
    <row r="96" spans="1:17" s="11" customFormat="1" ht="18.899999999999999" customHeight="1" x14ac:dyDescent="0.25">
      <c r="A96" s="360">
        <v>90</v>
      </c>
      <c r="B96" s="67"/>
      <c r="C96" s="67"/>
      <c r="D96" s="68"/>
      <c r="E96" s="373"/>
      <c r="F96" s="69"/>
      <c r="G96" s="69"/>
      <c r="H96" s="586"/>
      <c r="I96" s="395"/>
      <c r="J96" s="357" t="e">
        <f>IF(AND(Q96="",#REF!&gt;0,#REF!&lt;5),K96,)</f>
        <v>#REF!</v>
      </c>
      <c r="K96" s="355" t="str">
        <f>IF(D96="","ZZZ9",IF(AND(#REF!&gt;0,#REF!&lt;5),D96&amp;#REF!,D96&amp;"9"))</f>
        <v>ZZZ9</v>
      </c>
      <c r="L96" s="359">
        <f t="shared" si="0"/>
        <v>999</v>
      </c>
      <c r="M96" s="394">
        <f t="shared" si="1"/>
        <v>999</v>
      </c>
      <c r="N96" s="388"/>
      <c r="O96" s="69"/>
      <c r="P96" s="93">
        <f t="shared" si="2"/>
        <v>999</v>
      </c>
      <c r="Q96" s="69"/>
    </row>
    <row r="97" spans="1:17" s="11" customFormat="1" ht="18.899999999999999" customHeight="1" x14ac:dyDescent="0.25">
      <c r="A97" s="360">
        <v>91</v>
      </c>
      <c r="B97" s="67"/>
      <c r="C97" s="67"/>
      <c r="D97" s="68"/>
      <c r="E97" s="373"/>
      <c r="F97" s="69"/>
      <c r="G97" s="69"/>
      <c r="H97" s="586"/>
      <c r="I97" s="395"/>
      <c r="J97" s="357" t="e">
        <f>IF(AND(Q97="",#REF!&gt;0,#REF!&lt;5),K97,)</f>
        <v>#REF!</v>
      </c>
      <c r="K97" s="355" t="str">
        <f>IF(D97="","ZZZ9",IF(AND(#REF!&gt;0,#REF!&lt;5),D97&amp;#REF!,D97&amp;"9"))</f>
        <v>ZZZ9</v>
      </c>
      <c r="L97" s="359">
        <f t="shared" si="0"/>
        <v>999</v>
      </c>
      <c r="M97" s="394">
        <f t="shared" si="1"/>
        <v>999</v>
      </c>
      <c r="N97" s="388"/>
      <c r="O97" s="69"/>
      <c r="P97" s="93">
        <f t="shared" si="2"/>
        <v>999</v>
      </c>
      <c r="Q97" s="69"/>
    </row>
    <row r="98" spans="1:17" s="11" customFormat="1" ht="18.899999999999999" customHeight="1" x14ac:dyDescent="0.25">
      <c r="A98" s="360">
        <v>92</v>
      </c>
      <c r="B98" s="67"/>
      <c r="C98" s="67"/>
      <c r="D98" s="68"/>
      <c r="E98" s="373"/>
      <c r="F98" s="69"/>
      <c r="G98" s="69"/>
      <c r="H98" s="586"/>
      <c r="I98" s="395"/>
      <c r="J98" s="357" t="e">
        <f>IF(AND(Q98="",#REF!&gt;0,#REF!&lt;5),K98,)</f>
        <v>#REF!</v>
      </c>
      <c r="K98" s="355" t="str">
        <f>IF(D98="","ZZZ9",IF(AND(#REF!&gt;0,#REF!&lt;5),D98&amp;#REF!,D98&amp;"9"))</f>
        <v>ZZZ9</v>
      </c>
      <c r="L98" s="359">
        <f t="shared" si="0"/>
        <v>999</v>
      </c>
      <c r="M98" s="394">
        <f t="shared" si="1"/>
        <v>999</v>
      </c>
      <c r="N98" s="388"/>
      <c r="O98" s="69"/>
      <c r="P98" s="93">
        <f t="shared" si="2"/>
        <v>999</v>
      </c>
      <c r="Q98" s="69"/>
    </row>
    <row r="99" spans="1:17" s="11" customFormat="1" ht="18.899999999999999" customHeight="1" x14ac:dyDescent="0.25">
      <c r="A99" s="360">
        <v>93</v>
      </c>
      <c r="B99" s="67"/>
      <c r="C99" s="67"/>
      <c r="D99" s="68"/>
      <c r="E99" s="373"/>
      <c r="F99" s="69"/>
      <c r="G99" s="69"/>
      <c r="H99" s="586"/>
      <c r="I99" s="395"/>
      <c r="J99" s="357" t="e">
        <f>IF(AND(Q99="",#REF!&gt;0,#REF!&lt;5),K99,)</f>
        <v>#REF!</v>
      </c>
      <c r="K99" s="355" t="str">
        <f>IF(D99="","ZZZ9",IF(AND(#REF!&gt;0,#REF!&lt;5),D99&amp;#REF!,D99&amp;"9"))</f>
        <v>ZZZ9</v>
      </c>
      <c r="L99" s="359">
        <f t="shared" si="0"/>
        <v>999</v>
      </c>
      <c r="M99" s="394">
        <f t="shared" si="1"/>
        <v>999</v>
      </c>
      <c r="N99" s="388"/>
      <c r="O99" s="69"/>
      <c r="P99" s="93">
        <f t="shared" si="2"/>
        <v>999</v>
      </c>
      <c r="Q99" s="69"/>
    </row>
    <row r="100" spans="1:17" s="11" customFormat="1" ht="18.899999999999999" customHeight="1" x14ac:dyDescent="0.25">
      <c r="A100" s="360">
        <v>94</v>
      </c>
      <c r="B100" s="67"/>
      <c r="C100" s="67"/>
      <c r="D100" s="68"/>
      <c r="E100" s="373"/>
      <c r="F100" s="69"/>
      <c r="G100" s="69"/>
      <c r="H100" s="586"/>
      <c r="I100" s="395"/>
      <c r="J100" s="357" t="e">
        <f>IF(AND(Q100="",#REF!&gt;0,#REF!&lt;5),K100,)</f>
        <v>#REF!</v>
      </c>
      <c r="K100" s="355" t="str">
        <f>IF(D100="","ZZZ9",IF(AND(#REF!&gt;0,#REF!&lt;5),D100&amp;#REF!,D100&amp;"9"))</f>
        <v>ZZZ9</v>
      </c>
      <c r="L100" s="359">
        <f t="shared" si="0"/>
        <v>999</v>
      </c>
      <c r="M100" s="394">
        <f t="shared" si="1"/>
        <v>999</v>
      </c>
      <c r="N100" s="388"/>
      <c r="O100" s="69"/>
      <c r="P100" s="93">
        <f t="shared" si="2"/>
        <v>999</v>
      </c>
      <c r="Q100" s="69"/>
    </row>
    <row r="101" spans="1:17" s="11" customFormat="1" ht="18.899999999999999" customHeight="1" x14ac:dyDescent="0.25">
      <c r="A101" s="360">
        <v>95</v>
      </c>
      <c r="B101" s="67"/>
      <c r="C101" s="67"/>
      <c r="D101" s="68"/>
      <c r="E101" s="373"/>
      <c r="F101" s="69"/>
      <c r="G101" s="69"/>
      <c r="H101" s="586"/>
      <c r="I101" s="395"/>
      <c r="J101" s="357" t="e">
        <f>IF(AND(Q101="",#REF!&gt;0,#REF!&lt;5),K101,)</f>
        <v>#REF!</v>
      </c>
      <c r="K101" s="355" t="str">
        <f>IF(D101="","ZZZ9",IF(AND(#REF!&gt;0,#REF!&lt;5),D101&amp;#REF!,D101&amp;"9"))</f>
        <v>ZZZ9</v>
      </c>
      <c r="L101" s="359">
        <f t="shared" si="0"/>
        <v>999</v>
      </c>
      <c r="M101" s="394">
        <f t="shared" si="1"/>
        <v>999</v>
      </c>
      <c r="N101" s="388"/>
      <c r="O101" s="69"/>
      <c r="P101" s="93">
        <f t="shared" si="2"/>
        <v>999</v>
      </c>
      <c r="Q101" s="69"/>
    </row>
    <row r="102" spans="1:17" s="11" customFormat="1" ht="18.899999999999999" customHeight="1" x14ac:dyDescent="0.25">
      <c r="A102" s="360">
        <v>96</v>
      </c>
      <c r="B102" s="67"/>
      <c r="C102" s="67"/>
      <c r="D102" s="68"/>
      <c r="E102" s="373"/>
      <c r="F102" s="69"/>
      <c r="G102" s="69"/>
      <c r="H102" s="586"/>
      <c r="I102" s="395"/>
      <c r="J102" s="357" t="e">
        <f>IF(AND(Q102="",#REF!&gt;0,#REF!&lt;5),K102,)</f>
        <v>#REF!</v>
      </c>
      <c r="K102" s="355" t="str">
        <f>IF(D102="","ZZZ9",IF(AND(#REF!&gt;0,#REF!&lt;5),D102&amp;#REF!,D102&amp;"9"))</f>
        <v>ZZZ9</v>
      </c>
      <c r="L102" s="359">
        <f t="shared" si="0"/>
        <v>999</v>
      </c>
      <c r="M102" s="394">
        <f t="shared" si="1"/>
        <v>999</v>
      </c>
      <c r="N102" s="388"/>
      <c r="O102" s="69"/>
      <c r="P102" s="93">
        <f t="shared" si="2"/>
        <v>999</v>
      </c>
      <c r="Q102" s="69"/>
    </row>
    <row r="103" spans="1:17" s="11" customFormat="1" ht="18.899999999999999" customHeight="1" x14ac:dyDescent="0.25">
      <c r="A103" s="360">
        <v>97</v>
      </c>
      <c r="B103" s="67"/>
      <c r="C103" s="67"/>
      <c r="D103" s="68"/>
      <c r="E103" s="373"/>
      <c r="F103" s="69"/>
      <c r="G103" s="69"/>
      <c r="H103" s="586"/>
      <c r="I103" s="395"/>
      <c r="J103" s="357" t="e">
        <f>IF(AND(Q103="",#REF!&gt;0,#REF!&lt;5),K103,)</f>
        <v>#REF!</v>
      </c>
      <c r="K103" s="355" t="str">
        <f>IF(D103="","ZZZ9",IF(AND(#REF!&gt;0,#REF!&lt;5),D103&amp;#REF!,D103&amp;"9"))</f>
        <v>ZZZ9</v>
      </c>
      <c r="L103" s="359">
        <f t="shared" si="0"/>
        <v>999</v>
      </c>
      <c r="M103" s="394">
        <f t="shared" si="1"/>
        <v>999</v>
      </c>
      <c r="N103" s="388"/>
      <c r="O103" s="69"/>
      <c r="P103" s="93">
        <f t="shared" si="2"/>
        <v>999</v>
      </c>
      <c r="Q103" s="69"/>
    </row>
    <row r="104" spans="1:17" s="11" customFormat="1" ht="18.899999999999999" customHeight="1" x14ac:dyDescent="0.25">
      <c r="A104" s="360">
        <v>98</v>
      </c>
      <c r="B104" s="67"/>
      <c r="C104" s="67"/>
      <c r="D104" s="68"/>
      <c r="E104" s="373"/>
      <c r="F104" s="69"/>
      <c r="G104" s="69"/>
      <c r="H104" s="586"/>
      <c r="I104" s="395"/>
      <c r="J104" s="357" t="e">
        <f>IF(AND(Q104="",#REF!&gt;0,#REF!&lt;5),K104,)</f>
        <v>#REF!</v>
      </c>
      <c r="K104" s="355" t="str">
        <f>IF(D104="","ZZZ9",IF(AND(#REF!&gt;0,#REF!&lt;5),D104&amp;#REF!,D104&amp;"9"))</f>
        <v>ZZZ9</v>
      </c>
      <c r="L104" s="359">
        <f t="shared" ref="L104:L156" si="3">IF(Q104="",999,Q104)</f>
        <v>999</v>
      </c>
      <c r="M104" s="394">
        <f t="shared" ref="M104:M156" si="4">IF(P104=999,999,1)</f>
        <v>999</v>
      </c>
      <c r="N104" s="388"/>
      <c r="O104" s="69"/>
      <c r="P104" s="93">
        <f t="shared" ref="P104:P156" si="5">IF(N104="DA",1,IF(N104="WC",2,IF(N104="SE",3,IF(N104="Q",4,IF(N104="LL",5,999)))))</f>
        <v>999</v>
      </c>
      <c r="Q104" s="69"/>
    </row>
    <row r="105" spans="1:17" s="11" customFormat="1" ht="18.899999999999999" customHeight="1" x14ac:dyDescent="0.25">
      <c r="A105" s="360">
        <v>99</v>
      </c>
      <c r="B105" s="67"/>
      <c r="C105" s="67"/>
      <c r="D105" s="68"/>
      <c r="E105" s="373"/>
      <c r="F105" s="69"/>
      <c r="G105" s="69"/>
      <c r="H105" s="586"/>
      <c r="I105" s="395"/>
      <c r="J105" s="357" t="e">
        <f>IF(AND(Q105="",#REF!&gt;0,#REF!&lt;5),K105,)</f>
        <v>#REF!</v>
      </c>
      <c r="K105" s="355" t="str">
        <f>IF(D105="","ZZZ9",IF(AND(#REF!&gt;0,#REF!&lt;5),D105&amp;#REF!,D105&amp;"9"))</f>
        <v>ZZZ9</v>
      </c>
      <c r="L105" s="359">
        <f t="shared" si="3"/>
        <v>999</v>
      </c>
      <c r="M105" s="394">
        <f t="shared" si="4"/>
        <v>999</v>
      </c>
      <c r="N105" s="388"/>
      <c r="O105" s="69"/>
      <c r="P105" s="93">
        <f t="shared" si="5"/>
        <v>999</v>
      </c>
      <c r="Q105" s="69"/>
    </row>
    <row r="106" spans="1:17" s="11" customFormat="1" ht="18.899999999999999" customHeight="1" x14ac:dyDescent="0.25">
      <c r="A106" s="360">
        <v>100</v>
      </c>
      <c r="B106" s="67"/>
      <c r="C106" s="67"/>
      <c r="D106" s="68"/>
      <c r="E106" s="373"/>
      <c r="F106" s="69"/>
      <c r="G106" s="69"/>
      <c r="H106" s="586"/>
      <c r="I106" s="395"/>
      <c r="J106" s="357" t="e">
        <f>IF(AND(Q106="",#REF!&gt;0,#REF!&lt;5),K106,)</f>
        <v>#REF!</v>
      </c>
      <c r="K106" s="355" t="str">
        <f>IF(D106="","ZZZ9",IF(AND(#REF!&gt;0,#REF!&lt;5),D106&amp;#REF!,D106&amp;"9"))</f>
        <v>ZZZ9</v>
      </c>
      <c r="L106" s="359">
        <f t="shared" si="3"/>
        <v>999</v>
      </c>
      <c r="M106" s="394">
        <f t="shared" si="4"/>
        <v>999</v>
      </c>
      <c r="N106" s="388"/>
      <c r="O106" s="69"/>
      <c r="P106" s="93">
        <f t="shared" si="5"/>
        <v>999</v>
      </c>
      <c r="Q106" s="69"/>
    </row>
    <row r="107" spans="1:17" s="11" customFormat="1" ht="18.899999999999999" customHeight="1" x14ac:dyDescent="0.25">
      <c r="A107" s="360">
        <v>101</v>
      </c>
      <c r="B107" s="67"/>
      <c r="C107" s="67"/>
      <c r="D107" s="68"/>
      <c r="E107" s="373"/>
      <c r="F107" s="69"/>
      <c r="G107" s="69"/>
      <c r="H107" s="586"/>
      <c r="I107" s="395"/>
      <c r="J107" s="357" t="e">
        <f>IF(AND(Q107="",#REF!&gt;0,#REF!&lt;5),K107,)</f>
        <v>#REF!</v>
      </c>
      <c r="K107" s="355" t="str">
        <f>IF(D107="","ZZZ9",IF(AND(#REF!&gt;0,#REF!&lt;5),D107&amp;#REF!,D107&amp;"9"))</f>
        <v>ZZZ9</v>
      </c>
      <c r="L107" s="359">
        <f t="shared" si="3"/>
        <v>999</v>
      </c>
      <c r="M107" s="394">
        <f t="shared" si="4"/>
        <v>999</v>
      </c>
      <c r="N107" s="388"/>
      <c r="O107" s="69"/>
      <c r="P107" s="93">
        <f t="shared" si="5"/>
        <v>999</v>
      </c>
      <c r="Q107" s="69"/>
    </row>
    <row r="108" spans="1:17" s="11" customFormat="1" ht="18.899999999999999" customHeight="1" x14ac:dyDescent="0.25">
      <c r="A108" s="360">
        <v>102</v>
      </c>
      <c r="B108" s="67"/>
      <c r="C108" s="67"/>
      <c r="D108" s="68"/>
      <c r="E108" s="373"/>
      <c r="F108" s="69"/>
      <c r="G108" s="69"/>
      <c r="H108" s="586"/>
      <c r="I108" s="395"/>
      <c r="J108" s="357" t="e">
        <f>IF(AND(Q108="",#REF!&gt;0,#REF!&lt;5),K108,)</f>
        <v>#REF!</v>
      </c>
      <c r="K108" s="355" t="str">
        <f>IF(D108="","ZZZ9",IF(AND(#REF!&gt;0,#REF!&lt;5),D108&amp;#REF!,D108&amp;"9"))</f>
        <v>ZZZ9</v>
      </c>
      <c r="L108" s="359">
        <f t="shared" si="3"/>
        <v>999</v>
      </c>
      <c r="M108" s="394">
        <f t="shared" si="4"/>
        <v>999</v>
      </c>
      <c r="N108" s="388"/>
      <c r="O108" s="69"/>
      <c r="P108" s="93">
        <f t="shared" si="5"/>
        <v>999</v>
      </c>
      <c r="Q108" s="69"/>
    </row>
    <row r="109" spans="1:17" s="11" customFormat="1" ht="18.899999999999999" customHeight="1" x14ac:dyDescent="0.25">
      <c r="A109" s="360">
        <v>103</v>
      </c>
      <c r="B109" s="67"/>
      <c r="C109" s="67"/>
      <c r="D109" s="68"/>
      <c r="E109" s="373"/>
      <c r="F109" s="69"/>
      <c r="G109" s="69"/>
      <c r="H109" s="586"/>
      <c r="I109" s="395"/>
      <c r="J109" s="357" t="e">
        <f>IF(AND(Q109="",#REF!&gt;0,#REF!&lt;5),K109,)</f>
        <v>#REF!</v>
      </c>
      <c r="K109" s="355" t="str">
        <f>IF(D109="","ZZZ9",IF(AND(#REF!&gt;0,#REF!&lt;5),D109&amp;#REF!,D109&amp;"9"))</f>
        <v>ZZZ9</v>
      </c>
      <c r="L109" s="359">
        <f t="shared" si="3"/>
        <v>999</v>
      </c>
      <c r="M109" s="394">
        <f t="shared" si="4"/>
        <v>999</v>
      </c>
      <c r="N109" s="388"/>
      <c r="O109" s="69"/>
      <c r="P109" s="93">
        <f t="shared" si="5"/>
        <v>999</v>
      </c>
      <c r="Q109" s="69"/>
    </row>
    <row r="110" spans="1:17" s="11" customFormat="1" ht="18.899999999999999" customHeight="1" x14ac:dyDescent="0.25">
      <c r="A110" s="360">
        <v>104</v>
      </c>
      <c r="B110" s="67"/>
      <c r="C110" s="67"/>
      <c r="D110" s="68"/>
      <c r="E110" s="373"/>
      <c r="F110" s="69"/>
      <c r="G110" s="69"/>
      <c r="H110" s="586"/>
      <c r="I110" s="395"/>
      <c r="J110" s="357" t="e">
        <f>IF(AND(Q110="",#REF!&gt;0,#REF!&lt;5),K110,)</f>
        <v>#REF!</v>
      </c>
      <c r="K110" s="355" t="str">
        <f>IF(D110="","ZZZ9",IF(AND(#REF!&gt;0,#REF!&lt;5),D110&amp;#REF!,D110&amp;"9"))</f>
        <v>ZZZ9</v>
      </c>
      <c r="L110" s="359">
        <f t="shared" si="3"/>
        <v>999</v>
      </c>
      <c r="M110" s="394">
        <f t="shared" si="4"/>
        <v>999</v>
      </c>
      <c r="N110" s="388"/>
      <c r="O110" s="69"/>
      <c r="P110" s="93">
        <f t="shared" si="5"/>
        <v>999</v>
      </c>
      <c r="Q110" s="69"/>
    </row>
    <row r="111" spans="1:17" s="11" customFormat="1" ht="18.899999999999999" customHeight="1" x14ac:dyDescent="0.25">
      <c r="A111" s="360">
        <v>105</v>
      </c>
      <c r="B111" s="67"/>
      <c r="C111" s="67"/>
      <c r="D111" s="68"/>
      <c r="E111" s="373"/>
      <c r="F111" s="69"/>
      <c r="G111" s="69"/>
      <c r="H111" s="586"/>
      <c r="I111" s="395"/>
      <c r="J111" s="357" t="e">
        <f>IF(AND(Q111="",#REF!&gt;0,#REF!&lt;5),K111,)</f>
        <v>#REF!</v>
      </c>
      <c r="K111" s="355" t="str">
        <f>IF(D111="","ZZZ9",IF(AND(#REF!&gt;0,#REF!&lt;5),D111&amp;#REF!,D111&amp;"9"))</f>
        <v>ZZZ9</v>
      </c>
      <c r="L111" s="359">
        <f t="shared" si="3"/>
        <v>999</v>
      </c>
      <c r="M111" s="394">
        <f t="shared" si="4"/>
        <v>999</v>
      </c>
      <c r="N111" s="388"/>
      <c r="O111" s="69"/>
      <c r="P111" s="93">
        <f t="shared" si="5"/>
        <v>999</v>
      </c>
      <c r="Q111" s="69"/>
    </row>
    <row r="112" spans="1:17" s="11" customFormat="1" ht="18.899999999999999" customHeight="1" x14ac:dyDescent="0.25">
      <c r="A112" s="360">
        <v>106</v>
      </c>
      <c r="B112" s="67"/>
      <c r="C112" s="67"/>
      <c r="D112" s="68"/>
      <c r="E112" s="373"/>
      <c r="F112" s="69"/>
      <c r="G112" s="69"/>
      <c r="H112" s="586"/>
      <c r="I112" s="395"/>
      <c r="J112" s="357" t="e">
        <f>IF(AND(Q112="",#REF!&gt;0,#REF!&lt;5),K112,)</f>
        <v>#REF!</v>
      </c>
      <c r="K112" s="355" t="str">
        <f>IF(D112="","ZZZ9",IF(AND(#REF!&gt;0,#REF!&lt;5),D112&amp;#REF!,D112&amp;"9"))</f>
        <v>ZZZ9</v>
      </c>
      <c r="L112" s="359">
        <f t="shared" si="3"/>
        <v>999</v>
      </c>
      <c r="M112" s="394">
        <f t="shared" si="4"/>
        <v>999</v>
      </c>
      <c r="N112" s="388"/>
      <c r="O112" s="69"/>
      <c r="P112" s="93">
        <f t="shared" si="5"/>
        <v>999</v>
      </c>
      <c r="Q112" s="69"/>
    </row>
    <row r="113" spans="1:17" s="11" customFormat="1" ht="18.899999999999999" customHeight="1" x14ac:dyDescent="0.25">
      <c r="A113" s="360">
        <v>107</v>
      </c>
      <c r="B113" s="67"/>
      <c r="C113" s="67"/>
      <c r="D113" s="68"/>
      <c r="E113" s="373"/>
      <c r="F113" s="69"/>
      <c r="G113" s="69"/>
      <c r="H113" s="586"/>
      <c r="I113" s="395"/>
      <c r="J113" s="357" t="e">
        <f>IF(AND(Q113="",#REF!&gt;0,#REF!&lt;5),K113,)</f>
        <v>#REF!</v>
      </c>
      <c r="K113" s="355" t="str">
        <f>IF(D113="","ZZZ9",IF(AND(#REF!&gt;0,#REF!&lt;5),D113&amp;#REF!,D113&amp;"9"))</f>
        <v>ZZZ9</v>
      </c>
      <c r="L113" s="359">
        <f t="shared" si="3"/>
        <v>999</v>
      </c>
      <c r="M113" s="394">
        <f t="shared" si="4"/>
        <v>999</v>
      </c>
      <c r="N113" s="388"/>
      <c r="O113" s="69"/>
      <c r="P113" s="93">
        <f t="shared" si="5"/>
        <v>999</v>
      </c>
      <c r="Q113" s="69"/>
    </row>
    <row r="114" spans="1:17" s="11" customFormat="1" ht="18.899999999999999" customHeight="1" x14ac:dyDescent="0.25">
      <c r="A114" s="360">
        <v>108</v>
      </c>
      <c r="B114" s="67"/>
      <c r="C114" s="67"/>
      <c r="D114" s="68"/>
      <c r="E114" s="373"/>
      <c r="F114" s="69"/>
      <c r="G114" s="69"/>
      <c r="H114" s="586"/>
      <c r="I114" s="395"/>
      <c r="J114" s="357" t="e">
        <f>IF(AND(Q114="",#REF!&gt;0,#REF!&lt;5),K114,)</f>
        <v>#REF!</v>
      </c>
      <c r="K114" s="355" t="str">
        <f>IF(D114="","ZZZ9",IF(AND(#REF!&gt;0,#REF!&lt;5),D114&amp;#REF!,D114&amp;"9"))</f>
        <v>ZZZ9</v>
      </c>
      <c r="L114" s="359">
        <f t="shared" si="3"/>
        <v>999</v>
      </c>
      <c r="M114" s="394">
        <f t="shared" si="4"/>
        <v>999</v>
      </c>
      <c r="N114" s="388"/>
      <c r="O114" s="69"/>
      <c r="P114" s="93">
        <f t="shared" si="5"/>
        <v>999</v>
      </c>
      <c r="Q114" s="69"/>
    </row>
    <row r="115" spans="1:17" s="11" customFormat="1" ht="18.899999999999999" customHeight="1" x14ac:dyDescent="0.25">
      <c r="A115" s="360">
        <v>109</v>
      </c>
      <c r="B115" s="67"/>
      <c r="C115" s="67"/>
      <c r="D115" s="68"/>
      <c r="E115" s="373"/>
      <c r="F115" s="69"/>
      <c r="G115" s="69"/>
      <c r="H115" s="586"/>
      <c r="I115" s="395"/>
      <c r="J115" s="357" t="e">
        <f>IF(AND(Q115="",#REF!&gt;0,#REF!&lt;5),K115,)</f>
        <v>#REF!</v>
      </c>
      <c r="K115" s="355" t="str">
        <f>IF(D115="","ZZZ9",IF(AND(#REF!&gt;0,#REF!&lt;5),D115&amp;#REF!,D115&amp;"9"))</f>
        <v>ZZZ9</v>
      </c>
      <c r="L115" s="359">
        <f t="shared" si="3"/>
        <v>999</v>
      </c>
      <c r="M115" s="394">
        <f t="shared" si="4"/>
        <v>999</v>
      </c>
      <c r="N115" s="388"/>
      <c r="O115" s="69"/>
      <c r="P115" s="93">
        <f t="shared" si="5"/>
        <v>999</v>
      </c>
      <c r="Q115" s="69"/>
    </row>
    <row r="116" spans="1:17" s="11" customFormat="1" ht="18.899999999999999" customHeight="1" x14ac:dyDescent="0.25">
      <c r="A116" s="360">
        <v>110</v>
      </c>
      <c r="B116" s="67"/>
      <c r="C116" s="67"/>
      <c r="D116" s="68"/>
      <c r="E116" s="373"/>
      <c r="F116" s="69"/>
      <c r="G116" s="69"/>
      <c r="H116" s="586"/>
      <c r="I116" s="395"/>
      <c r="J116" s="357" t="e">
        <f>IF(AND(Q116="",#REF!&gt;0,#REF!&lt;5),K116,)</f>
        <v>#REF!</v>
      </c>
      <c r="K116" s="355" t="str">
        <f>IF(D116="","ZZZ9",IF(AND(#REF!&gt;0,#REF!&lt;5),D116&amp;#REF!,D116&amp;"9"))</f>
        <v>ZZZ9</v>
      </c>
      <c r="L116" s="359">
        <f t="shared" si="3"/>
        <v>999</v>
      </c>
      <c r="M116" s="394">
        <f t="shared" si="4"/>
        <v>999</v>
      </c>
      <c r="N116" s="388"/>
      <c r="O116" s="69"/>
      <c r="P116" s="93">
        <f t="shared" si="5"/>
        <v>999</v>
      </c>
      <c r="Q116" s="69"/>
    </row>
    <row r="117" spans="1:17" s="11" customFormat="1" ht="18.899999999999999" customHeight="1" x14ac:dyDescent="0.25">
      <c r="A117" s="360">
        <v>111</v>
      </c>
      <c r="B117" s="67"/>
      <c r="C117" s="67"/>
      <c r="D117" s="68"/>
      <c r="E117" s="373"/>
      <c r="F117" s="69"/>
      <c r="G117" s="69"/>
      <c r="H117" s="586"/>
      <c r="I117" s="395"/>
      <c r="J117" s="357" t="e">
        <f>IF(AND(Q117="",#REF!&gt;0,#REF!&lt;5),K117,)</f>
        <v>#REF!</v>
      </c>
      <c r="K117" s="355" t="str">
        <f>IF(D117="","ZZZ9",IF(AND(#REF!&gt;0,#REF!&lt;5),D117&amp;#REF!,D117&amp;"9"))</f>
        <v>ZZZ9</v>
      </c>
      <c r="L117" s="359">
        <f t="shared" si="3"/>
        <v>999</v>
      </c>
      <c r="M117" s="394">
        <f t="shared" si="4"/>
        <v>999</v>
      </c>
      <c r="N117" s="388"/>
      <c r="O117" s="69"/>
      <c r="P117" s="93">
        <f t="shared" si="5"/>
        <v>999</v>
      </c>
      <c r="Q117" s="69"/>
    </row>
    <row r="118" spans="1:17" s="11" customFormat="1" ht="18.899999999999999" customHeight="1" x14ac:dyDescent="0.25">
      <c r="A118" s="360">
        <v>112</v>
      </c>
      <c r="B118" s="67"/>
      <c r="C118" s="67"/>
      <c r="D118" s="68"/>
      <c r="E118" s="373"/>
      <c r="F118" s="69"/>
      <c r="G118" s="69"/>
      <c r="H118" s="586"/>
      <c r="I118" s="395"/>
      <c r="J118" s="357" t="e">
        <f>IF(AND(Q118="",#REF!&gt;0,#REF!&lt;5),K118,)</f>
        <v>#REF!</v>
      </c>
      <c r="K118" s="355" t="str">
        <f>IF(D118="","ZZZ9",IF(AND(#REF!&gt;0,#REF!&lt;5),D118&amp;#REF!,D118&amp;"9"))</f>
        <v>ZZZ9</v>
      </c>
      <c r="L118" s="359">
        <f t="shared" si="3"/>
        <v>999</v>
      </c>
      <c r="M118" s="394">
        <f t="shared" si="4"/>
        <v>999</v>
      </c>
      <c r="N118" s="388"/>
      <c r="O118" s="69"/>
      <c r="P118" s="93">
        <f t="shared" si="5"/>
        <v>999</v>
      </c>
      <c r="Q118" s="69"/>
    </row>
    <row r="119" spans="1:17" s="11" customFormat="1" ht="18.899999999999999" customHeight="1" x14ac:dyDescent="0.25">
      <c r="A119" s="360">
        <v>113</v>
      </c>
      <c r="B119" s="67"/>
      <c r="C119" s="67"/>
      <c r="D119" s="68"/>
      <c r="E119" s="373"/>
      <c r="F119" s="69"/>
      <c r="G119" s="69"/>
      <c r="H119" s="586"/>
      <c r="I119" s="395"/>
      <c r="J119" s="357" t="e">
        <f>IF(AND(Q119="",#REF!&gt;0,#REF!&lt;5),K119,)</f>
        <v>#REF!</v>
      </c>
      <c r="K119" s="355" t="str">
        <f>IF(D119="","ZZZ9",IF(AND(#REF!&gt;0,#REF!&lt;5),D119&amp;#REF!,D119&amp;"9"))</f>
        <v>ZZZ9</v>
      </c>
      <c r="L119" s="359">
        <f t="shared" si="3"/>
        <v>999</v>
      </c>
      <c r="M119" s="394">
        <f t="shared" si="4"/>
        <v>999</v>
      </c>
      <c r="N119" s="388"/>
      <c r="O119" s="69"/>
      <c r="P119" s="93">
        <f t="shared" si="5"/>
        <v>999</v>
      </c>
      <c r="Q119" s="69"/>
    </row>
    <row r="120" spans="1:17" s="11" customFormat="1" ht="18.899999999999999" customHeight="1" x14ac:dyDescent="0.25">
      <c r="A120" s="360">
        <v>114</v>
      </c>
      <c r="B120" s="67"/>
      <c r="C120" s="67"/>
      <c r="D120" s="68"/>
      <c r="E120" s="373"/>
      <c r="F120" s="69"/>
      <c r="G120" s="69"/>
      <c r="H120" s="586"/>
      <c r="I120" s="395"/>
      <c r="J120" s="357" t="e">
        <f>IF(AND(Q120="",#REF!&gt;0,#REF!&lt;5),K120,)</f>
        <v>#REF!</v>
      </c>
      <c r="K120" s="355" t="str">
        <f>IF(D120="","ZZZ9",IF(AND(#REF!&gt;0,#REF!&lt;5),D120&amp;#REF!,D120&amp;"9"))</f>
        <v>ZZZ9</v>
      </c>
      <c r="L120" s="359">
        <f t="shared" si="3"/>
        <v>999</v>
      </c>
      <c r="M120" s="394">
        <f t="shared" si="4"/>
        <v>999</v>
      </c>
      <c r="N120" s="388"/>
      <c r="O120" s="69"/>
      <c r="P120" s="93">
        <f t="shared" si="5"/>
        <v>999</v>
      </c>
      <c r="Q120" s="69"/>
    </row>
    <row r="121" spans="1:17" s="11" customFormat="1" ht="18.899999999999999" customHeight="1" x14ac:dyDescent="0.25">
      <c r="A121" s="360">
        <v>115</v>
      </c>
      <c r="B121" s="67"/>
      <c r="C121" s="67"/>
      <c r="D121" s="68"/>
      <c r="E121" s="373"/>
      <c r="F121" s="69"/>
      <c r="G121" s="69"/>
      <c r="H121" s="586"/>
      <c r="I121" s="395"/>
      <c r="J121" s="357" t="e">
        <f>IF(AND(Q121="",#REF!&gt;0,#REF!&lt;5),K121,)</f>
        <v>#REF!</v>
      </c>
      <c r="K121" s="355" t="str">
        <f>IF(D121="","ZZZ9",IF(AND(#REF!&gt;0,#REF!&lt;5),D121&amp;#REF!,D121&amp;"9"))</f>
        <v>ZZZ9</v>
      </c>
      <c r="L121" s="359">
        <f t="shared" si="3"/>
        <v>999</v>
      </c>
      <c r="M121" s="394">
        <f t="shared" si="4"/>
        <v>999</v>
      </c>
      <c r="N121" s="388"/>
      <c r="O121" s="69"/>
      <c r="P121" s="93">
        <f t="shared" si="5"/>
        <v>999</v>
      </c>
      <c r="Q121" s="69"/>
    </row>
    <row r="122" spans="1:17" s="11" customFormat="1" ht="18.899999999999999" customHeight="1" x14ac:dyDescent="0.25">
      <c r="A122" s="360">
        <v>116</v>
      </c>
      <c r="B122" s="67"/>
      <c r="C122" s="67"/>
      <c r="D122" s="68"/>
      <c r="E122" s="373"/>
      <c r="F122" s="69"/>
      <c r="G122" s="69"/>
      <c r="H122" s="586"/>
      <c r="I122" s="395"/>
      <c r="J122" s="357" t="e">
        <f>IF(AND(Q122="",#REF!&gt;0,#REF!&lt;5),K122,)</f>
        <v>#REF!</v>
      </c>
      <c r="K122" s="355" t="str">
        <f>IF(D122="","ZZZ9",IF(AND(#REF!&gt;0,#REF!&lt;5),D122&amp;#REF!,D122&amp;"9"))</f>
        <v>ZZZ9</v>
      </c>
      <c r="L122" s="359">
        <f t="shared" si="3"/>
        <v>999</v>
      </c>
      <c r="M122" s="394">
        <f t="shared" si="4"/>
        <v>999</v>
      </c>
      <c r="N122" s="388"/>
      <c r="O122" s="69"/>
      <c r="P122" s="93">
        <f t="shared" si="5"/>
        <v>999</v>
      </c>
      <c r="Q122" s="69"/>
    </row>
    <row r="123" spans="1:17" s="11" customFormat="1" ht="18.899999999999999" customHeight="1" x14ac:dyDescent="0.25">
      <c r="A123" s="360">
        <v>117</v>
      </c>
      <c r="B123" s="67"/>
      <c r="C123" s="67"/>
      <c r="D123" s="68"/>
      <c r="E123" s="373"/>
      <c r="F123" s="69"/>
      <c r="G123" s="69"/>
      <c r="H123" s="586"/>
      <c r="I123" s="395"/>
      <c r="J123" s="357" t="e">
        <f>IF(AND(Q123="",#REF!&gt;0,#REF!&lt;5),K123,)</f>
        <v>#REF!</v>
      </c>
      <c r="K123" s="355" t="str">
        <f>IF(D123="","ZZZ9",IF(AND(#REF!&gt;0,#REF!&lt;5),D123&amp;#REF!,D123&amp;"9"))</f>
        <v>ZZZ9</v>
      </c>
      <c r="L123" s="359">
        <f t="shared" si="3"/>
        <v>999</v>
      </c>
      <c r="M123" s="394">
        <f t="shared" si="4"/>
        <v>999</v>
      </c>
      <c r="N123" s="388"/>
      <c r="O123" s="69"/>
      <c r="P123" s="93">
        <f t="shared" si="5"/>
        <v>999</v>
      </c>
      <c r="Q123" s="69"/>
    </row>
    <row r="124" spans="1:17" s="11" customFormat="1" ht="18.899999999999999" customHeight="1" x14ac:dyDescent="0.25">
      <c r="A124" s="360">
        <v>118</v>
      </c>
      <c r="B124" s="67"/>
      <c r="C124" s="67"/>
      <c r="D124" s="68"/>
      <c r="E124" s="373"/>
      <c r="F124" s="69"/>
      <c r="G124" s="69"/>
      <c r="H124" s="586"/>
      <c r="I124" s="395"/>
      <c r="J124" s="357" t="e">
        <f>IF(AND(Q124="",#REF!&gt;0,#REF!&lt;5),K124,)</f>
        <v>#REF!</v>
      </c>
      <c r="K124" s="355" t="str">
        <f>IF(D124="","ZZZ9",IF(AND(#REF!&gt;0,#REF!&lt;5),D124&amp;#REF!,D124&amp;"9"))</f>
        <v>ZZZ9</v>
      </c>
      <c r="L124" s="359">
        <f t="shared" si="3"/>
        <v>999</v>
      </c>
      <c r="M124" s="394">
        <f t="shared" si="4"/>
        <v>999</v>
      </c>
      <c r="N124" s="388"/>
      <c r="O124" s="69"/>
      <c r="P124" s="93">
        <f t="shared" si="5"/>
        <v>999</v>
      </c>
      <c r="Q124" s="69"/>
    </row>
    <row r="125" spans="1:17" s="11" customFormat="1" ht="18.899999999999999" customHeight="1" x14ac:dyDescent="0.25">
      <c r="A125" s="360">
        <v>119</v>
      </c>
      <c r="B125" s="67"/>
      <c r="C125" s="67"/>
      <c r="D125" s="68"/>
      <c r="E125" s="373"/>
      <c r="F125" s="69"/>
      <c r="G125" s="69"/>
      <c r="H125" s="586"/>
      <c r="I125" s="395"/>
      <c r="J125" s="357" t="e">
        <f>IF(AND(Q125="",#REF!&gt;0,#REF!&lt;5),K125,)</f>
        <v>#REF!</v>
      </c>
      <c r="K125" s="355" t="str">
        <f>IF(D125="","ZZZ9",IF(AND(#REF!&gt;0,#REF!&lt;5),D125&amp;#REF!,D125&amp;"9"))</f>
        <v>ZZZ9</v>
      </c>
      <c r="L125" s="359">
        <f t="shared" si="3"/>
        <v>999</v>
      </c>
      <c r="M125" s="394">
        <f t="shared" si="4"/>
        <v>999</v>
      </c>
      <c r="N125" s="388"/>
      <c r="O125" s="69"/>
      <c r="P125" s="93">
        <f t="shared" si="5"/>
        <v>999</v>
      </c>
      <c r="Q125" s="69"/>
    </row>
    <row r="126" spans="1:17" s="11" customFormat="1" ht="18.899999999999999" customHeight="1" x14ac:dyDescent="0.25">
      <c r="A126" s="360">
        <v>120</v>
      </c>
      <c r="B126" s="67"/>
      <c r="C126" s="67"/>
      <c r="D126" s="68"/>
      <c r="E126" s="373"/>
      <c r="F126" s="69"/>
      <c r="G126" s="69"/>
      <c r="H126" s="586"/>
      <c r="I126" s="395"/>
      <c r="J126" s="357" t="e">
        <f>IF(AND(Q126="",#REF!&gt;0,#REF!&lt;5),K126,)</f>
        <v>#REF!</v>
      </c>
      <c r="K126" s="355" t="str">
        <f>IF(D126="","ZZZ9",IF(AND(#REF!&gt;0,#REF!&lt;5),D126&amp;#REF!,D126&amp;"9"))</f>
        <v>ZZZ9</v>
      </c>
      <c r="L126" s="359">
        <f t="shared" si="3"/>
        <v>999</v>
      </c>
      <c r="M126" s="394">
        <f t="shared" si="4"/>
        <v>999</v>
      </c>
      <c r="N126" s="388"/>
      <c r="O126" s="69"/>
      <c r="P126" s="93">
        <f t="shared" si="5"/>
        <v>999</v>
      </c>
      <c r="Q126" s="69"/>
    </row>
    <row r="127" spans="1:17" s="11" customFormat="1" ht="18.899999999999999" customHeight="1" x14ac:dyDescent="0.25">
      <c r="A127" s="360">
        <v>121</v>
      </c>
      <c r="B127" s="67"/>
      <c r="C127" s="67"/>
      <c r="D127" s="68"/>
      <c r="E127" s="373"/>
      <c r="F127" s="69"/>
      <c r="G127" s="69"/>
      <c r="H127" s="586"/>
      <c r="I127" s="395"/>
      <c r="J127" s="357" t="e">
        <f>IF(AND(Q127="",#REF!&gt;0,#REF!&lt;5),K127,)</f>
        <v>#REF!</v>
      </c>
      <c r="K127" s="355" t="str">
        <f>IF(D127="","ZZZ9",IF(AND(#REF!&gt;0,#REF!&lt;5),D127&amp;#REF!,D127&amp;"9"))</f>
        <v>ZZZ9</v>
      </c>
      <c r="L127" s="359">
        <f t="shared" si="3"/>
        <v>999</v>
      </c>
      <c r="M127" s="394">
        <f t="shared" si="4"/>
        <v>999</v>
      </c>
      <c r="N127" s="388"/>
      <c r="O127" s="69"/>
      <c r="P127" s="93">
        <f t="shared" si="5"/>
        <v>999</v>
      </c>
      <c r="Q127" s="69"/>
    </row>
    <row r="128" spans="1:17" s="11" customFormat="1" ht="18.899999999999999" customHeight="1" x14ac:dyDescent="0.25">
      <c r="A128" s="360">
        <v>122</v>
      </c>
      <c r="B128" s="67"/>
      <c r="C128" s="67"/>
      <c r="D128" s="68"/>
      <c r="E128" s="373"/>
      <c r="F128" s="69"/>
      <c r="G128" s="69"/>
      <c r="H128" s="586"/>
      <c r="I128" s="395"/>
      <c r="J128" s="357" t="e">
        <f>IF(AND(Q128="",#REF!&gt;0,#REF!&lt;5),K128,)</f>
        <v>#REF!</v>
      </c>
      <c r="K128" s="355" t="str">
        <f>IF(D128="","ZZZ9",IF(AND(#REF!&gt;0,#REF!&lt;5),D128&amp;#REF!,D128&amp;"9"))</f>
        <v>ZZZ9</v>
      </c>
      <c r="L128" s="359">
        <f t="shared" si="3"/>
        <v>999</v>
      </c>
      <c r="M128" s="394">
        <f t="shared" si="4"/>
        <v>999</v>
      </c>
      <c r="N128" s="388"/>
      <c r="O128" s="69"/>
      <c r="P128" s="93">
        <f t="shared" si="5"/>
        <v>999</v>
      </c>
      <c r="Q128" s="69"/>
    </row>
    <row r="129" spans="1:17" s="11" customFormat="1" ht="18.899999999999999" customHeight="1" x14ac:dyDescent="0.25">
      <c r="A129" s="360">
        <v>123</v>
      </c>
      <c r="B129" s="67"/>
      <c r="C129" s="67"/>
      <c r="D129" s="68"/>
      <c r="E129" s="373"/>
      <c r="F129" s="69"/>
      <c r="G129" s="69"/>
      <c r="H129" s="586"/>
      <c r="I129" s="395"/>
      <c r="J129" s="357" t="e">
        <f>IF(AND(Q129="",#REF!&gt;0,#REF!&lt;5),K129,)</f>
        <v>#REF!</v>
      </c>
      <c r="K129" s="355" t="str">
        <f>IF(D129="","ZZZ9",IF(AND(#REF!&gt;0,#REF!&lt;5),D129&amp;#REF!,D129&amp;"9"))</f>
        <v>ZZZ9</v>
      </c>
      <c r="L129" s="359">
        <f t="shared" si="3"/>
        <v>999</v>
      </c>
      <c r="M129" s="394">
        <f t="shared" si="4"/>
        <v>999</v>
      </c>
      <c r="N129" s="388"/>
      <c r="O129" s="69"/>
      <c r="P129" s="93">
        <f t="shared" si="5"/>
        <v>999</v>
      </c>
      <c r="Q129" s="69"/>
    </row>
    <row r="130" spans="1:17" s="11" customFormat="1" ht="18.899999999999999" customHeight="1" x14ac:dyDescent="0.25">
      <c r="A130" s="360">
        <v>124</v>
      </c>
      <c r="B130" s="67"/>
      <c r="C130" s="67"/>
      <c r="D130" s="68"/>
      <c r="E130" s="373"/>
      <c r="F130" s="69"/>
      <c r="G130" s="69"/>
      <c r="H130" s="586"/>
      <c r="I130" s="395"/>
      <c r="J130" s="357" t="e">
        <f>IF(AND(Q130="",#REF!&gt;0,#REF!&lt;5),K130,)</f>
        <v>#REF!</v>
      </c>
      <c r="K130" s="355" t="str">
        <f>IF(D130="","ZZZ9",IF(AND(#REF!&gt;0,#REF!&lt;5),D130&amp;#REF!,D130&amp;"9"))</f>
        <v>ZZZ9</v>
      </c>
      <c r="L130" s="359">
        <f t="shared" si="3"/>
        <v>999</v>
      </c>
      <c r="M130" s="394">
        <f t="shared" si="4"/>
        <v>999</v>
      </c>
      <c r="N130" s="388"/>
      <c r="O130" s="69"/>
      <c r="P130" s="93">
        <f t="shared" si="5"/>
        <v>999</v>
      </c>
      <c r="Q130" s="69"/>
    </row>
    <row r="131" spans="1:17" s="11" customFormat="1" ht="18.899999999999999" customHeight="1" x14ac:dyDescent="0.25">
      <c r="A131" s="360">
        <v>125</v>
      </c>
      <c r="B131" s="67"/>
      <c r="C131" s="67"/>
      <c r="D131" s="68"/>
      <c r="E131" s="373"/>
      <c r="F131" s="69"/>
      <c r="G131" s="69"/>
      <c r="H131" s="586"/>
      <c r="I131" s="395"/>
      <c r="J131" s="357" t="e">
        <f>IF(AND(Q131="",#REF!&gt;0,#REF!&lt;5),K131,)</f>
        <v>#REF!</v>
      </c>
      <c r="K131" s="355" t="str">
        <f>IF(D131="","ZZZ9",IF(AND(#REF!&gt;0,#REF!&lt;5),D131&amp;#REF!,D131&amp;"9"))</f>
        <v>ZZZ9</v>
      </c>
      <c r="L131" s="359">
        <f t="shared" si="3"/>
        <v>999</v>
      </c>
      <c r="M131" s="394">
        <f t="shared" si="4"/>
        <v>999</v>
      </c>
      <c r="N131" s="388"/>
      <c r="O131" s="69"/>
      <c r="P131" s="93">
        <f t="shared" si="5"/>
        <v>999</v>
      </c>
      <c r="Q131" s="69"/>
    </row>
    <row r="132" spans="1:17" s="11" customFormat="1" ht="18.899999999999999" customHeight="1" x14ac:dyDescent="0.25">
      <c r="A132" s="360">
        <v>126</v>
      </c>
      <c r="B132" s="67"/>
      <c r="C132" s="67"/>
      <c r="D132" s="68"/>
      <c r="E132" s="373"/>
      <c r="F132" s="69"/>
      <c r="G132" s="69"/>
      <c r="H132" s="586"/>
      <c r="I132" s="395"/>
      <c r="J132" s="357" t="e">
        <f>IF(AND(Q132="",#REF!&gt;0,#REF!&lt;5),K132,)</f>
        <v>#REF!</v>
      </c>
      <c r="K132" s="355" t="str">
        <f>IF(D132="","ZZZ9",IF(AND(#REF!&gt;0,#REF!&lt;5),D132&amp;#REF!,D132&amp;"9"))</f>
        <v>ZZZ9</v>
      </c>
      <c r="L132" s="359">
        <f t="shared" si="3"/>
        <v>999</v>
      </c>
      <c r="M132" s="394">
        <f t="shared" si="4"/>
        <v>999</v>
      </c>
      <c r="N132" s="388"/>
      <c r="O132" s="69"/>
      <c r="P132" s="93">
        <f t="shared" si="5"/>
        <v>999</v>
      </c>
      <c r="Q132" s="69"/>
    </row>
    <row r="133" spans="1:17" s="11" customFormat="1" ht="18.899999999999999" customHeight="1" x14ac:dyDescent="0.25">
      <c r="A133" s="360">
        <v>127</v>
      </c>
      <c r="B133" s="67"/>
      <c r="C133" s="67"/>
      <c r="D133" s="68"/>
      <c r="E133" s="373"/>
      <c r="F133" s="69"/>
      <c r="G133" s="69"/>
      <c r="H133" s="586"/>
      <c r="I133" s="395"/>
      <c r="J133" s="357" t="e">
        <f>IF(AND(Q133="",#REF!&gt;0,#REF!&lt;5),K133,)</f>
        <v>#REF!</v>
      </c>
      <c r="K133" s="355" t="str">
        <f>IF(D133="","ZZZ9",IF(AND(#REF!&gt;0,#REF!&lt;5),D133&amp;#REF!,D133&amp;"9"))</f>
        <v>ZZZ9</v>
      </c>
      <c r="L133" s="359">
        <f t="shared" si="3"/>
        <v>999</v>
      </c>
      <c r="M133" s="394">
        <f t="shared" si="4"/>
        <v>999</v>
      </c>
      <c r="N133" s="388"/>
      <c r="O133" s="69"/>
      <c r="P133" s="93">
        <f t="shared" si="5"/>
        <v>999</v>
      </c>
      <c r="Q133" s="69"/>
    </row>
    <row r="134" spans="1:17" s="11" customFormat="1" ht="18.899999999999999" customHeight="1" x14ac:dyDescent="0.25">
      <c r="A134" s="360">
        <v>128</v>
      </c>
      <c r="B134" s="67"/>
      <c r="C134" s="67"/>
      <c r="D134" s="68"/>
      <c r="E134" s="373"/>
      <c r="F134" s="69"/>
      <c r="G134" s="69"/>
      <c r="H134" s="586"/>
      <c r="I134" s="395"/>
      <c r="J134" s="357" t="e">
        <f>IF(AND(Q134="",#REF!&gt;0,#REF!&lt;5),K134,)</f>
        <v>#REF!</v>
      </c>
      <c r="K134" s="355" t="str">
        <f>IF(D134="","ZZZ9",IF(AND(#REF!&gt;0,#REF!&lt;5),D134&amp;#REF!,D134&amp;"9"))</f>
        <v>ZZZ9</v>
      </c>
      <c r="L134" s="359">
        <f t="shared" si="3"/>
        <v>999</v>
      </c>
      <c r="M134" s="394">
        <f t="shared" si="4"/>
        <v>999</v>
      </c>
      <c r="N134" s="388"/>
      <c r="O134" s="395"/>
      <c r="P134" s="396">
        <f t="shared" si="5"/>
        <v>999</v>
      </c>
      <c r="Q134" s="395"/>
    </row>
    <row r="135" spans="1:17" x14ac:dyDescent="0.25">
      <c r="A135" s="360">
        <v>129</v>
      </c>
      <c r="B135" s="67"/>
      <c r="C135" s="67"/>
      <c r="D135" s="68"/>
      <c r="E135" s="373"/>
      <c r="F135" s="69"/>
      <c r="G135" s="69"/>
      <c r="H135" s="586"/>
      <c r="I135" s="395"/>
      <c r="J135" s="357" t="e">
        <f>IF(AND(Q135="",#REF!&gt;0,#REF!&lt;5),K135,)</f>
        <v>#REF!</v>
      </c>
      <c r="K135" s="355" t="str">
        <f>IF(D135="","ZZZ9",IF(AND(#REF!&gt;0,#REF!&lt;5),D135&amp;#REF!,D135&amp;"9"))</f>
        <v>ZZZ9</v>
      </c>
      <c r="L135" s="359">
        <f t="shared" si="3"/>
        <v>999</v>
      </c>
      <c r="M135" s="394">
        <f t="shared" si="4"/>
        <v>999</v>
      </c>
      <c r="N135" s="388"/>
      <c r="O135" s="69"/>
      <c r="P135" s="93">
        <f t="shared" si="5"/>
        <v>999</v>
      </c>
      <c r="Q135" s="69"/>
    </row>
    <row r="136" spans="1:17" x14ac:dyDescent="0.25">
      <c r="A136" s="360">
        <v>130</v>
      </c>
      <c r="B136" s="67"/>
      <c r="C136" s="67"/>
      <c r="D136" s="68"/>
      <c r="E136" s="373"/>
      <c r="F136" s="69"/>
      <c r="G136" s="69"/>
      <c r="H136" s="586"/>
      <c r="I136" s="395"/>
      <c r="J136" s="357" t="e">
        <f>IF(AND(Q136="",#REF!&gt;0,#REF!&lt;5),K136,)</f>
        <v>#REF!</v>
      </c>
      <c r="K136" s="355" t="str">
        <f>IF(D136="","ZZZ9",IF(AND(#REF!&gt;0,#REF!&lt;5),D136&amp;#REF!,D136&amp;"9"))</f>
        <v>ZZZ9</v>
      </c>
      <c r="L136" s="359">
        <f t="shared" si="3"/>
        <v>999</v>
      </c>
      <c r="M136" s="394">
        <f t="shared" si="4"/>
        <v>999</v>
      </c>
      <c r="N136" s="388"/>
      <c r="O136" s="69"/>
      <c r="P136" s="93">
        <f t="shared" si="5"/>
        <v>999</v>
      </c>
      <c r="Q136" s="69"/>
    </row>
    <row r="137" spans="1:17" x14ac:dyDescent="0.25">
      <c r="A137" s="360">
        <v>131</v>
      </c>
      <c r="B137" s="67"/>
      <c r="C137" s="67"/>
      <c r="D137" s="68"/>
      <c r="E137" s="373"/>
      <c r="F137" s="69"/>
      <c r="G137" s="69"/>
      <c r="H137" s="586"/>
      <c r="I137" s="395"/>
      <c r="J137" s="357" t="e">
        <f>IF(AND(Q137="",#REF!&gt;0,#REF!&lt;5),K137,)</f>
        <v>#REF!</v>
      </c>
      <c r="K137" s="355" t="str">
        <f>IF(D137="","ZZZ9",IF(AND(#REF!&gt;0,#REF!&lt;5),D137&amp;#REF!,D137&amp;"9"))</f>
        <v>ZZZ9</v>
      </c>
      <c r="L137" s="359">
        <f t="shared" si="3"/>
        <v>999</v>
      </c>
      <c r="M137" s="394">
        <f t="shared" si="4"/>
        <v>999</v>
      </c>
      <c r="N137" s="388"/>
      <c r="O137" s="69"/>
      <c r="P137" s="93">
        <f t="shared" si="5"/>
        <v>999</v>
      </c>
      <c r="Q137" s="69"/>
    </row>
    <row r="138" spans="1:17" x14ac:dyDescent="0.25">
      <c r="A138" s="360">
        <v>132</v>
      </c>
      <c r="B138" s="67"/>
      <c r="C138" s="67"/>
      <c r="D138" s="68"/>
      <c r="E138" s="373"/>
      <c r="F138" s="69"/>
      <c r="G138" s="69"/>
      <c r="H138" s="586"/>
      <c r="I138" s="395"/>
      <c r="J138" s="357" t="e">
        <f>IF(AND(Q138="",#REF!&gt;0,#REF!&lt;5),K138,)</f>
        <v>#REF!</v>
      </c>
      <c r="K138" s="355" t="str">
        <f>IF(D138="","ZZZ9",IF(AND(#REF!&gt;0,#REF!&lt;5),D138&amp;#REF!,D138&amp;"9"))</f>
        <v>ZZZ9</v>
      </c>
      <c r="L138" s="359">
        <f t="shared" si="3"/>
        <v>999</v>
      </c>
      <c r="M138" s="394">
        <f t="shared" si="4"/>
        <v>999</v>
      </c>
      <c r="N138" s="388"/>
      <c r="O138" s="69"/>
      <c r="P138" s="93">
        <f t="shared" si="5"/>
        <v>999</v>
      </c>
      <c r="Q138" s="69"/>
    </row>
    <row r="139" spans="1:17" x14ac:dyDescent="0.25">
      <c r="A139" s="360">
        <v>133</v>
      </c>
      <c r="B139" s="67"/>
      <c r="C139" s="67"/>
      <c r="D139" s="68"/>
      <c r="E139" s="373"/>
      <c r="F139" s="69"/>
      <c r="G139" s="69"/>
      <c r="H139" s="586"/>
      <c r="I139" s="395"/>
      <c r="J139" s="357" t="e">
        <f>IF(AND(Q139="",#REF!&gt;0,#REF!&lt;5),K139,)</f>
        <v>#REF!</v>
      </c>
      <c r="K139" s="355" t="str">
        <f>IF(D139="","ZZZ9",IF(AND(#REF!&gt;0,#REF!&lt;5),D139&amp;#REF!,D139&amp;"9"))</f>
        <v>ZZZ9</v>
      </c>
      <c r="L139" s="359">
        <f t="shared" si="3"/>
        <v>999</v>
      </c>
      <c r="M139" s="394">
        <f t="shared" si="4"/>
        <v>999</v>
      </c>
      <c r="N139" s="388"/>
      <c r="O139" s="69"/>
      <c r="P139" s="93">
        <f t="shared" si="5"/>
        <v>999</v>
      </c>
      <c r="Q139" s="69"/>
    </row>
    <row r="140" spans="1:17" x14ac:dyDescent="0.25">
      <c r="A140" s="360">
        <v>134</v>
      </c>
      <c r="B140" s="67"/>
      <c r="C140" s="67"/>
      <c r="D140" s="68"/>
      <c r="E140" s="373"/>
      <c r="F140" s="69"/>
      <c r="G140" s="69"/>
      <c r="H140" s="586"/>
      <c r="I140" s="395"/>
      <c r="J140" s="357" t="e">
        <f>IF(AND(Q140="",#REF!&gt;0,#REF!&lt;5),K140,)</f>
        <v>#REF!</v>
      </c>
      <c r="K140" s="355" t="str">
        <f>IF(D140="","ZZZ9",IF(AND(#REF!&gt;0,#REF!&lt;5),D140&amp;#REF!,D140&amp;"9"))</f>
        <v>ZZZ9</v>
      </c>
      <c r="L140" s="359">
        <f t="shared" si="3"/>
        <v>999</v>
      </c>
      <c r="M140" s="394">
        <f t="shared" si="4"/>
        <v>999</v>
      </c>
      <c r="N140" s="388"/>
      <c r="O140" s="69"/>
      <c r="P140" s="93">
        <f t="shared" si="5"/>
        <v>999</v>
      </c>
      <c r="Q140" s="69"/>
    </row>
    <row r="141" spans="1:17" x14ac:dyDescent="0.25">
      <c r="A141" s="360">
        <v>135</v>
      </c>
      <c r="B141" s="67"/>
      <c r="C141" s="67"/>
      <c r="D141" s="68"/>
      <c r="E141" s="373"/>
      <c r="F141" s="69"/>
      <c r="G141" s="69"/>
      <c r="H141" s="586"/>
      <c r="I141" s="395"/>
      <c r="J141" s="357" t="e">
        <f>IF(AND(Q141="",#REF!&gt;0,#REF!&lt;5),K141,)</f>
        <v>#REF!</v>
      </c>
      <c r="K141" s="355" t="str">
        <f>IF(D141="","ZZZ9",IF(AND(#REF!&gt;0,#REF!&lt;5),D141&amp;#REF!,D141&amp;"9"))</f>
        <v>ZZZ9</v>
      </c>
      <c r="L141" s="359">
        <f t="shared" si="3"/>
        <v>999</v>
      </c>
      <c r="M141" s="394">
        <f t="shared" si="4"/>
        <v>999</v>
      </c>
      <c r="N141" s="388"/>
      <c r="O141" s="395"/>
      <c r="P141" s="396">
        <f t="shared" si="5"/>
        <v>999</v>
      </c>
      <c r="Q141" s="395"/>
    </row>
    <row r="142" spans="1:17" x14ac:dyDescent="0.25">
      <c r="A142" s="360">
        <v>136</v>
      </c>
      <c r="B142" s="67"/>
      <c r="C142" s="67"/>
      <c r="D142" s="68"/>
      <c r="E142" s="373"/>
      <c r="F142" s="69"/>
      <c r="G142" s="69"/>
      <c r="H142" s="586"/>
      <c r="I142" s="395"/>
      <c r="J142" s="357" t="e">
        <f>IF(AND(Q142="",#REF!&gt;0,#REF!&lt;5),K142,)</f>
        <v>#REF!</v>
      </c>
      <c r="K142" s="355" t="str">
        <f>IF(D142="","ZZZ9",IF(AND(#REF!&gt;0,#REF!&lt;5),D142&amp;#REF!,D142&amp;"9"))</f>
        <v>ZZZ9</v>
      </c>
      <c r="L142" s="359">
        <f t="shared" si="3"/>
        <v>999</v>
      </c>
      <c r="M142" s="394">
        <f t="shared" si="4"/>
        <v>999</v>
      </c>
      <c r="N142" s="388"/>
      <c r="O142" s="69"/>
      <c r="P142" s="93">
        <f t="shared" si="5"/>
        <v>999</v>
      </c>
      <c r="Q142" s="69"/>
    </row>
    <row r="143" spans="1:17" x14ac:dyDescent="0.25">
      <c r="A143" s="360">
        <v>137</v>
      </c>
      <c r="B143" s="67"/>
      <c r="C143" s="67"/>
      <c r="D143" s="68"/>
      <c r="E143" s="373"/>
      <c r="F143" s="69"/>
      <c r="G143" s="69"/>
      <c r="H143" s="586"/>
      <c r="I143" s="395"/>
      <c r="J143" s="357" t="e">
        <f>IF(AND(Q143="",#REF!&gt;0,#REF!&lt;5),K143,)</f>
        <v>#REF!</v>
      </c>
      <c r="K143" s="355" t="str">
        <f>IF(D143="","ZZZ9",IF(AND(#REF!&gt;0,#REF!&lt;5),D143&amp;#REF!,D143&amp;"9"))</f>
        <v>ZZZ9</v>
      </c>
      <c r="L143" s="359">
        <f t="shared" si="3"/>
        <v>999</v>
      </c>
      <c r="M143" s="394">
        <f t="shared" si="4"/>
        <v>999</v>
      </c>
      <c r="N143" s="388"/>
      <c r="O143" s="69"/>
      <c r="P143" s="93">
        <f t="shared" si="5"/>
        <v>999</v>
      </c>
      <c r="Q143" s="69"/>
    </row>
    <row r="144" spans="1:17" x14ac:dyDescent="0.25">
      <c r="A144" s="360">
        <v>138</v>
      </c>
      <c r="B144" s="67"/>
      <c r="C144" s="67"/>
      <c r="D144" s="68"/>
      <c r="E144" s="373"/>
      <c r="F144" s="69"/>
      <c r="G144" s="69"/>
      <c r="H144" s="586"/>
      <c r="I144" s="395"/>
      <c r="J144" s="357" t="e">
        <f>IF(AND(Q144="",#REF!&gt;0,#REF!&lt;5),K144,)</f>
        <v>#REF!</v>
      </c>
      <c r="K144" s="355" t="str">
        <f>IF(D144="","ZZZ9",IF(AND(#REF!&gt;0,#REF!&lt;5),D144&amp;#REF!,D144&amp;"9"))</f>
        <v>ZZZ9</v>
      </c>
      <c r="L144" s="359">
        <f t="shared" si="3"/>
        <v>999</v>
      </c>
      <c r="M144" s="394">
        <f t="shared" si="4"/>
        <v>999</v>
      </c>
      <c r="N144" s="388"/>
      <c r="O144" s="69"/>
      <c r="P144" s="93">
        <f t="shared" si="5"/>
        <v>999</v>
      </c>
      <c r="Q144" s="69"/>
    </row>
    <row r="145" spans="1:17" x14ac:dyDescent="0.25">
      <c r="A145" s="360">
        <v>139</v>
      </c>
      <c r="B145" s="67"/>
      <c r="C145" s="67"/>
      <c r="D145" s="68"/>
      <c r="E145" s="373"/>
      <c r="F145" s="69"/>
      <c r="G145" s="69"/>
      <c r="H145" s="586"/>
      <c r="I145" s="395"/>
      <c r="J145" s="357" t="e">
        <f>IF(AND(Q145="",#REF!&gt;0,#REF!&lt;5),K145,)</f>
        <v>#REF!</v>
      </c>
      <c r="K145" s="355" t="str">
        <f>IF(D145="","ZZZ9",IF(AND(#REF!&gt;0,#REF!&lt;5),D145&amp;#REF!,D145&amp;"9"))</f>
        <v>ZZZ9</v>
      </c>
      <c r="L145" s="359">
        <f t="shared" si="3"/>
        <v>999</v>
      </c>
      <c r="M145" s="394">
        <f t="shared" si="4"/>
        <v>999</v>
      </c>
      <c r="N145" s="388"/>
      <c r="O145" s="69"/>
      <c r="P145" s="93">
        <f t="shared" si="5"/>
        <v>999</v>
      </c>
      <c r="Q145" s="69"/>
    </row>
    <row r="146" spans="1:17" x14ac:dyDescent="0.25">
      <c r="A146" s="360">
        <v>140</v>
      </c>
      <c r="B146" s="67"/>
      <c r="C146" s="67"/>
      <c r="D146" s="68"/>
      <c r="E146" s="373"/>
      <c r="F146" s="69"/>
      <c r="G146" s="69"/>
      <c r="H146" s="586"/>
      <c r="I146" s="395"/>
      <c r="J146" s="357" t="e">
        <f>IF(AND(Q146="",#REF!&gt;0,#REF!&lt;5),K146,)</f>
        <v>#REF!</v>
      </c>
      <c r="K146" s="355" t="str">
        <f>IF(D146="","ZZZ9",IF(AND(#REF!&gt;0,#REF!&lt;5),D146&amp;#REF!,D146&amp;"9"))</f>
        <v>ZZZ9</v>
      </c>
      <c r="L146" s="359">
        <f t="shared" si="3"/>
        <v>999</v>
      </c>
      <c r="M146" s="394">
        <f t="shared" si="4"/>
        <v>999</v>
      </c>
      <c r="N146" s="388"/>
      <c r="O146" s="69"/>
      <c r="P146" s="93">
        <f t="shared" si="5"/>
        <v>999</v>
      </c>
      <c r="Q146" s="69"/>
    </row>
    <row r="147" spans="1:17" x14ac:dyDescent="0.25">
      <c r="A147" s="360">
        <v>141</v>
      </c>
      <c r="B147" s="67"/>
      <c r="C147" s="67"/>
      <c r="D147" s="68"/>
      <c r="E147" s="373"/>
      <c r="F147" s="69"/>
      <c r="G147" s="69"/>
      <c r="H147" s="586"/>
      <c r="I147" s="395"/>
      <c r="J147" s="357" t="e">
        <f>IF(AND(Q147="",#REF!&gt;0,#REF!&lt;5),K147,)</f>
        <v>#REF!</v>
      </c>
      <c r="K147" s="355" t="str">
        <f>IF(D147="","ZZZ9",IF(AND(#REF!&gt;0,#REF!&lt;5),D147&amp;#REF!,D147&amp;"9"))</f>
        <v>ZZZ9</v>
      </c>
      <c r="L147" s="359">
        <f t="shared" si="3"/>
        <v>999</v>
      </c>
      <c r="M147" s="394">
        <f t="shared" si="4"/>
        <v>999</v>
      </c>
      <c r="N147" s="388"/>
      <c r="O147" s="69"/>
      <c r="P147" s="93">
        <f t="shared" si="5"/>
        <v>999</v>
      </c>
      <c r="Q147" s="69"/>
    </row>
    <row r="148" spans="1:17" x14ac:dyDescent="0.25">
      <c r="A148" s="360">
        <v>142</v>
      </c>
      <c r="B148" s="67"/>
      <c r="C148" s="67"/>
      <c r="D148" s="68"/>
      <c r="E148" s="373"/>
      <c r="F148" s="69"/>
      <c r="G148" s="69"/>
      <c r="H148" s="586"/>
      <c r="I148" s="395"/>
      <c r="J148" s="357" t="e">
        <f>IF(AND(Q148="",#REF!&gt;0,#REF!&lt;5),K148,)</f>
        <v>#REF!</v>
      </c>
      <c r="K148" s="355" t="str">
        <f>IF(D148="","ZZZ9",IF(AND(#REF!&gt;0,#REF!&lt;5),D148&amp;#REF!,D148&amp;"9"))</f>
        <v>ZZZ9</v>
      </c>
      <c r="L148" s="359">
        <f t="shared" si="3"/>
        <v>999</v>
      </c>
      <c r="M148" s="394">
        <f t="shared" si="4"/>
        <v>999</v>
      </c>
      <c r="N148" s="388"/>
      <c r="O148" s="395"/>
      <c r="P148" s="396">
        <f t="shared" si="5"/>
        <v>999</v>
      </c>
      <c r="Q148" s="395"/>
    </row>
    <row r="149" spans="1:17" x14ac:dyDescent="0.25">
      <c r="A149" s="360">
        <v>143</v>
      </c>
      <c r="B149" s="67"/>
      <c r="C149" s="67"/>
      <c r="D149" s="68"/>
      <c r="E149" s="373"/>
      <c r="F149" s="69"/>
      <c r="G149" s="69"/>
      <c r="H149" s="586"/>
      <c r="I149" s="395"/>
      <c r="J149" s="357" t="e">
        <f>IF(AND(Q149="",#REF!&gt;0,#REF!&lt;5),K149,)</f>
        <v>#REF!</v>
      </c>
      <c r="K149" s="355" t="str">
        <f>IF(D149="","ZZZ9",IF(AND(#REF!&gt;0,#REF!&lt;5),D149&amp;#REF!,D149&amp;"9"))</f>
        <v>ZZZ9</v>
      </c>
      <c r="L149" s="359">
        <f t="shared" si="3"/>
        <v>999</v>
      </c>
      <c r="M149" s="394">
        <f t="shared" si="4"/>
        <v>999</v>
      </c>
      <c r="N149" s="388"/>
      <c r="O149" s="69"/>
      <c r="P149" s="93">
        <f t="shared" si="5"/>
        <v>999</v>
      </c>
      <c r="Q149" s="69"/>
    </row>
    <row r="150" spans="1:17" x14ac:dyDescent="0.25">
      <c r="A150" s="360">
        <v>144</v>
      </c>
      <c r="B150" s="67"/>
      <c r="C150" s="67"/>
      <c r="D150" s="68"/>
      <c r="E150" s="373"/>
      <c r="F150" s="69"/>
      <c r="G150" s="69"/>
      <c r="H150" s="586"/>
      <c r="I150" s="395"/>
      <c r="J150" s="357" t="e">
        <f>IF(AND(Q150="",#REF!&gt;0,#REF!&lt;5),K150,)</f>
        <v>#REF!</v>
      </c>
      <c r="K150" s="355" t="str">
        <f>IF(D150="","ZZZ9",IF(AND(#REF!&gt;0,#REF!&lt;5),D150&amp;#REF!,D150&amp;"9"))</f>
        <v>ZZZ9</v>
      </c>
      <c r="L150" s="359">
        <f t="shared" si="3"/>
        <v>999</v>
      </c>
      <c r="M150" s="394">
        <f t="shared" si="4"/>
        <v>999</v>
      </c>
      <c r="N150" s="388"/>
      <c r="O150" s="69"/>
      <c r="P150" s="93">
        <f t="shared" si="5"/>
        <v>999</v>
      </c>
      <c r="Q150" s="69"/>
    </row>
    <row r="151" spans="1:17" x14ac:dyDescent="0.25">
      <c r="A151" s="360">
        <v>145</v>
      </c>
      <c r="B151" s="67"/>
      <c r="C151" s="67"/>
      <c r="D151" s="68"/>
      <c r="E151" s="373"/>
      <c r="F151" s="69"/>
      <c r="G151" s="69"/>
      <c r="H151" s="586"/>
      <c r="I151" s="395"/>
      <c r="J151" s="357" t="e">
        <f>IF(AND(Q151="",#REF!&gt;0,#REF!&lt;5),K151,)</f>
        <v>#REF!</v>
      </c>
      <c r="K151" s="355" t="str">
        <f>IF(D151="","ZZZ9",IF(AND(#REF!&gt;0,#REF!&lt;5),D151&amp;#REF!,D151&amp;"9"))</f>
        <v>ZZZ9</v>
      </c>
      <c r="L151" s="359">
        <f t="shared" si="3"/>
        <v>999</v>
      </c>
      <c r="M151" s="394">
        <f t="shared" si="4"/>
        <v>999</v>
      </c>
      <c r="N151" s="388"/>
      <c r="O151" s="69"/>
      <c r="P151" s="93">
        <f t="shared" si="5"/>
        <v>999</v>
      </c>
      <c r="Q151" s="69"/>
    </row>
    <row r="152" spans="1:17" x14ac:dyDescent="0.25">
      <c r="A152" s="360">
        <v>146</v>
      </c>
      <c r="B152" s="67"/>
      <c r="C152" s="67"/>
      <c r="D152" s="68"/>
      <c r="E152" s="373"/>
      <c r="F152" s="69"/>
      <c r="G152" s="69"/>
      <c r="H152" s="586"/>
      <c r="I152" s="395"/>
      <c r="J152" s="357" t="e">
        <f>IF(AND(Q152="",#REF!&gt;0,#REF!&lt;5),K152,)</f>
        <v>#REF!</v>
      </c>
      <c r="K152" s="355" t="str">
        <f>IF(D152="","ZZZ9",IF(AND(#REF!&gt;0,#REF!&lt;5),D152&amp;#REF!,D152&amp;"9"))</f>
        <v>ZZZ9</v>
      </c>
      <c r="L152" s="359">
        <f t="shared" si="3"/>
        <v>999</v>
      </c>
      <c r="M152" s="394">
        <f t="shared" si="4"/>
        <v>999</v>
      </c>
      <c r="N152" s="388"/>
      <c r="O152" s="69"/>
      <c r="P152" s="93">
        <f t="shared" si="5"/>
        <v>999</v>
      </c>
      <c r="Q152" s="69"/>
    </row>
    <row r="153" spans="1:17" x14ac:dyDescent="0.25">
      <c r="A153" s="360">
        <v>147</v>
      </c>
      <c r="B153" s="67"/>
      <c r="C153" s="67"/>
      <c r="D153" s="68"/>
      <c r="E153" s="373"/>
      <c r="F153" s="69"/>
      <c r="G153" s="69"/>
      <c r="H153" s="586"/>
      <c r="I153" s="395"/>
      <c r="J153" s="357" t="e">
        <f>IF(AND(Q153="",#REF!&gt;0,#REF!&lt;5),K153,)</f>
        <v>#REF!</v>
      </c>
      <c r="K153" s="355" t="str">
        <f>IF(D153="","ZZZ9",IF(AND(#REF!&gt;0,#REF!&lt;5),D153&amp;#REF!,D153&amp;"9"))</f>
        <v>ZZZ9</v>
      </c>
      <c r="L153" s="359">
        <f t="shared" si="3"/>
        <v>999</v>
      </c>
      <c r="M153" s="394">
        <f t="shared" si="4"/>
        <v>999</v>
      </c>
      <c r="N153" s="388"/>
      <c r="O153" s="69"/>
      <c r="P153" s="93">
        <f t="shared" si="5"/>
        <v>999</v>
      </c>
      <c r="Q153" s="69"/>
    </row>
    <row r="154" spans="1:17" x14ac:dyDescent="0.25">
      <c r="A154" s="360">
        <v>148</v>
      </c>
      <c r="B154" s="67"/>
      <c r="C154" s="67"/>
      <c r="D154" s="68"/>
      <c r="E154" s="373"/>
      <c r="F154" s="69"/>
      <c r="G154" s="69"/>
      <c r="H154" s="586"/>
      <c r="I154" s="395"/>
      <c r="J154" s="357" t="e">
        <f>IF(AND(Q154="",#REF!&gt;0,#REF!&lt;5),K154,)</f>
        <v>#REF!</v>
      </c>
      <c r="K154" s="355" t="str">
        <f>IF(D154="","ZZZ9",IF(AND(#REF!&gt;0,#REF!&lt;5),D154&amp;#REF!,D154&amp;"9"))</f>
        <v>ZZZ9</v>
      </c>
      <c r="L154" s="359">
        <f t="shared" si="3"/>
        <v>999</v>
      </c>
      <c r="M154" s="394">
        <f t="shared" si="4"/>
        <v>999</v>
      </c>
      <c r="N154" s="388"/>
      <c r="O154" s="69"/>
      <c r="P154" s="93">
        <f t="shared" si="5"/>
        <v>999</v>
      </c>
      <c r="Q154" s="69"/>
    </row>
    <row r="155" spans="1:17" x14ac:dyDescent="0.25">
      <c r="A155" s="360">
        <v>149</v>
      </c>
      <c r="B155" s="67"/>
      <c r="C155" s="67"/>
      <c r="D155" s="68"/>
      <c r="E155" s="373"/>
      <c r="F155" s="69"/>
      <c r="G155" s="69"/>
      <c r="H155" s="586"/>
      <c r="I155" s="395"/>
      <c r="J155" s="357" t="e">
        <f>IF(AND(Q155="",#REF!&gt;0,#REF!&lt;5),K155,)</f>
        <v>#REF!</v>
      </c>
      <c r="K155" s="355" t="str">
        <f>IF(D155="","ZZZ9",IF(AND(#REF!&gt;0,#REF!&lt;5),D155&amp;#REF!,D155&amp;"9"))</f>
        <v>ZZZ9</v>
      </c>
      <c r="L155" s="359">
        <f t="shared" si="3"/>
        <v>999</v>
      </c>
      <c r="M155" s="394">
        <f t="shared" si="4"/>
        <v>999</v>
      </c>
      <c r="N155" s="388"/>
      <c r="O155" s="69"/>
      <c r="P155" s="93">
        <f t="shared" si="5"/>
        <v>999</v>
      </c>
      <c r="Q155" s="69"/>
    </row>
    <row r="156" spans="1:17" x14ac:dyDescent="0.25">
      <c r="A156" s="360">
        <v>150</v>
      </c>
      <c r="B156" s="67"/>
      <c r="C156" s="67"/>
      <c r="D156" s="68"/>
      <c r="E156" s="373"/>
      <c r="F156" s="69"/>
      <c r="G156" s="69"/>
      <c r="H156" s="586"/>
      <c r="I156" s="395"/>
      <c r="J156" s="357" t="e">
        <f>IF(AND(Q156="",#REF!&gt;0,#REF!&lt;5),K156,)</f>
        <v>#REF!</v>
      </c>
      <c r="K156" s="355" t="str">
        <f>IF(D156="","ZZZ9",IF(AND(#REF!&gt;0,#REF!&lt;5),D156&amp;#REF!,D156&amp;"9"))</f>
        <v>ZZZ9</v>
      </c>
      <c r="L156" s="359">
        <f t="shared" si="3"/>
        <v>999</v>
      </c>
      <c r="M156" s="394">
        <f t="shared" si="4"/>
        <v>999</v>
      </c>
      <c r="N156" s="388"/>
      <c r="O156" s="69"/>
      <c r="P156" s="93">
        <f t="shared" si="5"/>
        <v>999</v>
      </c>
      <c r="Q156" s="69"/>
    </row>
  </sheetData>
  <conditionalFormatting sqref="A7:D156">
    <cfRule type="expression" dxfId="306" priority="14" stopIfTrue="1">
      <formula>$Q7&gt;=1</formula>
    </cfRule>
  </conditionalFormatting>
  <conditionalFormatting sqref="B7:D37">
    <cfRule type="expression" dxfId="305" priority="1" stopIfTrue="1">
      <formula>$Q7&gt;=1</formula>
    </cfRule>
  </conditionalFormatting>
  <conditionalFormatting sqref="E7:E14">
    <cfRule type="expression" dxfId="304" priority="6" stopIfTrue="1">
      <formula>AND(ROUNDDOWN(($A$4-E7)/365.25,0)&lt;=13,G7&lt;&gt;"OK")</formula>
    </cfRule>
    <cfRule type="expression" dxfId="303" priority="7" stopIfTrue="1">
      <formula>AND(ROUNDDOWN(($A$4-E7)/365.25,0)&lt;=14,G7&lt;&gt;"OK")</formula>
    </cfRule>
    <cfRule type="expression" dxfId="302" priority="8" stopIfTrue="1">
      <formula>AND(ROUNDDOWN(($A$4-E7)/365.25,0)&lt;=17,G7&lt;&gt;"OK")</formula>
    </cfRule>
    <cfRule type="expression" dxfId="301" priority="11" stopIfTrue="1">
      <formula>AND(ROUNDDOWN(($A$4-E7)/365.25,0)&lt;=13,G7&lt;&gt;"OK")</formula>
    </cfRule>
    <cfRule type="expression" dxfId="300" priority="12" stopIfTrue="1">
      <formula>AND(ROUNDDOWN(($A$4-E7)/365.25,0)&lt;=14,G7&lt;&gt;"OK")</formula>
    </cfRule>
    <cfRule type="expression" dxfId="299" priority="13" stopIfTrue="1">
      <formula>AND(ROUNDDOWN(($A$4-E7)/365.25,0)&lt;=17,G7&lt;&gt;"OK")</formula>
    </cfRule>
  </conditionalFormatting>
  <conditionalFormatting sqref="E7:E27 E29:E37">
    <cfRule type="expression" dxfId="298" priority="2" stopIfTrue="1">
      <formula>AND(ROUNDDOWN(($A$4-E7)/365.25,0)&lt;=13,G7&lt;&gt;"OK")</formula>
    </cfRule>
    <cfRule type="expression" dxfId="297" priority="3" stopIfTrue="1">
      <formula>AND(ROUNDDOWN(($A$4-E7)/365.25,0)&lt;=14,G7&lt;&gt;"OK")</formula>
    </cfRule>
    <cfRule type="expression" dxfId="296" priority="4" stopIfTrue="1">
      <formula>AND(ROUNDDOWN(($A$4-E7)/365.25,0)&lt;=17,G7&lt;&gt;"OK")</formula>
    </cfRule>
  </conditionalFormatting>
  <conditionalFormatting sqref="E7:E156">
    <cfRule type="expression" dxfId="295" priority="16" stopIfTrue="1">
      <formula>AND(ROUNDDOWN(($A$4-E7)/365.25,0)&lt;=13,G7&lt;&gt;"OK")</formula>
    </cfRule>
    <cfRule type="expression" dxfId="294" priority="17" stopIfTrue="1">
      <formula>AND(ROUNDDOWN(($A$4-E7)/365.25,0)&lt;=14,G7&lt;&gt;"OK")</formula>
    </cfRule>
    <cfRule type="expression" dxfId="293" priority="18" stopIfTrue="1">
      <formula>AND(ROUNDDOWN(($A$4-E7)/365.25,0)&lt;=17,G7&lt;&gt;"OK")</formula>
    </cfRule>
  </conditionalFormatting>
  <conditionalFormatting sqref="J7:J156">
    <cfRule type="cellIs" dxfId="292" priority="10" stopIfTrue="1" operator="equal">
      <formula>"Z"</formula>
    </cfRule>
  </conditionalFormatting>
  <printOptions horizontalCentered="1"/>
  <pageMargins left="0.35" right="0.35" top="0.39" bottom="0.39" header="0" footer="0"/>
  <pageSetup paperSize="9" orientation="landscape" horizontalDpi="200" verticalDpi="200" r:id="rId1"/>
  <headerFooter alignWithMargins="0"/>
  <rowBreaks count="6" manualBreakCount="6">
    <brk id="26" max="16383" man="1"/>
    <brk id="46" max="16383" man="1"/>
    <brk id="66" max="16383" man="1"/>
    <brk id="86" max="16383" man="1"/>
    <brk id="106" max="16383" man="1"/>
    <brk id="126" max="16383" man="1"/>
  </rowBreaks>
  <colBreaks count="1" manualBreakCount="1">
    <brk id="17"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701441" r:id="rId4" name="Button 1">
              <controlPr defaultSize="0" print="0" autoFill="0" autoPict="0" macro="[0]!egyeni_fotabla_sorsolasi_ranglista">
                <anchor moveWithCells="1" sizeWithCells="1">
                  <from>
                    <xdr:col>7</xdr:col>
                    <xdr:colOff>220980</xdr:colOff>
                    <xdr:row>0</xdr:row>
                    <xdr:rowOff>68580</xdr:rowOff>
                  </from>
                  <to>
                    <xdr:col>14</xdr:col>
                    <xdr:colOff>144780</xdr:colOff>
                    <xdr:row>1</xdr:row>
                    <xdr:rowOff>144780</xdr:rowOff>
                  </to>
                </anchor>
              </controlPr>
            </control>
          </mc:Choice>
        </mc:AlternateContent>
      </controls>
    </mc:Choice>
  </mc:AlternateContent>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Munka34">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3" width="8.44140625" customWidth="1"/>
    <col min="15" max="15" width="5.44140625" customWidth="1"/>
    <col min="16" max="16" width="4.44140625" customWidth="1"/>
    <col min="17" max="17" width="11.6640625" customWidth="1"/>
    <col min="25" max="25" width="10.33203125" hidden="1" customWidth="1"/>
    <col min="26"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07" t="str">
        <f>IF($B7="","",VLOOKUP($B7,'1MD ELO (4)'!$A$7:$O$22,5))</f>
        <v/>
      </c>
      <c r="D7" s="507" t="str">
        <f>IF($B7="","",VLOOKUP($B7,'1MD ELO (4)'!$A$7:$O$22,15))</f>
        <v/>
      </c>
      <c r="E7" s="502" t="str">
        <f>UPPER(IF($B7="","",VLOOKUP($B7,'1MD ELO (4)'!$A$7:$O$22,2)))</f>
        <v/>
      </c>
      <c r="F7" s="508"/>
      <c r="G7" s="502" t="str">
        <f>IF($B7="","",VLOOKUP($B7,'1MD ELO (4)'!$A$7:$O$22,3))</f>
        <v/>
      </c>
      <c r="H7" s="508"/>
      <c r="I7" s="502" t="str">
        <f>IF($B7="","",VLOOKUP($B7,'1MD ELO (4)'!$A$7:$O$22,4))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483"/>
      <c r="C12" s="483"/>
      <c r="D12" s="483"/>
      <c r="E12" s="483"/>
      <c r="F12" s="483"/>
      <c r="G12" s="483"/>
      <c r="H12" s="483"/>
      <c r="I12" s="483"/>
      <c r="J12" s="483"/>
      <c r="K12" s="483"/>
      <c r="L12" s="483"/>
      <c r="M12" s="483"/>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483"/>
      <c r="B13" s="483"/>
      <c r="C13" s="483"/>
      <c r="D13" s="483"/>
      <c r="E13" s="483"/>
      <c r="F13" s="483"/>
      <c r="G13" s="483"/>
      <c r="H13" s="483"/>
      <c r="I13" s="483"/>
      <c r="J13" s="483"/>
      <c r="K13" s="483"/>
      <c r="L13" s="483"/>
      <c r="M13" s="483"/>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x14ac:dyDescent="0.25">
      <c r="A22" s="483"/>
      <c r="B22" s="483"/>
      <c r="C22" s="483"/>
      <c r="D22" s="483"/>
      <c r="E22" s="483"/>
      <c r="F22" s="483"/>
      <c r="G22" s="483"/>
      <c r="H22" s="483"/>
      <c r="I22" s="483"/>
      <c r="J22" s="483"/>
      <c r="K22" s="483"/>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61"/>
    </row>
    <row r="33" spans="1:18" x14ac:dyDescent="0.25">
      <c r="A33" s="169" t="s">
        <v>102</v>
      </c>
      <c r="B33" s="170"/>
      <c r="C33" s="381"/>
      <c r="D33" s="520" t="s">
        <v>6</v>
      </c>
      <c r="E33" s="521" t="s">
        <v>104</v>
      </c>
      <c r="F33" s="535"/>
      <c r="G33" s="520" t="s">
        <v>6</v>
      </c>
      <c r="H33" s="521" t="s">
        <v>122</v>
      </c>
      <c r="I33" s="323"/>
      <c r="J33" s="521" t="s">
        <v>123</v>
      </c>
      <c r="K33" s="322" t="s">
        <v>124</v>
      </c>
      <c r="L33" s="36"/>
      <c r="M33" s="645"/>
      <c r="N33" s="644"/>
      <c r="P33" s="516"/>
      <c r="Q33" s="516"/>
      <c r="R33" s="517"/>
    </row>
    <row r="34" spans="1:18" x14ac:dyDescent="0.25">
      <c r="A34" s="494" t="s">
        <v>103</v>
      </c>
      <c r="B34" s="495"/>
      <c r="C34" s="497"/>
      <c r="D34" s="522"/>
      <c r="E34" s="737"/>
      <c r="F34" s="737"/>
      <c r="G34" s="529" t="s">
        <v>7</v>
      </c>
      <c r="H34" s="495"/>
      <c r="I34" s="523"/>
      <c r="J34" s="530"/>
      <c r="K34" s="489" t="s">
        <v>108</v>
      </c>
      <c r="L34" s="536"/>
      <c r="M34" s="526"/>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20">
    <mergeCell ref="E35:F35"/>
    <mergeCell ref="B19:C19"/>
    <mergeCell ref="D19:E19"/>
    <mergeCell ref="F19:G19"/>
    <mergeCell ref="H19:I19"/>
    <mergeCell ref="B20:C20"/>
    <mergeCell ref="D20:E20"/>
    <mergeCell ref="F20:G20"/>
    <mergeCell ref="H20:I20"/>
    <mergeCell ref="B21:C21"/>
    <mergeCell ref="D21:E21"/>
    <mergeCell ref="F21:G21"/>
    <mergeCell ref="H21:I21"/>
    <mergeCell ref="E34:F34"/>
    <mergeCell ref="H18:I18"/>
    <mergeCell ref="A1:F1"/>
    <mergeCell ref="A4:C4"/>
    <mergeCell ref="B18:C18"/>
    <mergeCell ref="D18:E18"/>
    <mergeCell ref="F18:G18"/>
  </mergeCells>
  <conditionalFormatting sqref="E7 E9 E11">
    <cfRule type="cellIs" dxfId="291" priority="2" stopIfTrue="1" operator="equal">
      <formula>"Bye"</formula>
    </cfRule>
  </conditionalFormatting>
  <conditionalFormatting sqref="R41">
    <cfRule type="expression" dxfId="290" priority="1" stopIfTrue="1">
      <formula>$O$1="CU"</formula>
    </cfRule>
  </conditionalFormatting>
  <printOptions horizontalCentered="1" verticalCentered="1"/>
  <pageMargins left="0" right="0" top="0.98425196850393704" bottom="0.98425196850393704" header="0.51181102362204722" footer="0.51181102362204722"/>
  <pageSetup paperSize="9" scale="90" orientation="portrait" horizontalDpi="1200" verticalDpi="1200" r:id="rId1"/>
  <headerFooter alignWithMargins="0"/>
  <drawing r:id="rId2"/>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Munka35">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2" width="8.44140625" customWidth="1"/>
    <col min="13" max="13" width="7.88671875" customWidth="1"/>
    <col min="15" max="16" width="4.44140625" customWidth="1"/>
    <col min="17" max="17" width="12.109375" customWidth="1"/>
    <col min="18" max="18" width="7.88671875" customWidth="1"/>
    <col min="19" max="19" width="7.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c r="M3" s="45" t="s">
        <v>85</v>
      </c>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564"/>
      <c r="M4" s="449" t="str">
        <f>Altalanos!$E$10</f>
        <v>Csávás István</v>
      </c>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(4)'!$A$7:$O$22,5))</f>
        <v/>
      </c>
      <c r="D7" s="541" t="str">
        <f>IF($B7="","",VLOOKUP($B7,'1MD ELO (4)'!$A$7:$O$22,15))</f>
        <v/>
      </c>
      <c r="E7" s="748" t="str">
        <f>UPPER(IF($B7="","",VLOOKUP($B7,'1MD ELO (4)'!$A$7:$O$22,2)))</f>
        <v/>
      </c>
      <c r="F7" s="748"/>
      <c r="G7" s="748" t="str">
        <f>IF($B7="","",VLOOKUP($B7,'1MD ELO (4)'!$A$7:$O$22,3))</f>
        <v/>
      </c>
      <c r="H7" s="748"/>
      <c r="I7" s="542" t="str">
        <f>IF($B7="","",VLOOKUP($B7,'1MD ELO (4)'!$A$7:$O$22,4))</f>
        <v/>
      </c>
      <c r="J7" s="483"/>
      <c r="K7" s="567"/>
      <c r="L7" s="563" t="str">
        <f>IF(K7="","",CONCATENATE(VLOOKUP($Y$3,$AB$1:$AK$1,K7)," pont"))</f>
        <v/>
      </c>
      <c r="M7" s="568"/>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(4)'!$A$7:$O$22,5))</f>
        <v/>
      </c>
      <c r="D9" s="541" t="str">
        <f>IF($B9="","",VLOOKUP($B9,'1MD ELO (4)'!$A$7:$O$22,15))</f>
        <v/>
      </c>
      <c r="E9" s="748" t="str">
        <f>UPPER(IF($B9="","",VLOOKUP($B9,'1MD ELO (4)'!$A$7:$O$22,2)))</f>
        <v/>
      </c>
      <c r="F9" s="748"/>
      <c r="G9" s="748" t="str">
        <f>IF($B9="","",VLOOKUP($B9,'1MD ELO (4)'!$A$7:$O$22,3))</f>
        <v/>
      </c>
      <c r="H9" s="748"/>
      <c r="I9" s="542" t="str">
        <f>IF($B9="","",VLOOKUP($B9,'1MD ELO (4)'!$A$7:$O$22,4))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(4)'!$A$7:$O$22,5))</f>
        <v/>
      </c>
      <c r="D11" s="541" t="str">
        <f>IF($B11="","",VLOOKUP($B11,'1MD ELO (4)'!$A$7:$O$22,15))</f>
        <v/>
      </c>
      <c r="E11" s="748" t="str">
        <f>UPPER(IF($B11="","",VLOOKUP($B11,'1MD ELO (4)'!$A$7:$O$22,2)))</f>
        <v/>
      </c>
      <c r="F11" s="748"/>
      <c r="G11" s="748" t="str">
        <f>IF($B11="","",VLOOKUP($B11,'1MD ELO (4)'!$A$7:$O$22,3))</f>
        <v/>
      </c>
      <c r="H11" s="748"/>
      <c r="I11" s="54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(4)'!$A$7:$O$22,5))</f>
        <v/>
      </c>
      <c r="D13" s="541" t="str">
        <f>IF($B13="","",VLOOKUP($B13,'1MD ELO (4)'!$A$7:$O$22,15))</f>
        <v/>
      </c>
      <c r="E13" s="748" t="str">
        <f>UPPER(IF($B13="","",VLOOKUP($B13,'1MD ELO (4)'!$A$7:$O$22,2)))</f>
        <v/>
      </c>
      <c r="F13" s="748"/>
      <c r="G13" s="748" t="str">
        <f>IF($B13="","",VLOOKUP($B13,'1MD ELO (4)'!$A$7:$O$22,3))</f>
        <v/>
      </c>
      <c r="H13" s="748"/>
      <c r="I13" s="542" t="str">
        <f>IF($B13="","",VLOOKUP($B13,'1MD ELO (4)'!$A$7:$O$22,4))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483"/>
      <c r="B14" s="483"/>
      <c r="C14" s="483"/>
      <c r="D14" s="483"/>
      <c r="E14" s="483"/>
      <c r="F14" s="483"/>
      <c r="G14" s="483"/>
      <c r="H14" s="483"/>
      <c r="I14" s="483"/>
      <c r="J14" s="483"/>
      <c r="K14" s="483"/>
      <c r="L14" s="483"/>
      <c r="M14" s="483"/>
      <c r="Y14" s="561"/>
      <c r="Z14" s="561"/>
      <c r="AA14" s="561"/>
      <c r="AB14" s="561"/>
      <c r="AC14" s="561"/>
      <c r="AD14" s="561"/>
      <c r="AE14" s="561"/>
      <c r="AF14" s="561"/>
      <c r="AG14" s="561"/>
      <c r="AH14" s="561"/>
      <c r="AI14" s="561"/>
      <c r="AJ14" s="561"/>
      <c r="AK14" s="561"/>
    </row>
    <row r="15" spans="1:37" x14ac:dyDescent="0.25">
      <c r="A15" s="483"/>
      <c r="B15" s="483"/>
      <c r="C15" s="483"/>
      <c r="D15" s="483"/>
      <c r="E15" s="483"/>
      <c r="F15" s="483"/>
      <c r="G15" s="483"/>
      <c r="H15" s="483"/>
      <c r="I15" s="483"/>
      <c r="J15" s="483"/>
      <c r="K15" s="483"/>
      <c r="L15" s="483"/>
      <c r="M15" s="483"/>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483"/>
      <c r="M22" s="483"/>
      <c r="Y22" s="561"/>
      <c r="Z22" s="561"/>
      <c r="AA22" s="561" t="s">
        <v>194</v>
      </c>
      <c r="AB22" s="561">
        <v>60</v>
      </c>
      <c r="AC22" s="561">
        <v>40</v>
      </c>
      <c r="AD22" s="561">
        <v>30</v>
      </c>
      <c r="AE22" s="561">
        <v>20</v>
      </c>
      <c r="AF22" s="561">
        <v>18</v>
      </c>
      <c r="AG22" s="561">
        <v>15</v>
      </c>
      <c r="AH22" s="561">
        <v>12</v>
      </c>
      <c r="AI22" s="561">
        <v>10</v>
      </c>
      <c r="AJ22" s="561">
        <v>8</v>
      </c>
      <c r="AK22" s="561">
        <v>6</v>
      </c>
    </row>
    <row r="23" spans="1:37" x14ac:dyDescent="0.25">
      <c r="A23" s="483"/>
      <c r="B23" s="483"/>
      <c r="C23" s="483"/>
      <c r="D23" s="483"/>
      <c r="E23" s="483"/>
      <c r="F23" s="483"/>
      <c r="G23" s="483"/>
      <c r="H23" s="483"/>
      <c r="I23" s="483"/>
      <c r="J23" s="483"/>
      <c r="K23" s="483"/>
      <c r="L23" s="483"/>
      <c r="M23" s="483"/>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M4</f>
        <v>Csávás István</v>
      </c>
      <c r="L41" s="461"/>
      <c r="M41" s="528"/>
      <c r="P41" s="187"/>
      <c r="Q41" s="181"/>
      <c r="R41" s="519"/>
    </row>
  </sheetData>
  <mergeCells count="37">
    <mergeCell ref="E35:F35"/>
    <mergeCell ref="B22:C22"/>
    <mergeCell ref="D22:E22"/>
    <mergeCell ref="F22:G22"/>
    <mergeCell ref="H22:I22"/>
    <mergeCell ref="J22:K22"/>
    <mergeCell ref="E34:F34"/>
    <mergeCell ref="B20:C20"/>
    <mergeCell ref="D20:E20"/>
    <mergeCell ref="F20:G20"/>
    <mergeCell ref="H20:I20"/>
    <mergeCell ref="J20:K20"/>
    <mergeCell ref="B21:C21"/>
    <mergeCell ref="D21:E21"/>
    <mergeCell ref="F21:G21"/>
    <mergeCell ref="H21:I21"/>
    <mergeCell ref="J21:K21"/>
    <mergeCell ref="J18:K18"/>
    <mergeCell ref="B19:C19"/>
    <mergeCell ref="D19:E19"/>
    <mergeCell ref="F19:G19"/>
    <mergeCell ref="H19:I19"/>
    <mergeCell ref="J19:K19"/>
    <mergeCell ref="E11:F11"/>
    <mergeCell ref="G11:H11"/>
    <mergeCell ref="E13:F13"/>
    <mergeCell ref="G13:H13"/>
    <mergeCell ref="B18:C18"/>
    <mergeCell ref="D18:E18"/>
    <mergeCell ref="F18:G18"/>
    <mergeCell ref="H18:I18"/>
    <mergeCell ref="A1:F1"/>
    <mergeCell ref="A4:C4"/>
    <mergeCell ref="E7:F7"/>
    <mergeCell ref="G7:H7"/>
    <mergeCell ref="E9:F9"/>
    <mergeCell ref="G9:H9"/>
  </mergeCells>
  <conditionalFormatting sqref="E7 E9 E11 E13">
    <cfRule type="cellIs" dxfId="289" priority="2" stopIfTrue="1" operator="equal">
      <formula>"Bye"</formula>
    </cfRule>
  </conditionalFormatting>
  <conditionalFormatting sqref="R41">
    <cfRule type="expression" dxfId="288"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Munka36">
    <tabColor indexed="11"/>
  </sheetPr>
  <dimension ref="A1:AK41"/>
  <sheetViews>
    <sheetView workbookViewId="0">
      <selection activeCell="D27" sqref="D27"/>
    </sheetView>
  </sheetViews>
  <sheetFormatPr defaultColWidth="8.88671875" defaultRowHeight="13.2" x14ac:dyDescent="0.25"/>
  <cols>
    <col min="1" max="1" width="5.4414062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10.44140625" customWidth="1"/>
    <col min="10" max="10" width="7.88671875" customWidth="1"/>
    <col min="11" max="12" width="8.44140625" customWidth="1"/>
    <col min="13" max="13" width="7.88671875" customWidth="1"/>
    <col min="15" max="15" width="5.109375" customWidth="1"/>
    <col min="16" max="16" width="11.44140625" customWidth="1"/>
    <col min="17" max="17" width="9.332031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09"/>
      <c r="R3" s="511"/>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51" t="s">
        <v>173</v>
      </c>
      <c r="Q4" s="552" t="s">
        <v>182</v>
      </c>
      <c r="R4" s="552" t="s">
        <v>178</v>
      </c>
      <c r="S4" s="41"/>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P5" s="553" t="s">
        <v>180</v>
      </c>
      <c r="Q5" s="554" t="s">
        <v>176</v>
      </c>
      <c r="R5" s="554" t="s">
        <v>183</v>
      </c>
      <c r="S5" s="41"/>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P6" s="555" t="s">
        <v>181</v>
      </c>
      <c r="Q6" s="556" t="s">
        <v>184</v>
      </c>
      <c r="R6" s="556" t="s">
        <v>179</v>
      </c>
      <c r="S6" s="41"/>
      <c r="Y6" s="561"/>
      <c r="Z6" s="561"/>
      <c r="AA6" s="561" t="s">
        <v>192</v>
      </c>
      <c r="AB6" s="552">
        <v>40</v>
      </c>
      <c r="AC6" s="552">
        <v>25</v>
      </c>
      <c r="AD6" s="552">
        <v>18</v>
      </c>
      <c r="AE6" s="552">
        <v>13</v>
      </c>
      <c r="AF6" s="552">
        <v>10</v>
      </c>
      <c r="AG6" s="552">
        <v>8</v>
      </c>
      <c r="AH6" s="552">
        <v>6</v>
      </c>
      <c r="AI6" s="552">
        <v>5</v>
      </c>
      <c r="AJ6" s="552">
        <v>4</v>
      </c>
      <c r="AK6" s="552">
        <v>3</v>
      </c>
    </row>
    <row r="7" spans="1:37" x14ac:dyDescent="0.25">
      <c r="A7" s="514" t="s">
        <v>159</v>
      </c>
      <c r="B7" s="539"/>
      <c r="C7" s="541" t="str">
        <f>IF($B7="","",VLOOKUP($B7,'1MD ELO (4)'!$A$7:$O$22,5))</f>
        <v/>
      </c>
      <c r="D7" s="541" t="str">
        <f>IF($B7="","",VLOOKUP($B7,'1MD ELO (4)'!$A$7:$O$22,15))</f>
        <v/>
      </c>
      <c r="E7" s="748" t="str">
        <f>UPPER(IF($B7="","",VLOOKUP($B7,'1MD ELO (4)'!$A$7:$O$22,2)))</f>
        <v/>
      </c>
      <c r="F7" s="748"/>
      <c r="G7" s="748" t="str">
        <f>IF($B7="","",VLOOKUP($B7,'1MD ELO (4)'!$A$7:$O$22,3))</f>
        <v/>
      </c>
      <c r="H7" s="748"/>
      <c r="I7" s="542" t="str">
        <f>IF($B7="","",VLOOKUP($B7,'1MD ELO (4)'!$A$7:$O$22,4))</f>
        <v/>
      </c>
      <c r="J7" s="483"/>
      <c r="K7" s="567"/>
      <c r="L7" s="563" t="str">
        <f>IF(K7="","",CONCATENATE(VLOOKUP($Y$3,$AB$1:$AK$1,K7)," pont"))</f>
        <v/>
      </c>
      <c r="M7" s="568"/>
      <c r="P7" s="551" t="s">
        <v>187</v>
      </c>
      <c r="Q7" s="552" t="s">
        <v>175</v>
      </c>
      <c r="R7" s="552"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40"/>
      <c r="C8" s="543"/>
      <c r="D8" s="543"/>
      <c r="E8" s="543"/>
      <c r="F8" s="543"/>
      <c r="G8" s="543"/>
      <c r="H8" s="543"/>
      <c r="I8" s="543"/>
      <c r="J8" s="483"/>
      <c r="K8" s="514"/>
      <c r="L8" s="514"/>
      <c r="M8" s="569"/>
      <c r="P8" s="553" t="s">
        <v>188</v>
      </c>
      <c r="Q8" s="554" t="s">
        <v>177</v>
      </c>
      <c r="R8" s="554" t="s">
        <v>186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39"/>
      <c r="C9" s="541" t="str">
        <f>IF($B9="","",VLOOKUP($B9,'1MD ELO (4)'!$A$7:$O$22,5))</f>
        <v/>
      </c>
      <c r="D9" s="541" t="str">
        <f>IF($B9="","",VLOOKUP($B9,'1MD ELO (4)'!$A$7:$O$22,15))</f>
        <v/>
      </c>
      <c r="E9" s="748" t="str">
        <f>UPPER(IF($B9="","",VLOOKUP($B9,'1MD ELO (4)'!$A$7:$O$22,2)))</f>
        <v/>
      </c>
      <c r="F9" s="748"/>
      <c r="G9" s="748" t="str">
        <f>IF($B9="","",VLOOKUP($B9,'1MD ELO (4)'!$A$7:$O$22,3))</f>
        <v/>
      </c>
      <c r="H9" s="748"/>
      <c r="I9" s="542" t="str">
        <f>IF($B9="","",VLOOKUP($B9,'1MD ELO (4)'!$A$7:$O$22,4))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40"/>
      <c r="C10" s="543"/>
      <c r="D10" s="543"/>
      <c r="E10" s="543"/>
      <c r="F10" s="543"/>
      <c r="G10" s="543"/>
      <c r="H10" s="543"/>
      <c r="I10" s="543"/>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39"/>
      <c r="C11" s="541" t="str">
        <f>IF($B11="","",VLOOKUP($B11,'1MD ELO (4)'!$A$7:$O$22,5))</f>
        <v/>
      </c>
      <c r="D11" s="541" t="str">
        <f>IF($B11="","",VLOOKUP($B11,'1MD ELO (4)'!$A$7:$O$22,15))</f>
        <v/>
      </c>
      <c r="E11" s="748" t="str">
        <f>UPPER(IF($B11="","",VLOOKUP($B11,'1MD ELO (4)'!$A$7:$O$22,2)))</f>
        <v/>
      </c>
      <c r="F11" s="748"/>
      <c r="G11" s="748" t="str">
        <f>IF($B11="","",VLOOKUP($B11,'1MD ELO (4)'!$A$7:$O$22,3))</f>
        <v/>
      </c>
      <c r="H11" s="748"/>
      <c r="I11" s="54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514"/>
      <c r="B12" s="540"/>
      <c r="C12" s="543"/>
      <c r="D12" s="543"/>
      <c r="E12" s="543"/>
      <c r="F12" s="543"/>
      <c r="G12" s="543"/>
      <c r="H12" s="543"/>
      <c r="I12" s="54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14" t="s">
        <v>166</v>
      </c>
      <c r="B13" s="539"/>
      <c r="C13" s="541" t="str">
        <f>IF($B13="","",VLOOKUP($B13,'1MD ELO (4)'!$A$7:$O$22,5))</f>
        <v/>
      </c>
      <c r="D13" s="541" t="str">
        <f>IF($B13="","",VLOOKUP($B13,'1MD ELO (4)'!$A$7:$O$22,15))</f>
        <v/>
      </c>
      <c r="E13" s="748" t="str">
        <f>UPPER(IF($B13="","",VLOOKUP($B13,'1MD ELO (4)'!$A$7:$O$22,2)))</f>
        <v/>
      </c>
      <c r="F13" s="748"/>
      <c r="G13" s="748" t="str">
        <f>IF($B13="","",VLOOKUP($B13,'1MD ELO (4)'!$A$7:$O$22,3))</f>
        <v/>
      </c>
      <c r="H13" s="748"/>
      <c r="I13" s="542" t="str">
        <f>IF($B13="","",VLOOKUP($B13,'1MD ELO (4)'!$A$7:$O$22,4))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40"/>
      <c r="C14" s="543"/>
      <c r="D14" s="543"/>
      <c r="E14" s="543"/>
      <c r="F14" s="543"/>
      <c r="G14" s="543"/>
      <c r="H14" s="543"/>
      <c r="I14" s="543"/>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39"/>
      <c r="C15" s="541" t="str">
        <f>IF($B15="","",VLOOKUP($B15,'1MD ELO (4)'!$A$7:$O$22,5))</f>
        <v/>
      </c>
      <c r="D15" s="541" t="str">
        <f>IF($B15="","",VLOOKUP($B15,'1MD ELO (4)'!$A$7:$O$22,15))</f>
        <v/>
      </c>
      <c r="E15" s="748" t="str">
        <f>UPPER(IF($B15="","",VLOOKUP($B15,'1MD ELO (4)'!$A$7:$O$22,2)))</f>
        <v/>
      </c>
      <c r="F15" s="748"/>
      <c r="G15" s="748" t="str">
        <f>IF($B15="","",VLOOKUP($B15,'1MD ELO (4)'!$A$7:$O$22,3))</f>
        <v/>
      </c>
      <c r="H15" s="748"/>
      <c r="I15" s="542" t="str">
        <f>IF($B15="","",VLOOKUP($B15,'1MD ELO (4)'!$A$7:$O$22,4))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483"/>
      <c r="B16" s="483"/>
      <c r="C16" s="483"/>
      <c r="D16" s="483"/>
      <c r="E16" s="483"/>
      <c r="F16" s="483"/>
      <c r="G16" s="483"/>
      <c r="H16" s="483"/>
      <c r="I16" s="483"/>
      <c r="J16" s="483"/>
      <c r="K16" s="483"/>
      <c r="L16" s="483"/>
      <c r="M16" s="483"/>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483"/>
      <c r="B17" s="483"/>
      <c r="C17" s="483"/>
      <c r="D17" s="483"/>
      <c r="E17" s="483"/>
      <c r="F17" s="483"/>
      <c r="G17" s="483"/>
      <c r="H17" s="483"/>
      <c r="I17" s="483"/>
      <c r="J17" s="483"/>
      <c r="K17" s="483"/>
      <c r="L17" s="483"/>
      <c r="M17" s="483"/>
      <c r="Y17" s="561"/>
      <c r="Z17" s="561"/>
      <c r="AA17" s="561" t="s">
        <v>189</v>
      </c>
      <c r="AB17" s="561">
        <v>250</v>
      </c>
      <c r="AC17" s="561">
        <v>200</v>
      </c>
      <c r="AD17" s="561">
        <v>160</v>
      </c>
      <c r="AE17" s="561">
        <v>140</v>
      </c>
      <c r="AF17" s="561">
        <v>120</v>
      </c>
      <c r="AG17" s="561">
        <v>110</v>
      </c>
      <c r="AH17" s="561">
        <v>100</v>
      </c>
      <c r="AI17" s="561">
        <v>90</v>
      </c>
      <c r="AJ17" s="561">
        <v>80</v>
      </c>
      <c r="AK17" s="561">
        <v>70</v>
      </c>
    </row>
    <row r="18" spans="1:37" ht="18.75" customHeight="1" x14ac:dyDescent="0.25">
      <c r="A18" s="483"/>
      <c r="B18" s="746"/>
      <c r="C18" s="746"/>
      <c r="D18" s="743" t="str">
        <f>E7</f>
        <v/>
      </c>
      <c r="E18" s="743"/>
      <c r="F18" s="743" t="str">
        <f>E9</f>
        <v/>
      </c>
      <c r="G18" s="743"/>
      <c r="H18" s="743" t="str">
        <f>E11</f>
        <v/>
      </c>
      <c r="I18" s="743"/>
      <c r="J18" s="743" t="str">
        <f>E13</f>
        <v/>
      </c>
      <c r="K18" s="743"/>
      <c r="L18" s="743" t="str">
        <f>E15</f>
        <v/>
      </c>
      <c r="M18" s="743"/>
      <c r="Y18" s="561"/>
      <c r="Z18" s="561"/>
      <c r="AA18" s="561" t="s">
        <v>190</v>
      </c>
      <c r="AB18" s="561">
        <v>200</v>
      </c>
      <c r="AC18" s="561">
        <v>150</v>
      </c>
      <c r="AD18" s="561">
        <v>130</v>
      </c>
      <c r="AE18" s="561">
        <v>110</v>
      </c>
      <c r="AF18" s="561">
        <v>95</v>
      </c>
      <c r="AG18" s="561">
        <v>80</v>
      </c>
      <c r="AH18" s="561">
        <v>70</v>
      </c>
      <c r="AI18" s="561">
        <v>60</v>
      </c>
      <c r="AJ18" s="561">
        <v>55</v>
      </c>
      <c r="AK18" s="561">
        <v>50</v>
      </c>
    </row>
    <row r="19" spans="1:37" ht="18.75" customHeight="1" x14ac:dyDescent="0.25">
      <c r="A19" s="544" t="s">
        <v>159</v>
      </c>
      <c r="B19" s="739" t="str">
        <f>E7</f>
        <v/>
      </c>
      <c r="C19" s="739"/>
      <c r="D19" s="744"/>
      <c r="E19" s="744"/>
      <c r="F19" s="741"/>
      <c r="G19" s="741"/>
      <c r="H19" s="741"/>
      <c r="I19" s="741"/>
      <c r="J19" s="743"/>
      <c r="K19" s="743"/>
      <c r="L19" s="743"/>
      <c r="M19" s="743"/>
      <c r="Y19" s="561"/>
      <c r="Z19" s="561"/>
      <c r="AA19" s="561" t="s">
        <v>191</v>
      </c>
      <c r="AB19" s="561">
        <v>150</v>
      </c>
      <c r="AC19" s="561">
        <v>120</v>
      </c>
      <c r="AD19" s="561">
        <v>100</v>
      </c>
      <c r="AE19" s="561">
        <v>80</v>
      </c>
      <c r="AF19" s="561">
        <v>70</v>
      </c>
      <c r="AG19" s="561">
        <v>60</v>
      </c>
      <c r="AH19" s="561">
        <v>55</v>
      </c>
      <c r="AI19" s="561">
        <v>50</v>
      </c>
      <c r="AJ19" s="561">
        <v>45</v>
      </c>
      <c r="AK19" s="561">
        <v>40</v>
      </c>
    </row>
    <row r="20" spans="1:37" ht="18.75" customHeight="1" x14ac:dyDescent="0.25">
      <c r="A20" s="544" t="s">
        <v>160</v>
      </c>
      <c r="B20" s="739" t="str">
        <f>E9</f>
        <v/>
      </c>
      <c r="C20" s="739"/>
      <c r="D20" s="741"/>
      <c r="E20" s="741"/>
      <c r="F20" s="744"/>
      <c r="G20" s="744"/>
      <c r="H20" s="741"/>
      <c r="I20" s="741"/>
      <c r="J20" s="741"/>
      <c r="K20" s="741"/>
      <c r="L20" s="743"/>
      <c r="M20" s="743"/>
      <c r="Y20" s="561"/>
      <c r="Z20" s="561"/>
      <c r="AA20" s="561" t="s">
        <v>192</v>
      </c>
      <c r="AB20" s="561">
        <v>120</v>
      </c>
      <c r="AC20" s="561">
        <v>90</v>
      </c>
      <c r="AD20" s="561">
        <v>65</v>
      </c>
      <c r="AE20" s="561">
        <v>55</v>
      </c>
      <c r="AF20" s="561">
        <v>50</v>
      </c>
      <c r="AG20" s="561">
        <v>45</v>
      </c>
      <c r="AH20" s="561">
        <v>40</v>
      </c>
      <c r="AI20" s="561">
        <v>35</v>
      </c>
      <c r="AJ20" s="561">
        <v>25</v>
      </c>
      <c r="AK20" s="561">
        <v>20</v>
      </c>
    </row>
    <row r="21" spans="1:37" ht="18.75" customHeight="1" x14ac:dyDescent="0.25">
      <c r="A21" s="544" t="s">
        <v>161</v>
      </c>
      <c r="B21" s="739" t="str">
        <f>E11</f>
        <v/>
      </c>
      <c r="C21" s="739"/>
      <c r="D21" s="741"/>
      <c r="E21" s="741"/>
      <c r="F21" s="741"/>
      <c r="G21" s="741"/>
      <c r="H21" s="744"/>
      <c r="I21" s="744"/>
      <c r="J21" s="741"/>
      <c r="K21" s="741"/>
      <c r="L21" s="741"/>
      <c r="M21" s="741"/>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544" t="s">
        <v>166</v>
      </c>
      <c r="B22" s="739" t="str">
        <f>E13</f>
        <v/>
      </c>
      <c r="C22" s="739"/>
      <c r="D22" s="741"/>
      <c r="E22" s="741"/>
      <c r="F22" s="741"/>
      <c r="G22" s="741"/>
      <c r="H22" s="743"/>
      <c r="I22" s="743"/>
      <c r="J22" s="744"/>
      <c r="K22" s="744"/>
      <c r="L22" s="741"/>
      <c r="M22" s="741"/>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167</v>
      </c>
      <c r="B23" s="739" t="str">
        <f>E15</f>
        <v/>
      </c>
      <c r="C23" s="739"/>
      <c r="D23" s="741"/>
      <c r="E23" s="741"/>
      <c r="F23" s="741"/>
      <c r="G23" s="741"/>
      <c r="H23" s="743"/>
      <c r="I23" s="743"/>
      <c r="J23" s="743"/>
      <c r="K23" s="743"/>
      <c r="L23" s="744"/>
      <c r="M23" s="744"/>
      <c r="Y23" s="561"/>
      <c r="Z23" s="561"/>
      <c r="AA23" s="561" t="s">
        <v>195</v>
      </c>
      <c r="AB23" s="561">
        <v>40</v>
      </c>
      <c r="AC23" s="561">
        <v>25</v>
      </c>
      <c r="AD23" s="561">
        <v>18</v>
      </c>
      <c r="AE23" s="561">
        <v>13</v>
      </c>
      <c r="AF23" s="561">
        <v>8</v>
      </c>
      <c r="AG23" s="561">
        <v>7</v>
      </c>
      <c r="AH23" s="561">
        <v>6</v>
      </c>
      <c r="AI23" s="561">
        <v>5</v>
      </c>
      <c r="AJ23" s="561">
        <v>4</v>
      </c>
      <c r="AK23" s="561">
        <v>3</v>
      </c>
    </row>
    <row r="24" spans="1:37" x14ac:dyDescent="0.25">
      <c r="A24" s="483"/>
      <c r="B24" s="483"/>
      <c r="C24" s="483"/>
      <c r="D24" s="483"/>
      <c r="E24" s="483"/>
      <c r="F24" s="483"/>
      <c r="G24" s="483"/>
      <c r="H24" s="483"/>
      <c r="I24" s="483"/>
      <c r="J24" s="483"/>
      <c r="K24" s="483"/>
      <c r="L24" s="483"/>
      <c r="M24" s="483"/>
      <c r="Y24" s="561"/>
      <c r="Z24" s="561"/>
      <c r="AA24" s="561" t="s">
        <v>196</v>
      </c>
      <c r="AB24" s="561">
        <v>25</v>
      </c>
      <c r="AC24" s="561">
        <v>15</v>
      </c>
      <c r="AD24" s="561">
        <v>13</v>
      </c>
      <c r="AE24" s="561">
        <v>7</v>
      </c>
      <c r="AF24" s="561">
        <v>6</v>
      </c>
      <c r="AG24" s="561">
        <v>5</v>
      </c>
      <c r="AH24" s="561">
        <v>4</v>
      </c>
      <c r="AI24" s="561">
        <v>3</v>
      </c>
      <c r="AJ24" s="561">
        <v>2</v>
      </c>
      <c r="AK24" s="561">
        <v>1</v>
      </c>
    </row>
    <row r="25" spans="1:37" x14ac:dyDescent="0.25">
      <c r="A25" s="483"/>
      <c r="B25" s="483"/>
      <c r="C25" s="483"/>
      <c r="D25" s="483"/>
      <c r="E25" s="483"/>
      <c r="F25" s="483"/>
      <c r="G25" s="483"/>
      <c r="H25" s="483"/>
      <c r="I25" s="483"/>
      <c r="J25" s="483"/>
      <c r="K25" s="483"/>
      <c r="L25" s="483"/>
      <c r="M25" s="483"/>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483"/>
      <c r="Y26" s="561"/>
      <c r="Z26" s="561"/>
      <c r="AA26" s="561" t="s">
        <v>197</v>
      </c>
      <c r="AB26" s="561">
        <v>10</v>
      </c>
      <c r="AC26" s="561">
        <v>6</v>
      </c>
      <c r="AD26" s="561">
        <v>4</v>
      </c>
      <c r="AE26" s="561">
        <v>2</v>
      </c>
      <c r="AF26" s="561">
        <v>1</v>
      </c>
      <c r="AG26" s="561">
        <v>0</v>
      </c>
      <c r="AH26" s="561">
        <v>0</v>
      </c>
      <c r="AI26" s="561">
        <v>0</v>
      </c>
      <c r="AJ26" s="561">
        <v>0</v>
      </c>
      <c r="AK26" s="561">
        <v>0</v>
      </c>
    </row>
    <row r="27" spans="1:37" x14ac:dyDescent="0.25">
      <c r="A27" s="483"/>
      <c r="B27" s="483"/>
      <c r="C27" s="483"/>
      <c r="D27" s="483"/>
      <c r="E27" s="483"/>
      <c r="F27" s="483"/>
      <c r="G27" s="483"/>
      <c r="H27" s="483"/>
      <c r="I27" s="483"/>
      <c r="J27" s="483"/>
      <c r="K27" s="483"/>
      <c r="L27" s="483"/>
      <c r="M27" s="483"/>
      <c r="Y27" s="561"/>
      <c r="Z27" s="561"/>
      <c r="AA27" s="561" t="s">
        <v>198</v>
      </c>
      <c r="AB27" s="561">
        <v>3</v>
      </c>
      <c r="AC27" s="561">
        <v>2</v>
      </c>
      <c r="AD27" s="561">
        <v>1</v>
      </c>
      <c r="AE27" s="561">
        <v>0</v>
      </c>
      <c r="AF27" s="561">
        <v>0</v>
      </c>
      <c r="AG27" s="561">
        <v>0</v>
      </c>
      <c r="AH27" s="561">
        <v>0</v>
      </c>
      <c r="AI27" s="561">
        <v>0</v>
      </c>
      <c r="AJ27" s="561">
        <v>0</v>
      </c>
      <c r="AK27" s="561">
        <v>0</v>
      </c>
    </row>
    <row r="28" spans="1:37" x14ac:dyDescent="0.25">
      <c r="A28" s="483"/>
      <c r="B28" s="483"/>
      <c r="C28" s="483"/>
      <c r="D28" s="483"/>
      <c r="E28" s="483"/>
      <c r="F28" s="483"/>
      <c r="G28" s="483"/>
      <c r="H28" s="483"/>
      <c r="I28" s="483"/>
      <c r="J28" s="483"/>
      <c r="K28" s="483"/>
      <c r="L28" s="483"/>
      <c r="M28" s="483"/>
    </row>
    <row r="29" spans="1:37" x14ac:dyDescent="0.25">
      <c r="A29" s="483"/>
      <c r="B29" s="483"/>
      <c r="C29" s="483"/>
      <c r="D29" s="483"/>
      <c r="E29" s="483"/>
      <c r="F29" s="483"/>
      <c r="G29" s="483"/>
      <c r="H29" s="483"/>
      <c r="I29" s="483"/>
      <c r="J29" s="483"/>
      <c r="K29" s="483"/>
      <c r="L29" s="483"/>
      <c r="M29" s="483"/>
    </row>
    <row r="30" spans="1:37" x14ac:dyDescent="0.25">
      <c r="A30" s="483"/>
      <c r="B30" s="483"/>
      <c r="C30" s="483"/>
      <c r="D30" s="483"/>
      <c r="E30" s="483"/>
      <c r="F30" s="483"/>
      <c r="G30" s="483"/>
      <c r="H30" s="483"/>
      <c r="I30" s="483"/>
      <c r="J30" s="483"/>
      <c r="K30" s="483"/>
      <c r="L30" s="483"/>
      <c r="M30" s="483"/>
    </row>
    <row r="31" spans="1:37" x14ac:dyDescent="0.25">
      <c r="A31" s="483"/>
      <c r="B31" s="483"/>
      <c r="C31" s="483"/>
      <c r="D31" s="483"/>
      <c r="E31" s="483"/>
      <c r="F31" s="483"/>
      <c r="G31" s="483"/>
      <c r="H31" s="483"/>
      <c r="I31" s="483"/>
      <c r="J31" s="483"/>
      <c r="K31" s="483"/>
      <c r="L31" s="483"/>
      <c r="M31" s="483"/>
    </row>
    <row r="32" spans="1:37" x14ac:dyDescent="0.25">
      <c r="A32" s="483"/>
      <c r="B32" s="483"/>
      <c r="C32" s="483"/>
      <c r="D32" s="483"/>
      <c r="E32" s="483"/>
      <c r="F32" s="483"/>
      <c r="G32" s="483"/>
      <c r="H32" s="483"/>
      <c r="I32" s="483"/>
      <c r="J32" s="483"/>
      <c r="K32" s="483"/>
      <c r="L32" s="461"/>
      <c r="M32" s="483"/>
    </row>
    <row r="33" spans="1:18" x14ac:dyDescent="0.25">
      <c r="A33" s="169" t="s">
        <v>102</v>
      </c>
      <c r="B33" s="170"/>
      <c r="C33" s="381"/>
      <c r="D33" s="520" t="s">
        <v>6</v>
      </c>
      <c r="E33" s="521" t="s">
        <v>104</v>
      </c>
      <c r="F33" s="535"/>
      <c r="G33" s="520" t="s">
        <v>6</v>
      </c>
      <c r="H33" s="521" t="s">
        <v>122</v>
      </c>
      <c r="I33" s="323"/>
      <c r="J33" s="521" t="s">
        <v>123</v>
      </c>
      <c r="K33" s="322" t="s">
        <v>124</v>
      </c>
      <c r="L33" s="36"/>
      <c r="M33" s="535"/>
      <c r="P33" s="516"/>
      <c r="Q33" s="516"/>
      <c r="R33" s="517"/>
    </row>
    <row r="34" spans="1:18" x14ac:dyDescent="0.25">
      <c r="A34" s="494" t="s">
        <v>103</v>
      </c>
      <c r="B34" s="495"/>
      <c r="C34" s="497"/>
      <c r="D34" s="522"/>
      <c r="E34" s="737"/>
      <c r="F34" s="737"/>
      <c r="G34" s="529" t="s">
        <v>7</v>
      </c>
      <c r="H34" s="495"/>
      <c r="I34" s="523"/>
      <c r="J34" s="530"/>
      <c r="K34" s="489" t="s">
        <v>108</v>
      </c>
      <c r="L34" s="536"/>
      <c r="M34" s="524"/>
      <c r="P34" s="518"/>
      <c r="Q34" s="518"/>
      <c r="R34" s="187"/>
    </row>
    <row r="35" spans="1:18" x14ac:dyDescent="0.25">
      <c r="A35" s="498" t="s">
        <v>121</v>
      </c>
      <c r="B35" s="294"/>
      <c r="C35" s="500"/>
      <c r="D35" s="525"/>
      <c r="E35" s="738"/>
      <c r="F35" s="738"/>
      <c r="G35" s="531" t="s">
        <v>8</v>
      </c>
      <c r="H35" s="53"/>
      <c r="I35" s="487"/>
      <c r="J35" s="54"/>
      <c r="K35" s="533"/>
      <c r="L35" s="461"/>
      <c r="M35" s="528"/>
      <c r="P35" s="187"/>
      <c r="Q35" s="181"/>
      <c r="R35" s="187"/>
    </row>
    <row r="36" spans="1:18" x14ac:dyDescent="0.25">
      <c r="A36" s="336"/>
      <c r="B36" s="337"/>
      <c r="C36" s="338"/>
      <c r="D36" s="525"/>
      <c r="E36" s="55"/>
      <c r="F36" s="483"/>
      <c r="G36" s="531" t="s">
        <v>9</v>
      </c>
      <c r="H36" s="53"/>
      <c r="I36" s="487"/>
      <c r="J36" s="54"/>
      <c r="K36" s="489" t="s">
        <v>109</v>
      </c>
      <c r="L36" s="536"/>
      <c r="M36" s="524"/>
      <c r="P36" s="518"/>
      <c r="Q36" s="518"/>
      <c r="R36" s="187"/>
    </row>
    <row r="37" spans="1:18" x14ac:dyDescent="0.25">
      <c r="A37" s="198"/>
      <c r="B37" s="110"/>
      <c r="C37" s="199"/>
      <c r="D37" s="525"/>
      <c r="E37" s="55"/>
      <c r="F37" s="483"/>
      <c r="G37" s="531" t="s">
        <v>10</v>
      </c>
      <c r="H37" s="53"/>
      <c r="I37" s="487"/>
      <c r="J37" s="54"/>
      <c r="K37" s="534"/>
      <c r="L37" s="483"/>
      <c r="M37" s="526"/>
      <c r="P37" s="187"/>
      <c r="Q37" s="181"/>
      <c r="R37" s="187"/>
    </row>
    <row r="38" spans="1:18" x14ac:dyDescent="0.25">
      <c r="A38" s="325"/>
      <c r="B38" s="339"/>
      <c r="C38" s="380"/>
      <c r="D38" s="525"/>
      <c r="E38" s="55"/>
      <c r="F38" s="483"/>
      <c r="G38" s="531" t="s">
        <v>11</v>
      </c>
      <c r="H38" s="53"/>
      <c r="I38" s="487"/>
      <c r="J38" s="54"/>
      <c r="K38" s="498"/>
      <c r="L38" s="461"/>
      <c r="M38" s="528"/>
      <c r="P38" s="187"/>
      <c r="Q38" s="181"/>
      <c r="R38" s="187"/>
    </row>
    <row r="39" spans="1:18" x14ac:dyDescent="0.25">
      <c r="A39" s="326"/>
      <c r="B39" s="24"/>
      <c r="C39" s="199"/>
      <c r="D39" s="525"/>
      <c r="E39" s="55"/>
      <c r="F39" s="483"/>
      <c r="G39" s="531" t="s">
        <v>12</v>
      </c>
      <c r="H39" s="53"/>
      <c r="I39" s="487"/>
      <c r="J39" s="54"/>
      <c r="K39" s="489" t="s">
        <v>89</v>
      </c>
      <c r="L39" s="536"/>
      <c r="M39" s="524"/>
      <c r="P39" s="518"/>
      <c r="Q39" s="518"/>
      <c r="R39" s="187"/>
    </row>
    <row r="40" spans="1:18" x14ac:dyDescent="0.25">
      <c r="A40" s="326"/>
      <c r="B40" s="24"/>
      <c r="C40" s="334"/>
      <c r="D40" s="525"/>
      <c r="E40" s="55"/>
      <c r="F40" s="483"/>
      <c r="G40" s="531" t="s">
        <v>13</v>
      </c>
      <c r="H40" s="53"/>
      <c r="I40" s="487"/>
      <c r="J40" s="54"/>
      <c r="K40" s="534"/>
      <c r="L40" s="483"/>
      <c r="M40" s="526"/>
      <c r="P40" s="187"/>
      <c r="Q40" s="181"/>
      <c r="R40" s="187"/>
    </row>
    <row r="41" spans="1:18" x14ac:dyDescent="0.25">
      <c r="A41" s="327"/>
      <c r="B41" s="324"/>
      <c r="C41" s="335"/>
      <c r="D41" s="527"/>
      <c r="E41" s="201"/>
      <c r="F41" s="461"/>
      <c r="G41" s="532" t="s">
        <v>14</v>
      </c>
      <c r="H41" s="294"/>
      <c r="I41" s="491"/>
      <c r="J41" s="203"/>
      <c r="K41" s="498" t="str">
        <f>L4</f>
        <v>Csávás István</v>
      </c>
      <c r="L41" s="461"/>
      <c r="M41" s="528"/>
      <c r="P41" s="187"/>
      <c r="Q41" s="181"/>
      <c r="R41" s="519"/>
    </row>
  </sheetData>
  <mergeCells count="50">
    <mergeCell ref="E34:F34"/>
    <mergeCell ref="E35:F35"/>
    <mergeCell ref="B23:C23"/>
    <mergeCell ref="D23:E23"/>
    <mergeCell ref="F23:G23"/>
    <mergeCell ref="H23:I23"/>
    <mergeCell ref="J23:K23"/>
    <mergeCell ref="L23:M23"/>
    <mergeCell ref="B22:C22"/>
    <mergeCell ref="D22:E22"/>
    <mergeCell ref="F22:G22"/>
    <mergeCell ref="H22:I22"/>
    <mergeCell ref="J22:K22"/>
    <mergeCell ref="L22:M22"/>
    <mergeCell ref="L21:M21"/>
    <mergeCell ref="B20:C20"/>
    <mergeCell ref="D20:E20"/>
    <mergeCell ref="F20:G20"/>
    <mergeCell ref="H20:I20"/>
    <mergeCell ref="J20:K20"/>
    <mergeCell ref="L20:M20"/>
    <mergeCell ref="B21:C21"/>
    <mergeCell ref="D21:E21"/>
    <mergeCell ref="F21:G21"/>
    <mergeCell ref="H21:I21"/>
    <mergeCell ref="J21:K21"/>
    <mergeCell ref="L19:M19"/>
    <mergeCell ref="B18:C18"/>
    <mergeCell ref="D18:E18"/>
    <mergeCell ref="F18:G18"/>
    <mergeCell ref="H18:I18"/>
    <mergeCell ref="J18:K18"/>
    <mergeCell ref="L18:M18"/>
    <mergeCell ref="B19:C19"/>
    <mergeCell ref="D19:E19"/>
    <mergeCell ref="F19:G19"/>
    <mergeCell ref="H19:I19"/>
    <mergeCell ref="J19:K19"/>
    <mergeCell ref="E11:F11"/>
    <mergeCell ref="G11:H11"/>
    <mergeCell ref="E13:F13"/>
    <mergeCell ref="G13:H13"/>
    <mergeCell ref="E15:F15"/>
    <mergeCell ref="G15:H15"/>
    <mergeCell ref="A1:F1"/>
    <mergeCell ref="A4:C4"/>
    <mergeCell ref="E7:F7"/>
    <mergeCell ref="G7:H7"/>
    <mergeCell ref="E9:F9"/>
    <mergeCell ref="G9:H9"/>
  </mergeCells>
  <conditionalFormatting sqref="E7 E9 E11 E13 E15">
    <cfRule type="cellIs" dxfId="287" priority="2" stopIfTrue="1" operator="equal">
      <formula>"Bye"</formula>
    </cfRule>
  </conditionalFormatting>
  <conditionalFormatting sqref="R41">
    <cfRule type="expression" dxfId="286" priority="1"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Munka37">
    <tabColor indexed="11"/>
  </sheetPr>
  <dimension ref="A1:AK47"/>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5" width="11.44140625" customWidth="1"/>
    <col min="16" max="17" width="8.44140625" customWidth="1"/>
    <col min="18" max="18" width="10.88671875" customWidth="1"/>
    <col min="19" max="21" width="8.44140625" customWidth="1"/>
    <col min="25" max="37" width="0"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O5" s="551" t="s">
        <v>173</v>
      </c>
      <c r="P5" s="552" t="s">
        <v>179</v>
      </c>
      <c r="R5" s="551" t="s">
        <v>173</v>
      </c>
      <c r="S5" s="646" t="s">
        <v>213</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O6" s="553" t="s">
        <v>180</v>
      </c>
      <c r="P6" s="554" t="s">
        <v>175</v>
      </c>
      <c r="R6" s="553" t="s">
        <v>180</v>
      </c>
      <c r="S6" s="647" t="s">
        <v>214</v>
      </c>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7"/>
      <c r="L7" s="563" t="str">
        <f>IF(K7="","",CONCATENATE(VLOOKUP($Y$3,$AB$1:$AK$1,K7)," pont"))</f>
        <v/>
      </c>
      <c r="M7" s="568"/>
      <c r="O7" s="555" t="s">
        <v>181</v>
      </c>
      <c r="P7" s="556" t="s">
        <v>177</v>
      </c>
      <c r="R7" s="555" t="s">
        <v>181</v>
      </c>
      <c r="S7" s="648" t="s">
        <v>185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7"/>
      <c r="L9" s="563" t="str">
        <f>IF(K9="","",CONCATENATE(VLOOKUP($Y$3,$AB$1:$AK$1,K9)," pont"))</f>
        <v/>
      </c>
      <c r="M9" s="568"/>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(4)'!$A$7:$O$22,5))</f>
        <v/>
      </c>
      <c r="D13" s="507" t="str">
        <f>IF($B13="","",VLOOKUP($B13,'1MD ELO (4)'!$A$7:$O$22,15))</f>
        <v/>
      </c>
      <c r="E13" s="503" t="str">
        <f>UPPER(IF($B13="","",VLOOKUP($B13,'1MD ELO (4)'!$A$7:$O$22,2)))</f>
        <v/>
      </c>
      <c r="F13" s="506"/>
      <c r="G13" s="503" t="str">
        <f>IF($B13="","",VLOOKUP($B13,'1MD ELO (4)'!$A$7:$O$22,3))</f>
        <v/>
      </c>
      <c r="H13" s="506"/>
      <c r="I13" s="503" t="str">
        <f>IF($B13="","",VLOOKUP($B13,'1MD ELO (4)'!$A$7:$O$22,4))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(4)'!$A$7:$O$22,5))</f>
        <v/>
      </c>
      <c r="D15" s="507" t="str">
        <f>IF($B15="","",VLOOKUP($B15,'1MD ELO (4)'!$A$7:$O$22,15))</f>
        <v/>
      </c>
      <c r="E15" s="502" t="str">
        <f>UPPER(IF($B15="","",VLOOKUP($B15,'1MD ELO (4)'!$A$7:$O$22,2)))</f>
        <v/>
      </c>
      <c r="F15" s="508"/>
      <c r="G15" s="502" t="str">
        <f>IF($B15="","",VLOOKUP($B15,'1MD ELO (4)'!$A$7:$O$22,3))</f>
        <v/>
      </c>
      <c r="H15" s="508"/>
      <c r="I15" s="502" t="str">
        <f>IF($B15="","",VLOOKUP($B15,'1MD ELO (4)'!$A$7:$O$22,4))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483"/>
      <c r="B18" s="483"/>
      <c r="C18" s="483"/>
      <c r="D18" s="483"/>
      <c r="E18" s="483"/>
      <c r="F18" s="483"/>
      <c r="G18" s="483"/>
      <c r="H18" s="483"/>
      <c r="I18" s="483"/>
      <c r="J18" s="483"/>
      <c r="K18" s="483"/>
      <c r="L18" s="483"/>
      <c r="M18" s="483"/>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483"/>
      <c r="B19" s="483"/>
      <c r="C19" s="483"/>
      <c r="D19" s="483"/>
      <c r="E19" s="483"/>
      <c r="F19" s="483"/>
      <c r="G19" s="483"/>
      <c r="H19" s="483"/>
      <c r="I19" s="483"/>
      <c r="J19" s="483"/>
      <c r="K19" s="483"/>
      <c r="L19" s="483"/>
      <c r="M19" s="483"/>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483"/>
      <c r="K27" s="48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483"/>
      <c r="K28" s="483"/>
      <c r="L28" s="483"/>
      <c r="M28" s="547"/>
    </row>
    <row r="29" spans="1:37" ht="18.75" customHeight="1" x14ac:dyDescent="0.25">
      <c r="A29" s="544" t="s">
        <v>167</v>
      </c>
      <c r="B29" s="739" t="str">
        <f>E15</f>
        <v/>
      </c>
      <c r="C29" s="739"/>
      <c r="D29" s="741"/>
      <c r="E29" s="741"/>
      <c r="F29" s="744"/>
      <c r="G29" s="744"/>
      <c r="H29" s="741"/>
      <c r="I29" s="741"/>
      <c r="J29" s="483"/>
      <c r="K29" s="483"/>
      <c r="L29" s="483"/>
      <c r="M29" s="547"/>
    </row>
    <row r="30" spans="1:37" ht="18.75" customHeight="1" x14ac:dyDescent="0.25">
      <c r="A30" s="544" t="s">
        <v>168</v>
      </c>
      <c r="B30" s="739" t="str">
        <f>E17</f>
        <v/>
      </c>
      <c r="C30" s="739"/>
      <c r="D30" s="741"/>
      <c r="E30" s="741"/>
      <c r="F30" s="741"/>
      <c r="G30" s="741"/>
      <c r="H30" s="744"/>
      <c r="I30" s="744"/>
      <c r="J30" s="483"/>
      <c r="K30" s="483"/>
      <c r="L30" s="483"/>
      <c r="M30" s="547"/>
    </row>
    <row r="31" spans="1:37" x14ac:dyDescent="0.25">
      <c r="A31" s="483"/>
      <c r="B31" s="483"/>
      <c r="C31" s="483"/>
      <c r="D31" s="483"/>
      <c r="E31" s="483"/>
      <c r="F31" s="483"/>
      <c r="G31" s="483"/>
      <c r="H31" s="483"/>
      <c r="I31" s="483"/>
      <c r="J31" s="483"/>
      <c r="K31" s="483"/>
      <c r="L31" s="483"/>
      <c r="M31" s="483"/>
    </row>
    <row r="32" spans="1:37" x14ac:dyDescent="0.25">
      <c r="A32" s="483" t="s">
        <v>126</v>
      </c>
      <c r="B32" s="483"/>
      <c r="C32" s="752" t="str">
        <f>IF(M23=1,B23,IF(M24=1,B24,IF(M25=1,B25,"")))</f>
        <v/>
      </c>
      <c r="D32" s="752"/>
      <c r="E32" s="514" t="s">
        <v>170</v>
      </c>
      <c r="F32" s="752" t="str">
        <f>IF(M28=1,B28,IF(M29=1,B29,IF(M30=1,B30,"")))</f>
        <v/>
      </c>
      <c r="G32" s="752"/>
      <c r="H32" s="483"/>
      <c r="I32" s="461"/>
      <c r="J32" s="483"/>
      <c r="K32" s="483"/>
      <c r="L32" s="483"/>
      <c r="M32" s="483"/>
    </row>
    <row r="33" spans="1:18" x14ac:dyDescent="0.25">
      <c r="A33" s="483"/>
      <c r="B33" s="483"/>
      <c r="C33" s="483"/>
      <c r="D33" s="483"/>
      <c r="E33" s="483"/>
      <c r="F33" s="514"/>
      <c r="G33" s="514"/>
      <c r="H33" s="483"/>
      <c r="I33" s="483"/>
      <c r="J33" s="483"/>
      <c r="K33" s="483"/>
      <c r="L33" s="483"/>
      <c r="M33" s="483"/>
    </row>
    <row r="34" spans="1:18" x14ac:dyDescent="0.25">
      <c r="A34" s="483" t="s">
        <v>169</v>
      </c>
      <c r="B34" s="483"/>
      <c r="C34" s="752" t="str">
        <f>IF(M23=2,B23,IF(M24=2,B24,IF(M25=2,B25,"")))</f>
        <v/>
      </c>
      <c r="D34" s="752"/>
      <c r="E34" s="514" t="s">
        <v>170</v>
      </c>
      <c r="F34" s="752" t="str">
        <f>IF(M28=2,B28,IF(M29=2,B29,IF(M30=2,B30,"")))</f>
        <v/>
      </c>
      <c r="G34" s="752"/>
      <c r="H34" s="483"/>
      <c r="I34" s="461"/>
      <c r="J34" s="483"/>
      <c r="K34" s="483"/>
      <c r="L34" s="483"/>
      <c r="M34" s="483"/>
    </row>
    <row r="35" spans="1:18" x14ac:dyDescent="0.25">
      <c r="A35" s="483"/>
      <c r="B35" s="483"/>
      <c r="C35" s="514"/>
      <c r="D35" s="514"/>
      <c r="E35" s="514"/>
      <c r="F35" s="514"/>
      <c r="G35" s="514"/>
      <c r="H35" s="483"/>
      <c r="I35" s="483"/>
      <c r="J35" s="483"/>
      <c r="K35" s="483"/>
      <c r="L35" s="483"/>
      <c r="M35" s="483"/>
    </row>
    <row r="36" spans="1:18" x14ac:dyDescent="0.25">
      <c r="A36" s="483" t="s">
        <v>171</v>
      </c>
      <c r="B36" s="483"/>
      <c r="C36" s="752" t="str">
        <f>IF(M23=3,B23,IF(M24=3,B24,IF(M25=3,B25,"")))</f>
        <v/>
      </c>
      <c r="D36" s="752"/>
      <c r="E36" s="514" t="s">
        <v>170</v>
      </c>
      <c r="F36" s="752" t="str">
        <f>IF(M28=3,B28,IF(M29=3,B29,IF(M30=3,B30,"")))</f>
        <v/>
      </c>
      <c r="G36" s="752"/>
      <c r="H36" s="483"/>
      <c r="I36" s="461"/>
      <c r="J36" s="483"/>
      <c r="K36" s="483"/>
      <c r="L36" s="483"/>
      <c r="M36" s="483"/>
    </row>
    <row r="37" spans="1:18" x14ac:dyDescent="0.25">
      <c r="A37" s="483"/>
      <c r="B37" s="483"/>
      <c r="C37" s="483"/>
      <c r="D37" s="483"/>
      <c r="E37" s="483"/>
      <c r="F37" s="483"/>
      <c r="G37" s="483"/>
      <c r="H37" s="483"/>
      <c r="I37" s="483"/>
      <c r="J37" s="483"/>
      <c r="K37" s="483"/>
      <c r="L37" s="483"/>
      <c r="M37" s="483"/>
    </row>
    <row r="38" spans="1:18" x14ac:dyDescent="0.25">
      <c r="A38" s="483"/>
      <c r="B38" s="483"/>
      <c r="C38" s="483"/>
      <c r="D38" s="483"/>
      <c r="E38" s="483"/>
      <c r="F38" s="483"/>
      <c r="G38" s="483"/>
      <c r="H38" s="483"/>
      <c r="I38" s="483"/>
      <c r="J38" s="483"/>
      <c r="K38" s="483"/>
      <c r="L38" s="461"/>
      <c r="M38" s="483"/>
    </row>
    <row r="39" spans="1:18" x14ac:dyDescent="0.25">
      <c r="A39" s="169" t="s">
        <v>102</v>
      </c>
      <c r="B39" s="170"/>
      <c r="C39" s="381"/>
      <c r="D39" s="520" t="s">
        <v>6</v>
      </c>
      <c r="E39" s="521" t="s">
        <v>104</v>
      </c>
      <c r="F39" s="535"/>
      <c r="G39" s="520" t="s">
        <v>6</v>
      </c>
      <c r="H39" s="521" t="s">
        <v>122</v>
      </c>
      <c r="I39" s="323"/>
      <c r="J39" s="521" t="s">
        <v>123</v>
      </c>
      <c r="K39" s="322" t="s">
        <v>124</v>
      </c>
      <c r="L39" s="36"/>
      <c r="M39" s="535"/>
      <c r="P39" s="516"/>
      <c r="Q39" s="516"/>
      <c r="R39" s="517"/>
    </row>
    <row r="40" spans="1:18" x14ac:dyDescent="0.25">
      <c r="A40" s="494" t="s">
        <v>103</v>
      </c>
      <c r="B40" s="495"/>
      <c r="C40" s="497"/>
      <c r="D40" s="522">
        <v>1</v>
      </c>
      <c r="E40" s="737" t="str">
        <f>IF(D40&gt;$R$47,,UPPER(VLOOKUP(D40,'1MD ELO (4)'!$A$7:$Q$134,2)))</f>
        <v/>
      </c>
      <c r="F40" s="737"/>
      <c r="G40" s="529" t="s">
        <v>7</v>
      </c>
      <c r="H40" s="495"/>
      <c r="I40" s="523"/>
      <c r="J40" s="530"/>
      <c r="K40" s="489" t="s">
        <v>108</v>
      </c>
      <c r="L40" s="536"/>
      <c r="M40" s="524"/>
      <c r="P40" s="518"/>
      <c r="Q40" s="518"/>
      <c r="R40" s="187"/>
    </row>
    <row r="41" spans="1:18" x14ac:dyDescent="0.25">
      <c r="A41" s="498" t="s">
        <v>121</v>
      </c>
      <c r="B41" s="294"/>
      <c r="C41" s="500"/>
      <c r="D41" s="525">
        <v>2</v>
      </c>
      <c r="E41" s="738" t="str">
        <f>IF(D41&gt;$R$47,,UPPER(VLOOKUP(D41,'1MD ELO (4)'!$A$7:$Q$134,2)))</f>
        <v/>
      </c>
      <c r="F41" s="738"/>
      <c r="G41" s="531" t="s">
        <v>8</v>
      </c>
      <c r="H41" s="53"/>
      <c r="I41" s="487"/>
      <c r="J41" s="54"/>
      <c r="K41" s="533"/>
      <c r="L41" s="461"/>
      <c r="M41" s="528"/>
      <c r="P41" s="187"/>
      <c r="Q41" s="181"/>
      <c r="R41" s="187"/>
    </row>
    <row r="42" spans="1:18" x14ac:dyDescent="0.25">
      <c r="A42" s="336"/>
      <c r="B42" s="337"/>
      <c r="C42" s="338"/>
      <c r="D42" s="525"/>
      <c r="E42" s="55"/>
      <c r="F42" s="483"/>
      <c r="G42" s="531" t="s">
        <v>9</v>
      </c>
      <c r="H42" s="53"/>
      <c r="I42" s="487"/>
      <c r="J42" s="54"/>
      <c r="K42" s="489" t="s">
        <v>109</v>
      </c>
      <c r="L42" s="536"/>
      <c r="M42" s="524"/>
      <c r="P42" s="518"/>
      <c r="Q42" s="518"/>
      <c r="R42" s="187"/>
    </row>
    <row r="43" spans="1:18" x14ac:dyDescent="0.25">
      <c r="A43" s="198"/>
      <c r="B43" s="110"/>
      <c r="C43" s="199"/>
      <c r="D43" s="525"/>
      <c r="E43" s="55"/>
      <c r="F43" s="483"/>
      <c r="G43" s="531" t="s">
        <v>10</v>
      </c>
      <c r="H43" s="53"/>
      <c r="I43" s="487"/>
      <c r="J43" s="54"/>
      <c r="K43" s="534"/>
      <c r="L43" s="483"/>
      <c r="M43" s="526"/>
      <c r="P43" s="187"/>
      <c r="Q43" s="181"/>
      <c r="R43" s="187"/>
    </row>
    <row r="44" spans="1:18" x14ac:dyDescent="0.25">
      <c r="A44" s="325"/>
      <c r="B44" s="339"/>
      <c r="C44" s="380"/>
      <c r="D44" s="525"/>
      <c r="E44" s="55"/>
      <c r="F44" s="483"/>
      <c r="G44" s="531" t="s">
        <v>11</v>
      </c>
      <c r="H44" s="53"/>
      <c r="I44" s="487"/>
      <c r="J44" s="54"/>
      <c r="K44" s="498"/>
      <c r="L44" s="461"/>
      <c r="M44" s="528"/>
      <c r="P44" s="187"/>
      <c r="Q44" s="181"/>
      <c r="R44" s="187"/>
    </row>
    <row r="45" spans="1:18" x14ac:dyDescent="0.25">
      <c r="A45" s="326"/>
      <c r="B45" s="24"/>
      <c r="C45" s="199"/>
      <c r="D45" s="525"/>
      <c r="E45" s="55"/>
      <c r="F45" s="483"/>
      <c r="G45" s="531" t="s">
        <v>12</v>
      </c>
      <c r="H45" s="53"/>
      <c r="I45" s="487"/>
      <c r="J45" s="54"/>
      <c r="K45" s="489" t="s">
        <v>89</v>
      </c>
      <c r="L45" s="536"/>
      <c r="M45" s="524"/>
      <c r="P45" s="518"/>
      <c r="Q45" s="518"/>
      <c r="R45" s="187"/>
    </row>
    <row r="46" spans="1:18" x14ac:dyDescent="0.25">
      <c r="A46" s="326"/>
      <c r="B46" s="24"/>
      <c r="C46" s="334"/>
      <c r="D46" s="525"/>
      <c r="E46" s="55"/>
      <c r="F46" s="483"/>
      <c r="G46" s="531" t="s">
        <v>13</v>
      </c>
      <c r="H46" s="53"/>
      <c r="I46" s="487"/>
      <c r="J46" s="54"/>
      <c r="K46" s="534"/>
      <c r="L46" s="483"/>
      <c r="M46" s="526"/>
      <c r="P46" s="187"/>
      <c r="Q46" s="181"/>
      <c r="R46" s="187"/>
    </row>
    <row r="47" spans="1:18" x14ac:dyDescent="0.25">
      <c r="A47" s="327"/>
      <c r="B47" s="324"/>
      <c r="C47" s="335"/>
      <c r="D47" s="527"/>
      <c r="E47" s="201"/>
      <c r="F47" s="461"/>
      <c r="G47" s="532" t="s">
        <v>14</v>
      </c>
      <c r="H47" s="294"/>
      <c r="I47" s="491"/>
      <c r="J47" s="203"/>
      <c r="K47" s="498" t="str">
        <f>L4</f>
        <v>Csávás István</v>
      </c>
      <c r="L47" s="461"/>
      <c r="M47" s="528"/>
      <c r="P47" s="187"/>
      <c r="Q47" s="181"/>
      <c r="R47" s="519">
        <f>MIN(4,'1MD ELO (4)'!Q5)</f>
        <v>4</v>
      </c>
    </row>
  </sheetData>
  <mergeCells count="42">
    <mergeCell ref="E41:F41"/>
    <mergeCell ref="B30:C30"/>
    <mergeCell ref="D30:E30"/>
    <mergeCell ref="F30:G30"/>
    <mergeCell ref="H30:I30"/>
    <mergeCell ref="C32:D32"/>
    <mergeCell ref="F32:G32"/>
    <mergeCell ref="C34:D34"/>
    <mergeCell ref="F34:G34"/>
    <mergeCell ref="C36:D36"/>
    <mergeCell ref="F36:G36"/>
    <mergeCell ref="E40:F40"/>
    <mergeCell ref="B28:C28"/>
    <mergeCell ref="D28:E28"/>
    <mergeCell ref="F28:G28"/>
    <mergeCell ref="H28:I28"/>
    <mergeCell ref="B29:C29"/>
    <mergeCell ref="D29:E29"/>
    <mergeCell ref="F29:G29"/>
    <mergeCell ref="H29:I29"/>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cfRule type="cellIs" dxfId="285" priority="1" stopIfTrue="1" operator="equal">
      <formula>"Bye"</formula>
    </cfRule>
  </conditionalFormatting>
  <conditionalFormatting sqref="R47">
    <cfRule type="expression" dxfId="284"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Munka38">
    <tabColor indexed="11"/>
  </sheetPr>
  <dimension ref="A1:AK49"/>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IF(Y5=1,CONCATENATE(VLOOKUP(Y3,AA16:AH27,2)),CONCATENATE(VLOOKUP(Y3,AA2:AK13,2)))</f>
        <v>#N/A</v>
      </c>
      <c r="AC1" s="566" t="e">
        <f>IF(Y5=1,CONCATENATE(VLOOKUP(Y3,AA16:AK27,3)),CONCATENATE(VLOOKUP(Y3,AA2:AK13,3)))</f>
        <v>#N/A</v>
      </c>
      <c r="AD1" s="566" t="e">
        <f>IF(Y5=1,CONCATENATE(VLOOKUP(Y3,AA16:AK27,4)),CONCATENATE(VLOOKUP(Y3,AA2:AK13,4)))</f>
        <v>#N/A</v>
      </c>
      <c r="AE1" s="566" t="e">
        <f>IF(Y5=1,CONCATENATE(VLOOKUP(Y3,AA16:AK27,5)),CONCATENATE(VLOOKUP(Y3,AA2:AK13,5)))</f>
        <v>#N/A</v>
      </c>
      <c r="AF1" s="566" t="e">
        <f>IF(Y5=1,CONCATENATE(VLOOKUP(Y3,AA16:AK27,6)),CONCATENATE(VLOOKUP(Y3,AA2:AK13,6)))</f>
        <v>#N/A</v>
      </c>
      <c r="AG1" s="566" t="e">
        <f>IF(Y5=1,CONCATENATE(VLOOKUP(Y3,AA16:AK27,7)),CONCATENATE(VLOOKUP(Y3,AA2:AK13,7)))</f>
        <v>#N/A</v>
      </c>
      <c r="AH1" s="566" t="e">
        <f>IF(Y5=1,CONCATENATE(VLOOKUP(Y3,AA16:AK27,8)),CONCATENATE(VLOOKUP(Y3,AA2:AK13,8)))</f>
        <v>#N/A</v>
      </c>
      <c r="AI1" s="566" t="e">
        <f>IF(Y5=1,CONCATENATE(VLOOKUP(Y3,AA16:AK27,9)),CONCATENATE(VLOOKUP(Y3,AA2:AK13,9)))</f>
        <v>#N/A</v>
      </c>
      <c r="AJ1" s="566" t="e">
        <f>IF(Y5=1,CONCATENATE(VLOOKUP(Y3,AA16:AK27,10)),CONCATENATE(VLOOKUP(Y3,AA2:AK13,10)))</f>
        <v>#N/A</v>
      </c>
      <c r="AK1" s="566" t="e">
        <f>IF(Y5=1,CONCATENATE(VLOOKUP(Y3,AA16:AK27,11)),CONCATENATE(VLOOKUP(Y3,AA2:AK13,11)))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7"/>
      <c r="L7" s="563" t="str">
        <f>IF(K7="","",CONCATENATE(VLOOKUP($Y$3,$AB$1:$AK$1,K7)," pont"))</f>
        <v/>
      </c>
      <c r="M7" s="568"/>
      <c r="Q7" s="551" t="s">
        <v>173</v>
      </c>
      <c r="R7" s="646" t="s">
        <v>213</v>
      </c>
      <c r="S7" s="646" t="s">
        <v>215</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214</v>
      </c>
      <c r="S8" s="647" t="s">
        <v>216</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7"/>
      <c r="L9" s="563" t="str">
        <f>IF(K9="","",CONCATENATE(VLOOKUP($Y$3,$AB$1:$AK$1,K9)," pont"))</f>
        <v/>
      </c>
      <c r="M9" s="568"/>
      <c r="Q9" s="555" t="s">
        <v>181</v>
      </c>
      <c r="R9" s="648" t="s">
        <v>185</v>
      </c>
      <c r="S9" s="648" t="s">
        <v>217</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545" t="s">
        <v>166</v>
      </c>
      <c r="B13" s="557"/>
      <c r="C13" s="507" t="str">
        <f>IF($B13="","",VLOOKUP($B13,'1MD ELO (4)'!$A$7:$O$22,5))</f>
        <v/>
      </c>
      <c r="D13" s="507" t="str">
        <f>IF($B13="","",VLOOKUP($B13,'1MD ELO (4)'!$A$7:$O$22,15))</f>
        <v/>
      </c>
      <c r="E13" s="503" t="str">
        <f>UPPER(IF($B13="","",VLOOKUP($B13,'1MD ELO (4)'!$A$7:$O$22,2)))</f>
        <v/>
      </c>
      <c r="F13" s="506"/>
      <c r="G13" s="503" t="str">
        <f>IF($B13="","",VLOOKUP($B13,'1MD ELO (4)'!$A$7:$O$22,3))</f>
        <v/>
      </c>
      <c r="H13" s="506"/>
      <c r="I13" s="503" t="str">
        <f>IF($B13="","",VLOOKUP($B13,'1MD ELO (4)'!$A$7:$O$22,4))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14" t="s">
        <v>167</v>
      </c>
      <c r="B15" s="559"/>
      <c r="C15" s="507" t="str">
        <f>IF($B15="","",VLOOKUP($B15,'1MD ELO (4)'!$A$7:$O$22,5))</f>
        <v/>
      </c>
      <c r="D15" s="507" t="str">
        <f>IF($B15="","",VLOOKUP($B15,'1MD ELO (4)'!$A$7:$O$22,15))</f>
        <v/>
      </c>
      <c r="E15" s="502" t="str">
        <f>UPPER(IF($B15="","",VLOOKUP($B15,'1MD ELO (4)'!$A$7:$O$22,2)))</f>
        <v/>
      </c>
      <c r="F15" s="508"/>
      <c r="G15" s="502" t="str">
        <f>IF($B15="","",VLOOKUP($B15,'1MD ELO (4)'!$A$7:$O$22,3))</f>
        <v/>
      </c>
      <c r="H15" s="508"/>
      <c r="I15" s="502" t="str">
        <f>IF($B15="","",VLOOKUP($B15,'1MD ELO (4)'!$A$7:$O$22,4))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514" t="s">
        <v>168</v>
      </c>
      <c r="B19" s="559"/>
      <c r="C19" s="507" t="str">
        <f>IF($B19="","",VLOOKUP($B19,'1MD ELO (4)'!$A$7:$O$22,5))</f>
        <v/>
      </c>
      <c r="D19" s="507" t="str">
        <f>IF($B19="","",VLOOKUP($B19,'1MD ELO (4)'!$A$7:$O$22,15))</f>
        <v/>
      </c>
      <c r="E19" s="502" t="str">
        <f>UPPER(IF($B19="","",VLOOKUP($B19,'1MD ELO (4)'!$A$7:$O$22,2)))</f>
        <v/>
      </c>
      <c r="F19" s="508"/>
      <c r="G19" s="502" t="str">
        <f>IF($B19="","",VLOOKUP($B19,'1MD ELO (4)'!$A$7:$O$22,3))</f>
        <v/>
      </c>
      <c r="H19" s="508"/>
      <c r="I19" s="502" t="str">
        <f>IF($B19="","",VLOOKUP($B19,'1MD ELO (4)'!$A$7:$O$22,4))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483"/>
      <c r="B20" s="483"/>
      <c r="C20" s="483"/>
      <c r="D20" s="483"/>
      <c r="E20" s="483"/>
      <c r="F20" s="483"/>
      <c r="G20" s="483"/>
      <c r="H20" s="483"/>
      <c r="I20" s="483"/>
      <c r="J20" s="483"/>
      <c r="K20" s="483"/>
      <c r="L20" s="483"/>
      <c r="M20" s="483"/>
      <c r="Y20" s="561"/>
      <c r="Z20" s="561"/>
      <c r="AA20" s="561" t="s">
        <v>192</v>
      </c>
      <c r="AB20" s="561">
        <v>120</v>
      </c>
      <c r="AC20" s="561">
        <v>90</v>
      </c>
      <c r="AD20" s="561">
        <v>65</v>
      </c>
      <c r="AE20" s="561">
        <v>55</v>
      </c>
      <c r="AF20" s="561">
        <v>50</v>
      </c>
      <c r="AG20" s="561">
        <v>45</v>
      </c>
      <c r="AH20" s="561">
        <v>40</v>
      </c>
      <c r="AI20" s="561">
        <v>35</v>
      </c>
      <c r="AJ20" s="561">
        <v>25</v>
      </c>
      <c r="AK20" s="561">
        <v>20</v>
      </c>
    </row>
    <row r="21" spans="1:37" x14ac:dyDescent="0.25">
      <c r="A21" s="483"/>
      <c r="B21" s="483"/>
      <c r="C21" s="483"/>
      <c r="D21" s="483"/>
      <c r="E21" s="483"/>
      <c r="F21" s="483"/>
      <c r="G21" s="483"/>
      <c r="H21" s="483"/>
      <c r="I21" s="483"/>
      <c r="J21" s="483"/>
      <c r="K21" s="483"/>
      <c r="L21" s="483"/>
      <c r="M21" s="483"/>
      <c r="Y21" s="561"/>
      <c r="Z21" s="561"/>
      <c r="AA21" s="561" t="s">
        <v>193</v>
      </c>
      <c r="AB21" s="561">
        <v>90</v>
      </c>
      <c r="AC21" s="561">
        <v>60</v>
      </c>
      <c r="AD21" s="561">
        <v>45</v>
      </c>
      <c r="AE21" s="561">
        <v>34</v>
      </c>
      <c r="AF21" s="561">
        <v>27</v>
      </c>
      <c r="AG21" s="561">
        <v>22</v>
      </c>
      <c r="AH21" s="561">
        <v>18</v>
      </c>
      <c r="AI21" s="561">
        <v>15</v>
      </c>
      <c r="AJ21" s="561">
        <v>12</v>
      </c>
      <c r="AK21" s="561">
        <v>9</v>
      </c>
    </row>
    <row r="22" spans="1:37" ht="18.75" customHeight="1" x14ac:dyDescent="0.25">
      <c r="A22" s="483"/>
      <c r="B22" s="746"/>
      <c r="C22" s="746"/>
      <c r="D22" s="743" t="str">
        <f>E7</f>
        <v/>
      </c>
      <c r="E22" s="743"/>
      <c r="F22" s="743" t="str">
        <f>E9</f>
        <v/>
      </c>
      <c r="G22" s="743"/>
      <c r="H22" s="743" t="str">
        <f>E11</f>
        <v/>
      </c>
      <c r="I22" s="743"/>
      <c r="J22" s="483"/>
      <c r="K22" s="483"/>
      <c r="L22" s="483"/>
      <c r="M22" s="546" t="s">
        <v>163</v>
      </c>
      <c r="Y22" s="561"/>
      <c r="Z22" s="561"/>
      <c r="AA22" s="561" t="s">
        <v>194</v>
      </c>
      <c r="AB22" s="561">
        <v>60</v>
      </c>
      <c r="AC22" s="561">
        <v>40</v>
      </c>
      <c r="AD22" s="561">
        <v>30</v>
      </c>
      <c r="AE22" s="561">
        <v>20</v>
      </c>
      <c r="AF22" s="561">
        <v>18</v>
      </c>
      <c r="AG22" s="561">
        <v>15</v>
      </c>
      <c r="AH22" s="561">
        <v>12</v>
      </c>
      <c r="AI22" s="561">
        <v>10</v>
      </c>
      <c r="AJ22" s="561">
        <v>8</v>
      </c>
      <c r="AK22" s="561">
        <v>6</v>
      </c>
    </row>
    <row r="23" spans="1:37" ht="18.75" customHeight="1" x14ac:dyDescent="0.25">
      <c r="A23" s="544" t="s">
        <v>159</v>
      </c>
      <c r="B23" s="739" t="str">
        <f>E7</f>
        <v/>
      </c>
      <c r="C23" s="739"/>
      <c r="D23" s="744"/>
      <c r="E23" s="744"/>
      <c r="F23" s="741"/>
      <c r="G23" s="741"/>
      <c r="H23" s="741"/>
      <c r="I23" s="741"/>
      <c r="J23" s="483"/>
      <c r="K23" s="483"/>
      <c r="L23" s="483"/>
      <c r="M23" s="547"/>
      <c r="Y23" s="561"/>
      <c r="Z23" s="561"/>
      <c r="AA23" s="561" t="s">
        <v>195</v>
      </c>
      <c r="AB23" s="561">
        <v>40</v>
      </c>
      <c r="AC23" s="561">
        <v>25</v>
      </c>
      <c r="AD23" s="561">
        <v>18</v>
      </c>
      <c r="AE23" s="561">
        <v>13</v>
      </c>
      <c r="AF23" s="561">
        <v>8</v>
      </c>
      <c r="AG23" s="561">
        <v>7</v>
      </c>
      <c r="AH23" s="561">
        <v>6</v>
      </c>
      <c r="AI23" s="561">
        <v>5</v>
      </c>
      <c r="AJ23" s="561">
        <v>4</v>
      </c>
      <c r="AK23" s="561">
        <v>3</v>
      </c>
    </row>
    <row r="24" spans="1:37" ht="18.75" customHeight="1" x14ac:dyDescent="0.25">
      <c r="A24" s="544" t="s">
        <v>160</v>
      </c>
      <c r="B24" s="739" t="str">
        <f>E9</f>
        <v/>
      </c>
      <c r="C24" s="739"/>
      <c r="D24" s="741"/>
      <c r="E24" s="741"/>
      <c r="F24" s="744"/>
      <c r="G24" s="744"/>
      <c r="H24" s="741"/>
      <c r="I24" s="741"/>
      <c r="J24" s="483"/>
      <c r="K24" s="483"/>
      <c r="L24" s="483"/>
      <c r="M24" s="547"/>
      <c r="Y24" s="561"/>
      <c r="Z24" s="561"/>
      <c r="AA24" s="561" t="s">
        <v>196</v>
      </c>
      <c r="AB24" s="561">
        <v>25</v>
      </c>
      <c r="AC24" s="561">
        <v>15</v>
      </c>
      <c r="AD24" s="561">
        <v>13</v>
      </c>
      <c r="AE24" s="561">
        <v>7</v>
      </c>
      <c r="AF24" s="561">
        <v>6</v>
      </c>
      <c r="AG24" s="561">
        <v>5</v>
      </c>
      <c r="AH24" s="561">
        <v>4</v>
      </c>
      <c r="AI24" s="561">
        <v>3</v>
      </c>
      <c r="AJ24" s="561">
        <v>2</v>
      </c>
      <c r="AK24" s="561">
        <v>1</v>
      </c>
    </row>
    <row r="25" spans="1:37" ht="18.75" customHeight="1" x14ac:dyDescent="0.25">
      <c r="A25" s="544" t="s">
        <v>161</v>
      </c>
      <c r="B25" s="739" t="str">
        <f>E11</f>
        <v/>
      </c>
      <c r="C25" s="739"/>
      <c r="D25" s="741"/>
      <c r="E25" s="741"/>
      <c r="F25" s="741"/>
      <c r="G25" s="741"/>
      <c r="H25" s="744"/>
      <c r="I25" s="744"/>
      <c r="J25" s="483"/>
      <c r="K25" s="483"/>
      <c r="L25" s="483"/>
      <c r="M25" s="547"/>
      <c r="Y25" s="561"/>
      <c r="Z25" s="561"/>
      <c r="AA25" s="561" t="s">
        <v>201</v>
      </c>
      <c r="AB25" s="561">
        <v>15</v>
      </c>
      <c r="AC25" s="561">
        <v>10</v>
      </c>
      <c r="AD25" s="561">
        <v>8</v>
      </c>
      <c r="AE25" s="561">
        <v>4</v>
      </c>
      <c r="AF25" s="561">
        <v>3</v>
      </c>
      <c r="AG25" s="561">
        <v>2</v>
      </c>
      <c r="AH25" s="561">
        <v>1</v>
      </c>
      <c r="AI25" s="561">
        <v>0</v>
      </c>
      <c r="AJ25" s="561">
        <v>0</v>
      </c>
      <c r="AK25" s="561">
        <v>0</v>
      </c>
    </row>
    <row r="26" spans="1:37" x14ac:dyDescent="0.25">
      <c r="A26" s="483"/>
      <c r="B26" s="483"/>
      <c r="C26" s="483"/>
      <c r="D26" s="483"/>
      <c r="E26" s="483"/>
      <c r="F26" s="483"/>
      <c r="G26" s="483"/>
      <c r="H26" s="483"/>
      <c r="I26" s="483"/>
      <c r="J26" s="483"/>
      <c r="K26" s="483"/>
      <c r="L26" s="483"/>
      <c r="M26" s="548"/>
      <c r="Y26" s="561"/>
      <c r="Z26" s="561"/>
      <c r="AA26" s="561" t="s">
        <v>197</v>
      </c>
      <c r="AB26" s="561">
        <v>10</v>
      </c>
      <c r="AC26" s="561">
        <v>6</v>
      </c>
      <c r="AD26" s="561">
        <v>4</v>
      </c>
      <c r="AE26" s="561">
        <v>2</v>
      </c>
      <c r="AF26" s="561">
        <v>1</v>
      </c>
      <c r="AG26" s="561">
        <v>0</v>
      </c>
      <c r="AH26" s="561">
        <v>0</v>
      </c>
      <c r="AI26" s="561">
        <v>0</v>
      </c>
      <c r="AJ26" s="561">
        <v>0</v>
      </c>
      <c r="AK26" s="561">
        <v>0</v>
      </c>
    </row>
    <row r="27" spans="1:37" ht="18.75" customHeight="1" x14ac:dyDescent="0.25">
      <c r="A27" s="483"/>
      <c r="B27" s="746"/>
      <c r="C27" s="746"/>
      <c r="D27" s="743" t="str">
        <f>E13</f>
        <v/>
      </c>
      <c r="E27" s="743"/>
      <c r="F27" s="743" t="str">
        <f>E15</f>
        <v/>
      </c>
      <c r="G27" s="743"/>
      <c r="H27" s="743" t="str">
        <f>E17</f>
        <v/>
      </c>
      <c r="I27" s="743"/>
      <c r="J27" s="743" t="str">
        <f>E19</f>
        <v/>
      </c>
      <c r="K27" s="743"/>
      <c r="L27" s="483"/>
      <c r="M27" s="548"/>
      <c r="Y27" s="561"/>
      <c r="Z27" s="561"/>
      <c r="AA27" s="561" t="s">
        <v>198</v>
      </c>
      <c r="AB27" s="561">
        <v>3</v>
      </c>
      <c r="AC27" s="561">
        <v>2</v>
      </c>
      <c r="AD27" s="561">
        <v>1</v>
      </c>
      <c r="AE27" s="561">
        <v>0</v>
      </c>
      <c r="AF27" s="561">
        <v>0</v>
      </c>
      <c r="AG27" s="561">
        <v>0</v>
      </c>
      <c r="AH27" s="561">
        <v>0</v>
      </c>
      <c r="AI27" s="561">
        <v>0</v>
      </c>
      <c r="AJ27" s="561">
        <v>0</v>
      </c>
      <c r="AK27" s="561">
        <v>0</v>
      </c>
    </row>
    <row r="28" spans="1:37" ht="18.75" customHeight="1" x14ac:dyDescent="0.25">
      <c r="A28" s="544" t="s">
        <v>166</v>
      </c>
      <c r="B28" s="739" t="str">
        <f>E13</f>
        <v/>
      </c>
      <c r="C28" s="739"/>
      <c r="D28" s="744"/>
      <c r="E28" s="744"/>
      <c r="F28" s="741"/>
      <c r="G28" s="741"/>
      <c r="H28" s="741"/>
      <c r="I28" s="741"/>
      <c r="J28" s="743"/>
      <c r="K28" s="743"/>
      <c r="L28" s="483"/>
      <c r="M28" s="547"/>
    </row>
    <row r="29" spans="1:37" ht="18.75" customHeight="1" x14ac:dyDescent="0.25">
      <c r="A29" s="544" t="s">
        <v>167</v>
      </c>
      <c r="B29" s="739" t="str">
        <f>E15</f>
        <v/>
      </c>
      <c r="C29" s="739"/>
      <c r="D29" s="741"/>
      <c r="E29" s="741"/>
      <c r="F29" s="744"/>
      <c r="G29" s="744"/>
      <c r="H29" s="741"/>
      <c r="I29" s="741"/>
      <c r="J29" s="741"/>
      <c r="K29" s="741"/>
      <c r="L29" s="483"/>
      <c r="M29" s="547"/>
    </row>
    <row r="30" spans="1:37" ht="18.75" customHeight="1" x14ac:dyDescent="0.25">
      <c r="A30" s="544" t="s">
        <v>168</v>
      </c>
      <c r="B30" s="739" t="str">
        <f>E17</f>
        <v/>
      </c>
      <c r="C30" s="739"/>
      <c r="D30" s="741"/>
      <c r="E30" s="741"/>
      <c r="F30" s="741"/>
      <c r="G30" s="741"/>
      <c r="H30" s="744"/>
      <c r="I30" s="744"/>
      <c r="J30" s="741"/>
      <c r="K30" s="741"/>
      <c r="L30" s="483"/>
      <c r="M30" s="547"/>
    </row>
    <row r="31" spans="1:37" ht="18.75" customHeight="1" x14ac:dyDescent="0.25">
      <c r="A31" s="544" t="s">
        <v>172</v>
      </c>
      <c r="B31" s="739" t="str">
        <f>E19</f>
        <v/>
      </c>
      <c r="C31" s="739"/>
      <c r="D31" s="741"/>
      <c r="E31" s="741"/>
      <c r="F31" s="741"/>
      <c r="G31" s="741"/>
      <c r="H31" s="743"/>
      <c r="I31" s="743"/>
      <c r="J31" s="744"/>
      <c r="K31" s="744"/>
      <c r="L31" s="483"/>
      <c r="M31" s="547"/>
    </row>
    <row r="32" spans="1:37" ht="18.75" customHeight="1" x14ac:dyDescent="0.25">
      <c r="A32" s="251"/>
      <c r="B32" s="549"/>
      <c r="C32" s="549"/>
      <c r="D32" s="251"/>
      <c r="E32" s="251"/>
      <c r="F32" s="251"/>
      <c r="G32" s="251"/>
      <c r="H32" s="251"/>
      <c r="I32" s="251"/>
      <c r="J32" s="483"/>
      <c r="K32" s="483"/>
      <c r="L32" s="483"/>
      <c r="M32" s="550"/>
    </row>
    <row r="33" spans="1:18" x14ac:dyDescent="0.25">
      <c r="A33" s="483"/>
      <c r="B33" s="483"/>
      <c r="C33" s="483"/>
      <c r="D33" s="483"/>
      <c r="E33" s="483"/>
      <c r="F33" s="483"/>
      <c r="G33" s="483"/>
      <c r="H33" s="483"/>
      <c r="I33" s="483"/>
      <c r="J33" s="483"/>
      <c r="K33" s="483"/>
      <c r="L33" s="483"/>
      <c r="M33" s="483"/>
    </row>
    <row r="34" spans="1:18" x14ac:dyDescent="0.25">
      <c r="A34" s="483" t="s">
        <v>126</v>
      </c>
      <c r="B34" s="483"/>
      <c r="C34" s="752" t="str">
        <f>IF(M23=1,B23,IF(M24=1,B24,IF(M25=1,B25,"")))</f>
        <v/>
      </c>
      <c r="D34" s="752"/>
      <c r="E34" s="514" t="s">
        <v>170</v>
      </c>
      <c r="F34" s="752" t="str">
        <f>IF(M28=1,B28,IF(M29=1,B29,IF(M30=1,B30,IF(M31=1,B31,""))))</f>
        <v/>
      </c>
      <c r="G34" s="752"/>
      <c r="H34" s="483"/>
      <c r="I34" s="461"/>
      <c r="J34" s="483"/>
      <c r="K34" s="483"/>
      <c r="L34" s="483"/>
      <c r="M34" s="483"/>
    </row>
    <row r="35" spans="1:18" x14ac:dyDescent="0.25">
      <c r="A35" s="483"/>
      <c r="B35" s="483"/>
      <c r="C35" s="483"/>
      <c r="D35" s="483"/>
      <c r="E35" s="483"/>
      <c r="F35" s="514"/>
      <c r="G35" s="514"/>
      <c r="H35" s="483"/>
      <c r="I35" s="483"/>
      <c r="J35" s="483"/>
      <c r="K35" s="483"/>
      <c r="L35" s="483"/>
      <c r="M35" s="483"/>
    </row>
    <row r="36" spans="1:18" x14ac:dyDescent="0.25">
      <c r="A36" s="483" t="s">
        <v>169</v>
      </c>
      <c r="B36" s="483"/>
      <c r="C36" s="752" t="str">
        <f>IF(M23=2,B23,IF(M24=2,B24,IF(M25=2,B25,"")))</f>
        <v/>
      </c>
      <c r="D36" s="752"/>
      <c r="E36" s="514" t="s">
        <v>170</v>
      </c>
      <c r="F36" s="752" t="str">
        <f>IF(M28=2,B28,IF(M29=2,B29,IF(M30=2,B30,IF(M31=2,B31,""))))</f>
        <v/>
      </c>
      <c r="G36" s="752"/>
      <c r="H36" s="483"/>
      <c r="I36" s="461"/>
      <c r="J36" s="483"/>
      <c r="K36" s="483"/>
      <c r="L36" s="483"/>
      <c r="M36" s="483"/>
    </row>
    <row r="37" spans="1:18" x14ac:dyDescent="0.25">
      <c r="A37" s="483"/>
      <c r="B37" s="483"/>
      <c r="C37" s="514"/>
      <c r="D37" s="514"/>
      <c r="E37" s="514"/>
      <c r="F37" s="514"/>
      <c r="G37" s="514"/>
      <c r="H37" s="483"/>
      <c r="I37" s="483"/>
      <c r="J37" s="483"/>
      <c r="K37" s="483"/>
      <c r="L37" s="483"/>
      <c r="M37" s="483"/>
    </row>
    <row r="38" spans="1:18" x14ac:dyDescent="0.25">
      <c r="A38" s="483" t="s">
        <v>171</v>
      </c>
      <c r="B38" s="483"/>
      <c r="C38" s="752" t="str">
        <f>IF(M23=3,B23,IF(M24=3,B24,IF(M25=3,B25,"")))</f>
        <v/>
      </c>
      <c r="D38" s="752"/>
      <c r="E38" s="514" t="s">
        <v>170</v>
      </c>
      <c r="F38" s="752" t="str">
        <f>IF(M28=3,B28,IF(M29=3,B29,IF(M30=3,B30,IF(M31=3,B31,""))))</f>
        <v/>
      </c>
      <c r="G38" s="752"/>
      <c r="H38" s="483"/>
      <c r="I38" s="461"/>
      <c r="J38" s="483"/>
      <c r="K38" s="483"/>
      <c r="L38" s="483"/>
      <c r="M38" s="483"/>
    </row>
    <row r="39" spans="1:18" x14ac:dyDescent="0.25">
      <c r="A39" s="483"/>
      <c r="B39" s="483"/>
      <c r="C39" s="483"/>
      <c r="D39" s="483"/>
      <c r="E39" s="483"/>
      <c r="F39" s="483"/>
      <c r="G39" s="483"/>
      <c r="H39" s="483"/>
      <c r="I39" s="483"/>
      <c r="J39" s="483"/>
      <c r="K39" s="483"/>
      <c r="L39" s="483"/>
      <c r="M39" s="483"/>
    </row>
    <row r="40" spans="1:18" x14ac:dyDescent="0.25">
      <c r="A40" s="483"/>
      <c r="B40" s="483"/>
      <c r="C40" s="483"/>
      <c r="D40" s="483"/>
      <c r="E40" s="483"/>
      <c r="F40" s="483"/>
      <c r="G40" s="483"/>
      <c r="H40" s="483"/>
      <c r="I40" s="483"/>
      <c r="J40" s="483"/>
      <c r="K40" s="483"/>
      <c r="L40" s="461"/>
      <c r="M40" s="483"/>
    </row>
    <row r="41" spans="1:18" x14ac:dyDescent="0.25">
      <c r="A41" s="169" t="s">
        <v>102</v>
      </c>
      <c r="B41" s="170"/>
      <c r="C41" s="381"/>
      <c r="D41" s="520" t="s">
        <v>6</v>
      </c>
      <c r="E41" s="521" t="s">
        <v>104</v>
      </c>
      <c r="F41" s="535"/>
      <c r="G41" s="520" t="s">
        <v>6</v>
      </c>
      <c r="H41" s="521" t="s">
        <v>122</v>
      </c>
      <c r="I41" s="323"/>
      <c r="J41" s="521" t="s">
        <v>123</v>
      </c>
      <c r="K41" s="322" t="s">
        <v>124</v>
      </c>
      <c r="L41" s="36"/>
      <c r="M41" s="535"/>
      <c r="P41" s="516"/>
      <c r="Q41" s="516"/>
      <c r="R41" s="517"/>
    </row>
    <row r="42" spans="1:18" x14ac:dyDescent="0.25">
      <c r="A42" s="494" t="s">
        <v>103</v>
      </c>
      <c r="B42" s="495"/>
      <c r="C42" s="497"/>
      <c r="D42" s="522">
        <v>1</v>
      </c>
      <c r="E42" s="737" t="str">
        <f>IF(D42&gt;$R$44,,UPPER(VLOOKUP(D42,'1MD ELO (4)'!$A$7:$Q$134,2)))</f>
        <v/>
      </c>
      <c r="F42" s="737"/>
      <c r="G42" s="529" t="s">
        <v>7</v>
      </c>
      <c r="H42" s="495"/>
      <c r="I42" s="523"/>
      <c r="J42" s="530"/>
      <c r="K42" s="489" t="s">
        <v>108</v>
      </c>
      <c r="L42" s="536"/>
      <c r="M42" s="524"/>
      <c r="P42" s="518"/>
      <c r="Q42" s="518"/>
      <c r="R42" s="187"/>
    </row>
    <row r="43" spans="1:18" x14ac:dyDescent="0.25">
      <c r="A43" s="498" t="s">
        <v>121</v>
      </c>
      <c r="B43" s="294"/>
      <c r="C43" s="500"/>
      <c r="D43" s="525">
        <v>2</v>
      </c>
      <c r="E43" s="738" t="str">
        <f>IF(D43&gt;$R$44,,UPPER(VLOOKUP(D43,'1MD ELO (4)'!$A$7:$Q$134,2)))</f>
        <v/>
      </c>
      <c r="F43" s="738"/>
      <c r="G43" s="531" t="s">
        <v>8</v>
      </c>
      <c r="H43" s="53"/>
      <c r="I43" s="487"/>
      <c r="J43" s="54"/>
      <c r="K43" s="533"/>
      <c r="L43" s="461"/>
      <c r="M43" s="528"/>
      <c r="P43" s="187"/>
      <c r="Q43" s="181"/>
      <c r="R43" s="187"/>
    </row>
    <row r="44" spans="1:18" x14ac:dyDescent="0.25">
      <c r="A44" s="336"/>
      <c r="B44" s="337"/>
      <c r="C44" s="338"/>
      <c r="D44" s="525"/>
      <c r="E44" s="55"/>
      <c r="F44" s="483"/>
      <c r="G44" s="531" t="s">
        <v>9</v>
      </c>
      <c r="H44" s="53"/>
      <c r="I44" s="487"/>
      <c r="J44" s="54"/>
      <c r="K44" s="489" t="s">
        <v>109</v>
      </c>
      <c r="L44" s="536"/>
      <c r="M44" s="524"/>
      <c r="P44" s="518"/>
      <c r="Q44" s="518"/>
      <c r="R44" s="519">
        <f>MIN(4,'1MD ELO (4)'!Q2)</f>
        <v>4</v>
      </c>
    </row>
    <row r="45" spans="1:18" x14ac:dyDescent="0.25">
      <c r="A45" s="198"/>
      <c r="B45" s="110"/>
      <c r="C45" s="199"/>
      <c r="D45" s="525"/>
      <c r="E45" s="55"/>
      <c r="F45" s="483"/>
      <c r="G45" s="531" t="s">
        <v>10</v>
      </c>
      <c r="H45" s="53"/>
      <c r="I45" s="487"/>
      <c r="J45" s="54"/>
      <c r="K45" s="534"/>
      <c r="L45" s="483"/>
      <c r="M45" s="526"/>
      <c r="P45" s="187"/>
      <c r="Q45" s="181"/>
      <c r="R45" s="187"/>
    </row>
    <row r="46" spans="1:18" x14ac:dyDescent="0.25">
      <c r="A46" s="325"/>
      <c r="B46" s="339"/>
      <c r="C46" s="380"/>
      <c r="D46" s="525"/>
      <c r="E46" s="55"/>
      <c r="F46" s="483"/>
      <c r="G46" s="531" t="s">
        <v>11</v>
      </c>
      <c r="H46" s="53"/>
      <c r="I46" s="487"/>
      <c r="J46" s="54"/>
      <c r="K46" s="498"/>
      <c r="L46" s="461"/>
      <c r="M46" s="528"/>
      <c r="P46" s="187"/>
      <c r="Q46" s="181"/>
      <c r="R46" s="187"/>
    </row>
    <row r="47" spans="1:18" x14ac:dyDescent="0.25">
      <c r="A47" s="326"/>
      <c r="B47" s="24"/>
      <c r="C47" s="199"/>
      <c r="D47" s="525"/>
      <c r="E47" s="55"/>
      <c r="F47" s="483"/>
      <c r="G47" s="531" t="s">
        <v>12</v>
      </c>
      <c r="H47" s="53"/>
      <c r="I47" s="487"/>
      <c r="J47" s="54"/>
      <c r="K47" s="489" t="s">
        <v>89</v>
      </c>
      <c r="L47" s="536"/>
      <c r="M47" s="524"/>
      <c r="P47" s="518"/>
      <c r="Q47" s="518"/>
      <c r="R47" s="187"/>
    </row>
    <row r="48" spans="1:18" x14ac:dyDescent="0.25">
      <c r="A48" s="326"/>
      <c r="B48" s="24"/>
      <c r="C48" s="334"/>
      <c r="D48" s="525"/>
      <c r="E48" s="55"/>
      <c r="F48" s="483"/>
      <c r="G48" s="531" t="s">
        <v>13</v>
      </c>
      <c r="H48" s="53"/>
      <c r="I48" s="487"/>
      <c r="J48" s="54"/>
      <c r="K48" s="534"/>
      <c r="L48" s="483"/>
      <c r="M48" s="526"/>
      <c r="P48" s="187"/>
      <c r="Q48" s="181"/>
      <c r="R48" s="187"/>
    </row>
    <row r="49" spans="1:18" x14ac:dyDescent="0.25">
      <c r="A49" s="327"/>
      <c r="B49" s="324"/>
      <c r="C49" s="335"/>
      <c r="D49" s="527"/>
      <c r="E49" s="201"/>
      <c r="F49" s="461"/>
      <c r="G49" s="532" t="s">
        <v>14</v>
      </c>
      <c r="H49" s="294"/>
      <c r="I49" s="491"/>
      <c r="J49" s="203"/>
      <c r="K49" s="498" t="str">
        <f>L4</f>
        <v>Csávás István</v>
      </c>
      <c r="L49" s="461"/>
      <c r="M49" s="528"/>
      <c r="P49" s="187"/>
      <c r="Q49" s="181"/>
      <c r="R49" s="519"/>
    </row>
  </sheetData>
  <mergeCells count="51">
    <mergeCell ref="E43:F43"/>
    <mergeCell ref="B31:C31"/>
    <mergeCell ref="D31:E31"/>
    <mergeCell ref="F31:G31"/>
    <mergeCell ref="H31:I31"/>
    <mergeCell ref="C36:D36"/>
    <mergeCell ref="F36:G36"/>
    <mergeCell ref="C38:D38"/>
    <mergeCell ref="F38:G38"/>
    <mergeCell ref="E42:F42"/>
    <mergeCell ref="J31:K31"/>
    <mergeCell ref="C34:D34"/>
    <mergeCell ref="F34:G34"/>
    <mergeCell ref="B29:C29"/>
    <mergeCell ref="D29:E29"/>
    <mergeCell ref="F29:G29"/>
    <mergeCell ref="H29:I29"/>
    <mergeCell ref="J29:K29"/>
    <mergeCell ref="B30:C30"/>
    <mergeCell ref="D30:E30"/>
    <mergeCell ref="F30:G30"/>
    <mergeCell ref="H30:I30"/>
    <mergeCell ref="J30:K30"/>
    <mergeCell ref="J27:K27"/>
    <mergeCell ref="B28:C28"/>
    <mergeCell ref="D28:E28"/>
    <mergeCell ref="F28:G28"/>
    <mergeCell ref="H28:I28"/>
    <mergeCell ref="J28:K28"/>
    <mergeCell ref="B25:C25"/>
    <mergeCell ref="D25:E25"/>
    <mergeCell ref="F25:G25"/>
    <mergeCell ref="H25:I25"/>
    <mergeCell ref="B27:C27"/>
    <mergeCell ref="D27:E27"/>
    <mergeCell ref="F27:G27"/>
    <mergeCell ref="H27:I27"/>
    <mergeCell ref="B23:C23"/>
    <mergeCell ref="D23:E23"/>
    <mergeCell ref="F23:G23"/>
    <mergeCell ref="H23:I23"/>
    <mergeCell ref="B24:C24"/>
    <mergeCell ref="D24:E24"/>
    <mergeCell ref="F24:G24"/>
    <mergeCell ref="H24:I24"/>
    <mergeCell ref="H22:I22"/>
    <mergeCell ref="A1:F1"/>
    <mergeCell ref="A4:C4"/>
    <mergeCell ref="B22:C22"/>
    <mergeCell ref="D22:E22"/>
    <mergeCell ref="F22:G22"/>
  </mergeCells>
  <conditionalFormatting sqref="E7 E9 E11 E13 E15 E17 E19">
    <cfRule type="cellIs" dxfId="283" priority="1" stopIfTrue="1" operator="equal">
      <formula>"Bye"</formula>
    </cfRule>
  </conditionalFormatting>
  <conditionalFormatting sqref="R44 R49">
    <cfRule type="expression" dxfId="282"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Munka59">
    <tabColor indexed="11"/>
  </sheetPr>
  <dimension ref="A1:AK53"/>
  <sheetViews>
    <sheetView workbookViewId="0">
      <selection activeCell="D27" sqref="D27:E27"/>
    </sheetView>
  </sheetViews>
  <sheetFormatPr defaultColWidth="8.88671875" defaultRowHeight="13.2" x14ac:dyDescent="0.25"/>
  <cols>
    <col min="1" max="1" width="6.109375" customWidth="1"/>
    <col min="2" max="2" width="4.44140625" customWidth="1"/>
    <col min="3" max="3" width="8.33203125" customWidth="1"/>
    <col min="4" max="4" width="7.109375" customWidth="1"/>
    <col min="5" max="5" width="9.33203125" customWidth="1"/>
    <col min="6" max="6" width="7.109375" customWidth="1"/>
    <col min="7" max="7" width="9.33203125" customWidth="1"/>
    <col min="8" max="8" width="7.109375" customWidth="1"/>
    <col min="9" max="9" width="9.33203125" customWidth="1"/>
    <col min="10" max="10" width="7.88671875" customWidth="1"/>
    <col min="11" max="13" width="8.44140625" customWidth="1"/>
    <col min="15" max="16" width="5.33203125" customWidth="1"/>
    <col min="17" max="17" width="11.44140625" customWidth="1"/>
    <col min="25" max="25" width="10.33203125" hidden="1" customWidth="1"/>
    <col min="26" max="37" width="9.109375" hidden="1" customWidth="1"/>
  </cols>
  <sheetData>
    <row r="1" spans="1:37" ht="24.6" x14ac:dyDescent="0.25">
      <c r="A1" s="749" t="str">
        <f>Altalanos!$A$6</f>
        <v>Bács-Kiskun megyei Tenisz Diákolimpia</v>
      </c>
      <c r="B1" s="749"/>
      <c r="C1" s="749"/>
      <c r="D1" s="749"/>
      <c r="E1" s="749"/>
      <c r="F1" s="749"/>
      <c r="G1" s="432"/>
      <c r="H1" s="435" t="s">
        <v>120</v>
      </c>
      <c r="I1" s="433"/>
      <c r="J1" s="434"/>
      <c r="L1" s="436"/>
      <c r="M1" s="437"/>
      <c r="N1" s="100"/>
      <c r="O1" s="100" t="s">
        <v>71</v>
      </c>
      <c r="P1" s="100"/>
      <c r="Q1" s="99"/>
      <c r="R1" s="100"/>
      <c r="AB1" s="566" t="e">
        <f>IF(Y5=1,CONCATENATE(VLOOKUP(Y3,AA16:AH30,2)),CONCATENATE(VLOOKUP(Y3,AA2:AK13,2)))</f>
        <v>#N/A</v>
      </c>
      <c r="AC1" s="566" t="e">
        <f>IF(Y5=1,CONCATENATE(VLOOKUP(Y3,AA16:AK30,3)),CONCATENATE(VLOOKUP(Y3,AA2:AK13,3)))</f>
        <v>#N/A</v>
      </c>
      <c r="AD1" s="566" t="e">
        <f>IF(Y5=1,CONCATENATE(VLOOKUP(Y3,AA16:AK30,4)),CONCATENATE(VLOOKUP(Y3,AA2:AK13,4)))</f>
        <v>#N/A</v>
      </c>
      <c r="AE1" s="566" t="e">
        <f>IF(Y5=1,CONCATENATE(VLOOKUP(Y3,AA16:AK30,5)),CONCATENATE(VLOOKUP(Y3,AA2:AK13,5)))</f>
        <v>#N/A</v>
      </c>
      <c r="AF1" s="566" t="e">
        <f>IF(Y5=1,CONCATENATE(VLOOKUP(Y3,AA16:AK30,6)),CONCATENATE(VLOOKUP(Y3,AA2:AK13,6)))</f>
        <v>#N/A</v>
      </c>
      <c r="AG1" s="566" t="e">
        <f>IF(Y5=1,CONCATENATE(VLOOKUP(Y3,AA16:AK30,7)),CONCATENATE(VLOOKUP(Y3,AA2:AK13,7)))</f>
        <v>#N/A</v>
      </c>
      <c r="AH1" s="566" t="e">
        <f>IF(Y5=1,CONCATENATE(VLOOKUP(Y3,AA16:AK30,8)),CONCATENATE(VLOOKUP(Y3,AA2:AK13,8)))</f>
        <v>#N/A</v>
      </c>
      <c r="AI1" s="566" t="e">
        <f>IF(Y5=1,CONCATENATE(VLOOKUP(Y3,AA16:AK30,9)),CONCATENATE(VLOOKUP(Y3,AA2:AK13,9)))</f>
        <v>#N/A</v>
      </c>
      <c r="AJ1" s="566" t="e">
        <f>IF(Y5=1,CONCATENATE(VLOOKUP(Y3,AA16:AK30,10)),CONCATENATE(VLOOKUP(Y3,AA2:AK13,10)))</f>
        <v>#N/A</v>
      </c>
      <c r="AK1" s="566" t="e">
        <f>IF(Y5=1,CONCATENATE(VLOOKUP(Y3,AA16:AK30,11)),CONCATENATE(VLOOKUP(Y3,AA2:AK13,11)))</f>
        <v>#N/A</v>
      </c>
    </row>
    <row r="2" spans="1:37" x14ac:dyDescent="0.25">
      <c r="A2" s="438" t="s">
        <v>119</v>
      </c>
      <c r="B2" s="439"/>
      <c r="C2" s="439"/>
      <c r="D2" s="439"/>
      <c r="E2" s="662">
        <f>Altalanos!$D$8</f>
        <v>0</v>
      </c>
      <c r="F2" s="439"/>
      <c r="G2" s="440"/>
      <c r="H2" s="441"/>
      <c r="I2" s="441"/>
      <c r="J2" s="442"/>
      <c r="K2" s="436"/>
      <c r="L2" s="436"/>
      <c r="M2" s="436"/>
      <c r="N2" s="102"/>
      <c r="O2" s="72"/>
      <c r="P2" s="102"/>
      <c r="Q2" s="72"/>
      <c r="R2" s="102"/>
      <c r="Y2" s="562"/>
      <c r="Z2" s="561"/>
      <c r="AA2" s="561" t="s">
        <v>159</v>
      </c>
      <c r="AB2" s="552">
        <v>150</v>
      </c>
      <c r="AC2" s="552">
        <v>120</v>
      </c>
      <c r="AD2" s="552">
        <v>100</v>
      </c>
      <c r="AE2" s="552">
        <v>80</v>
      </c>
      <c r="AF2" s="552">
        <v>70</v>
      </c>
      <c r="AG2" s="552">
        <v>60</v>
      </c>
      <c r="AH2" s="552">
        <v>55</v>
      </c>
      <c r="AI2" s="552">
        <v>50</v>
      </c>
      <c r="AJ2" s="552">
        <v>45</v>
      </c>
      <c r="AK2" s="552">
        <v>40</v>
      </c>
    </row>
    <row r="3" spans="1:37" x14ac:dyDescent="0.25">
      <c r="A3" s="44" t="s">
        <v>81</v>
      </c>
      <c r="B3" s="44"/>
      <c r="C3" s="44"/>
      <c r="D3" s="44"/>
      <c r="E3" s="44" t="s">
        <v>79</v>
      </c>
      <c r="F3" s="44"/>
      <c r="G3" s="44"/>
      <c r="H3" s="44" t="s">
        <v>84</v>
      </c>
      <c r="I3" s="44"/>
      <c r="J3" s="104"/>
      <c r="K3" s="44"/>
      <c r="L3" s="45" t="s">
        <v>85</v>
      </c>
      <c r="M3" s="44"/>
      <c r="N3" s="510"/>
      <c r="O3" s="509"/>
      <c r="P3" s="510"/>
      <c r="Q3" s="551" t="s">
        <v>173</v>
      </c>
      <c r="R3" s="552" t="s">
        <v>179</v>
      </c>
      <c r="S3" s="552" t="s">
        <v>174</v>
      </c>
      <c r="Y3" s="561">
        <f>IF(H4="OB","A",IF(H4="IX","W",H4))</f>
        <v>0</v>
      </c>
      <c r="Z3" s="561"/>
      <c r="AA3" s="561" t="s">
        <v>189</v>
      </c>
      <c r="AB3" s="552">
        <v>120</v>
      </c>
      <c r="AC3" s="552">
        <v>90</v>
      </c>
      <c r="AD3" s="552">
        <v>65</v>
      </c>
      <c r="AE3" s="552">
        <v>55</v>
      </c>
      <c r="AF3" s="552">
        <v>50</v>
      </c>
      <c r="AG3" s="552">
        <v>45</v>
      </c>
      <c r="AH3" s="552">
        <v>40</v>
      </c>
      <c r="AI3" s="552">
        <v>35</v>
      </c>
      <c r="AJ3" s="552">
        <v>25</v>
      </c>
      <c r="AK3" s="552">
        <v>20</v>
      </c>
    </row>
    <row r="4" spans="1:37" ht="13.8" thickBot="1" x14ac:dyDescent="0.3">
      <c r="A4" s="750" t="str">
        <f>Altalanos!$A$10</f>
        <v>2025.05.08-09</v>
      </c>
      <c r="B4" s="750"/>
      <c r="C4" s="750"/>
      <c r="D4" s="443"/>
      <c r="E4" s="444" t="str">
        <f>Altalanos!$C$10</f>
        <v>Kecskemét</v>
      </c>
      <c r="F4" s="444"/>
      <c r="G4" s="444"/>
      <c r="H4" s="447"/>
      <c r="I4" s="444"/>
      <c r="J4" s="446"/>
      <c r="K4" s="447"/>
      <c r="L4" s="449" t="str">
        <f>Altalanos!$E$10</f>
        <v>Csávás István</v>
      </c>
      <c r="M4" s="447"/>
      <c r="N4" s="512"/>
      <c r="O4" s="513"/>
      <c r="P4" s="512"/>
      <c r="Q4" s="553" t="s">
        <v>180</v>
      </c>
      <c r="R4" s="554" t="s">
        <v>175</v>
      </c>
      <c r="S4" s="554" t="s">
        <v>176</v>
      </c>
      <c r="Y4" s="561"/>
      <c r="Z4" s="561"/>
      <c r="AA4" s="561" t="s">
        <v>190</v>
      </c>
      <c r="AB4" s="552">
        <v>90</v>
      </c>
      <c r="AC4" s="552">
        <v>60</v>
      </c>
      <c r="AD4" s="552">
        <v>45</v>
      </c>
      <c r="AE4" s="552">
        <v>34</v>
      </c>
      <c r="AF4" s="552">
        <v>27</v>
      </c>
      <c r="AG4" s="552">
        <v>22</v>
      </c>
      <c r="AH4" s="552">
        <v>18</v>
      </c>
      <c r="AI4" s="552">
        <v>15</v>
      </c>
      <c r="AJ4" s="552">
        <v>12</v>
      </c>
      <c r="AK4" s="552">
        <v>9</v>
      </c>
    </row>
    <row r="5" spans="1:37" x14ac:dyDescent="0.25">
      <c r="A5" s="36"/>
      <c r="B5" s="36" t="s">
        <v>115</v>
      </c>
      <c r="C5" s="505" t="s">
        <v>157</v>
      </c>
      <c r="D5" s="36" t="s">
        <v>102</v>
      </c>
      <c r="E5" s="36" t="s">
        <v>162</v>
      </c>
      <c r="F5" s="36"/>
      <c r="G5" s="36" t="s">
        <v>83</v>
      </c>
      <c r="H5" s="36"/>
      <c r="I5" s="36" t="s">
        <v>87</v>
      </c>
      <c r="J5" s="36"/>
      <c r="K5" s="538" t="s">
        <v>163</v>
      </c>
      <c r="L5" s="538" t="s">
        <v>164</v>
      </c>
      <c r="M5" s="538" t="s">
        <v>165</v>
      </c>
      <c r="Q5" s="555" t="s">
        <v>181</v>
      </c>
      <c r="R5" s="556" t="s">
        <v>177</v>
      </c>
      <c r="S5" s="556" t="s">
        <v>178</v>
      </c>
      <c r="Y5" s="561">
        <f>IF(OR(Altalanos!$A$8="F1",Altalanos!$A$8="F2",Altalanos!$A$8="N1",Altalanos!$A$8="N2"),1,2)</f>
        <v>2</v>
      </c>
      <c r="Z5" s="561"/>
      <c r="AA5" s="561" t="s">
        <v>191</v>
      </c>
      <c r="AB5" s="552">
        <v>60</v>
      </c>
      <c r="AC5" s="552">
        <v>40</v>
      </c>
      <c r="AD5" s="552">
        <v>30</v>
      </c>
      <c r="AE5" s="552">
        <v>20</v>
      </c>
      <c r="AF5" s="552">
        <v>18</v>
      </c>
      <c r="AG5" s="552">
        <v>15</v>
      </c>
      <c r="AH5" s="552">
        <v>12</v>
      </c>
      <c r="AI5" s="552">
        <v>10</v>
      </c>
      <c r="AJ5" s="552">
        <v>8</v>
      </c>
      <c r="AK5" s="552">
        <v>6</v>
      </c>
    </row>
    <row r="6" spans="1:37" x14ac:dyDescent="0.25">
      <c r="A6" s="483"/>
      <c r="B6" s="483"/>
      <c r="C6" s="537"/>
      <c r="D6" s="483"/>
      <c r="E6" s="483"/>
      <c r="F6" s="483"/>
      <c r="G6" s="483"/>
      <c r="H6" s="483"/>
      <c r="I6" s="483"/>
      <c r="J6" s="483"/>
      <c r="K6" s="483"/>
      <c r="L6" s="483"/>
      <c r="M6" s="483"/>
      <c r="Y6" s="561"/>
      <c r="Z6" s="561"/>
      <c r="AA6" s="561" t="s">
        <v>192</v>
      </c>
      <c r="AB6" s="552">
        <v>40</v>
      </c>
      <c r="AC6" s="552">
        <v>25</v>
      </c>
      <c r="AD6" s="552">
        <v>18</v>
      </c>
      <c r="AE6" s="552">
        <v>13</v>
      </c>
      <c r="AF6" s="552">
        <v>10</v>
      </c>
      <c r="AG6" s="552">
        <v>8</v>
      </c>
      <c r="AH6" s="552">
        <v>6</v>
      </c>
      <c r="AI6" s="552">
        <v>5</v>
      </c>
      <c r="AJ6" s="552">
        <v>4</v>
      </c>
      <c r="AK6" s="552">
        <v>3</v>
      </c>
    </row>
    <row r="7" spans="1:37" x14ac:dyDescent="0.25">
      <c r="A7" s="545" t="s">
        <v>159</v>
      </c>
      <c r="B7" s="557"/>
      <c r="C7" s="507" t="str">
        <f>IF($B7="","",VLOOKUP($B7,'1MD ELO (4)'!$A$7:$O$22,5))</f>
        <v/>
      </c>
      <c r="D7" s="507" t="str">
        <f>IF($B7="","",VLOOKUP($B7,'1MD ELO (4)'!$A$7:$O$22,15))</f>
        <v/>
      </c>
      <c r="E7" s="503" t="str">
        <f>UPPER(IF($B7="","",VLOOKUP($B7,'1MD ELO (4)'!$A$7:$O$22,2)))</f>
        <v/>
      </c>
      <c r="F7" s="506"/>
      <c r="G7" s="503" t="str">
        <f>IF($B7="","",VLOOKUP($B7,'1MD ELO (4)'!$A$7:$O$22,3))</f>
        <v/>
      </c>
      <c r="H7" s="506"/>
      <c r="I7" s="503" t="str">
        <f>IF($B7="","",VLOOKUP($B7,'1MD ELO (4)'!$A$7:$O$22,4))</f>
        <v/>
      </c>
      <c r="J7" s="483"/>
      <c r="K7" s="567"/>
      <c r="L7" s="563" t="str">
        <f>IF(K7="","",CONCATENATE(VLOOKUP($Y$3,$AB$1:$AK$1,K7)," pont"))</f>
        <v/>
      </c>
      <c r="M7" s="568"/>
      <c r="Q7" s="551" t="s">
        <v>173</v>
      </c>
      <c r="R7" s="646" t="s">
        <v>218</v>
      </c>
      <c r="S7" s="646" t="s">
        <v>219</v>
      </c>
      <c r="Y7" s="561"/>
      <c r="Z7" s="561"/>
      <c r="AA7" s="561" t="s">
        <v>193</v>
      </c>
      <c r="AB7" s="552">
        <v>25</v>
      </c>
      <c r="AC7" s="552">
        <v>15</v>
      </c>
      <c r="AD7" s="552">
        <v>13</v>
      </c>
      <c r="AE7" s="552">
        <v>8</v>
      </c>
      <c r="AF7" s="552">
        <v>6</v>
      </c>
      <c r="AG7" s="552">
        <v>4</v>
      </c>
      <c r="AH7" s="552">
        <v>3</v>
      </c>
      <c r="AI7" s="552">
        <v>2</v>
      </c>
      <c r="AJ7" s="552">
        <v>1</v>
      </c>
      <c r="AK7" s="552">
        <v>0</v>
      </c>
    </row>
    <row r="8" spans="1:37" x14ac:dyDescent="0.25">
      <c r="A8" s="514"/>
      <c r="B8" s="558"/>
      <c r="C8" s="515"/>
      <c r="D8" s="515"/>
      <c r="E8" s="515"/>
      <c r="F8" s="515"/>
      <c r="G8" s="515"/>
      <c r="H8" s="515"/>
      <c r="I8" s="515"/>
      <c r="J8" s="483"/>
      <c r="K8" s="514"/>
      <c r="L8" s="514"/>
      <c r="M8" s="569"/>
      <c r="Q8" s="553" t="s">
        <v>180</v>
      </c>
      <c r="R8" s="647" t="s">
        <v>216</v>
      </c>
      <c r="S8" s="647" t="s">
        <v>220</v>
      </c>
      <c r="Y8" s="561"/>
      <c r="Z8" s="561"/>
      <c r="AA8" s="561" t="s">
        <v>194</v>
      </c>
      <c r="AB8" s="552">
        <v>15</v>
      </c>
      <c r="AC8" s="552">
        <v>10</v>
      </c>
      <c r="AD8" s="552">
        <v>7</v>
      </c>
      <c r="AE8" s="552">
        <v>5</v>
      </c>
      <c r="AF8" s="552">
        <v>4</v>
      </c>
      <c r="AG8" s="552">
        <v>3</v>
      </c>
      <c r="AH8" s="552">
        <v>2</v>
      </c>
      <c r="AI8" s="552">
        <v>1</v>
      </c>
      <c r="AJ8" s="552">
        <v>0</v>
      </c>
      <c r="AK8" s="552">
        <v>0</v>
      </c>
    </row>
    <row r="9" spans="1:37" x14ac:dyDescent="0.25">
      <c r="A9" s="514" t="s">
        <v>160</v>
      </c>
      <c r="B9" s="559"/>
      <c r="C9" s="507" t="str">
        <f>IF($B9="","",VLOOKUP($B9,'1MD ELO (4)'!$A$7:$O$22,5))</f>
        <v/>
      </c>
      <c r="D9" s="507" t="str">
        <f>IF($B9="","",VLOOKUP($B9,'1MD ELO (4)'!$A$7:$O$22,15))</f>
        <v/>
      </c>
      <c r="E9" s="502" t="str">
        <f>UPPER(IF($B9="","",VLOOKUP($B9,'1MD ELO (4)'!$A$7:$O$22,2)))</f>
        <v/>
      </c>
      <c r="F9" s="508"/>
      <c r="G9" s="502" t="str">
        <f>IF($B9="","",VLOOKUP($B9,'1MD ELO (4)'!$A$7:$O$22,3))</f>
        <v/>
      </c>
      <c r="H9" s="508"/>
      <c r="I9" s="502" t="str">
        <f>IF($B9="","",VLOOKUP($B9,'1MD ELO (4)'!$A$7:$O$22,4))</f>
        <v/>
      </c>
      <c r="J9" s="483"/>
      <c r="K9" s="567"/>
      <c r="L9" s="563" t="str">
        <f>IF(K9="","",CONCATENATE(VLOOKUP($Y$3,$AB$1:$AK$1,K9)," pont"))</f>
        <v/>
      </c>
      <c r="M9" s="568"/>
      <c r="Q9" s="555" t="s">
        <v>181</v>
      </c>
      <c r="R9" s="648" t="s">
        <v>213</v>
      </c>
      <c r="S9" s="648" t="s">
        <v>221</v>
      </c>
      <c r="Y9" s="561"/>
      <c r="Z9" s="561"/>
      <c r="AA9" s="561" t="s">
        <v>195</v>
      </c>
      <c r="AB9" s="552">
        <v>10</v>
      </c>
      <c r="AC9" s="552">
        <v>6</v>
      </c>
      <c r="AD9" s="552">
        <v>4</v>
      </c>
      <c r="AE9" s="552">
        <v>2</v>
      </c>
      <c r="AF9" s="552">
        <v>1</v>
      </c>
      <c r="AG9" s="552">
        <v>0</v>
      </c>
      <c r="AH9" s="552">
        <v>0</v>
      </c>
      <c r="AI9" s="552">
        <v>0</v>
      </c>
      <c r="AJ9" s="552">
        <v>0</v>
      </c>
      <c r="AK9" s="552">
        <v>0</v>
      </c>
    </row>
    <row r="10" spans="1:37" x14ac:dyDescent="0.25">
      <c r="A10" s="514"/>
      <c r="B10" s="558"/>
      <c r="C10" s="515"/>
      <c r="D10" s="515"/>
      <c r="E10" s="515"/>
      <c r="F10" s="515"/>
      <c r="G10" s="515"/>
      <c r="H10" s="515"/>
      <c r="I10" s="515"/>
      <c r="J10" s="483"/>
      <c r="K10" s="514"/>
      <c r="L10" s="514"/>
      <c r="M10" s="569"/>
      <c r="Y10" s="561"/>
      <c r="Z10" s="561"/>
      <c r="AA10" s="561" t="s">
        <v>196</v>
      </c>
      <c r="AB10" s="552">
        <v>6</v>
      </c>
      <c r="AC10" s="552">
        <v>3</v>
      </c>
      <c r="AD10" s="552">
        <v>2</v>
      </c>
      <c r="AE10" s="552">
        <v>1</v>
      </c>
      <c r="AF10" s="552">
        <v>0</v>
      </c>
      <c r="AG10" s="552">
        <v>0</v>
      </c>
      <c r="AH10" s="552">
        <v>0</v>
      </c>
      <c r="AI10" s="552">
        <v>0</v>
      </c>
      <c r="AJ10" s="552">
        <v>0</v>
      </c>
      <c r="AK10" s="552">
        <v>0</v>
      </c>
    </row>
    <row r="11" spans="1:37" x14ac:dyDescent="0.25">
      <c r="A11" s="514" t="s">
        <v>161</v>
      </c>
      <c r="B11" s="559"/>
      <c r="C11" s="507" t="str">
        <f>IF($B11="","",VLOOKUP($B11,'1MD ELO (4)'!$A$7:$O$22,5))</f>
        <v/>
      </c>
      <c r="D11" s="507" t="str">
        <f>IF($B11="","",VLOOKUP($B11,'1MD ELO (4)'!$A$7:$O$22,15))</f>
        <v/>
      </c>
      <c r="E11" s="502" t="str">
        <f>UPPER(IF($B11="","",VLOOKUP($B11,'1MD ELO (4)'!$A$7:$O$22,2)))</f>
        <v/>
      </c>
      <c r="F11" s="508"/>
      <c r="G11" s="502" t="str">
        <f>IF($B11="","",VLOOKUP($B11,'1MD ELO (4)'!$A$7:$O$22,3))</f>
        <v/>
      </c>
      <c r="H11" s="508"/>
      <c r="I11" s="502" t="str">
        <f>IF($B11="","",VLOOKUP($B11,'1MD ELO (4)'!$A$7:$O$22,4))</f>
        <v/>
      </c>
      <c r="J11" s="483"/>
      <c r="K11" s="567"/>
      <c r="L11" s="563" t="str">
        <f>IF(K11="","",CONCATENATE(VLOOKUP($Y$3,$AB$1:$AK$1,K11)," pont"))</f>
        <v/>
      </c>
      <c r="M11" s="568"/>
      <c r="Y11" s="561"/>
      <c r="Z11" s="561"/>
      <c r="AA11" s="561" t="s">
        <v>201</v>
      </c>
      <c r="AB11" s="552">
        <v>3</v>
      </c>
      <c r="AC11" s="552">
        <v>2</v>
      </c>
      <c r="AD11" s="552">
        <v>1</v>
      </c>
      <c r="AE11" s="552">
        <v>0</v>
      </c>
      <c r="AF11" s="552">
        <v>0</v>
      </c>
      <c r="AG11" s="552">
        <v>0</v>
      </c>
      <c r="AH11" s="552">
        <v>0</v>
      </c>
      <c r="AI11" s="552">
        <v>0</v>
      </c>
      <c r="AJ11" s="552">
        <v>0</v>
      </c>
      <c r="AK11" s="552">
        <v>0</v>
      </c>
    </row>
    <row r="12" spans="1:37" x14ac:dyDescent="0.25">
      <c r="A12" s="483"/>
      <c r="B12" s="545"/>
      <c r="C12" s="537"/>
      <c r="D12" s="483"/>
      <c r="E12" s="483"/>
      <c r="F12" s="483"/>
      <c r="G12" s="483"/>
      <c r="H12" s="483"/>
      <c r="I12" s="483"/>
      <c r="J12" s="483"/>
      <c r="K12" s="537"/>
      <c r="L12" s="537"/>
      <c r="M12" s="569"/>
      <c r="Y12" s="561"/>
      <c r="Z12" s="561"/>
      <c r="AA12" s="561" t="s">
        <v>197</v>
      </c>
      <c r="AB12" s="565">
        <v>0</v>
      </c>
      <c r="AC12" s="565">
        <v>0</v>
      </c>
      <c r="AD12" s="565">
        <v>0</v>
      </c>
      <c r="AE12" s="565">
        <v>0</v>
      </c>
      <c r="AF12" s="565">
        <v>0</v>
      </c>
      <c r="AG12" s="565">
        <v>0</v>
      </c>
      <c r="AH12" s="565">
        <v>0</v>
      </c>
      <c r="AI12" s="565">
        <v>0</v>
      </c>
      <c r="AJ12" s="565">
        <v>0</v>
      </c>
      <c r="AK12" s="565">
        <v>0</v>
      </c>
    </row>
    <row r="13" spans="1:37" x14ac:dyDescent="0.25">
      <c r="A13" s="634" t="s">
        <v>166</v>
      </c>
      <c r="B13" s="637"/>
      <c r="C13" s="507" t="str">
        <f>IF($B13="","",VLOOKUP($B13,'1MD ELO (4)'!$A$7:$O$22,5))</f>
        <v/>
      </c>
      <c r="D13" s="507" t="str">
        <f>IF($B13="","",VLOOKUP($B13,'1MD ELO (4)'!$A$7:$O$22,15))</f>
        <v/>
      </c>
      <c r="E13" s="502" t="str">
        <f>UPPER(IF($B13="","",VLOOKUP($B13,'1MD ELO (4)'!$A$7:$O$22,2)))</f>
        <v/>
      </c>
      <c r="F13" s="508"/>
      <c r="G13" s="502" t="str">
        <f>IF($B13="","",VLOOKUP($B13,'1MD ELO (4)'!$A$7:$O$22,3))</f>
        <v/>
      </c>
      <c r="H13" s="508"/>
      <c r="I13" s="502" t="str">
        <f>IF($B13="","",VLOOKUP($B13,'1MD ELO (4)'!$A$7:$O$22,4))</f>
        <v/>
      </c>
      <c r="J13" s="483"/>
      <c r="K13" s="567"/>
      <c r="L13" s="563" t="str">
        <f>IF(K13="","",CONCATENATE(VLOOKUP($Y$3,$AB$1:$AK$1,K13)," pont"))</f>
        <v/>
      </c>
      <c r="M13" s="568"/>
      <c r="Y13" s="561"/>
      <c r="Z13" s="561"/>
      <c r="AA13" s="561" t="s">
        <v>198</v>
      </c>
      <c r="AB13" s="565">
        <v>0</v>
      </c>
      <c r="AC13" s="565">
        <v>0</v>
      </c>
      <c r="AD13" s="565">
        <v>0</v>
      </c>
      <c r="AE13" s="565">
        <v>0</v>
      </c>
      <c r="AF13" s="565">
        <v>0</v>
      </c>
      <c r="AG13" s="565">
        <v>0</v>
      </c>
      <c r="AH13" s="565">
        <v>0</v>
      </c>
      <c r="AI13" s="565">
        <v>0</v>
      </c>
      <c r="AJ13" s="565">
        <v>0</v>
      </c>
      <c r="AK13" s="565">
        <v>0</v>
      </c>
    </row>
    <row r="14" spans="1:37" x14ac:dyDescent="0.25">
      <c r="A14" s="514"/>
      <c r="B14" s="558"/>
      <c r="C14" s="515"/>
      <c r="D14" s="515"/>
      <c r="E14" s="515"/>
      <c r="F14" s="515"/>
      <c r="G14" s="515"/>
      <c r="H14" s="515"/>
      <c r="I14" s="515"/>
      <c r="J14" s="483"/>
      <c r="K14" s="514"/>
      <c r="L14" s="514"/>
      <c r="M14" s="569"/>
      <c r="Y14" s="561"/>
      <c r="Z14" s="561"/>
      <c r="AA14" s="561"/>
      <c r="AB14" s="561"/>
      <c r="AC14" s="561"/>
      <c r="AD14" s="561"/>
      <c r="AE14" s="561"/>
      <c r="AF14" s="561"/>
      <c r="AG14" s="561"/>
      <c r="AH14" s="561"/>
      <c r="AI14" s="561"/>
      <c r="AJ14" s="561"/>
      <c r="AK14" s="561"/>
    </row>
    <row r="15" spans="1:37" x14ac:dyDescent="0.25">
      <c r="A15" s="545" t="s">
        <v>167</v>
      </c>
      <c r="B15" s="636"/>
      <c r="C15" s="507" t="str">
        <f>IF($B15="","",VLOOKUP($B15,'1MD ELO (4)'!$A$7:$O$22,5))</f>
        <v/>
      </c>
      <c r="D15" s="635" t="str">
        <f>IF($B15="","",VLOOKUP($B15,'1MD ELO (4)'!$A$7:$O$22,15))</f>
        <v/>
      </c>
      <c r="E15" s="503" t="str">
        <f>UPPER(IF($B15="","",VLOOKUP($B15,'1MD ELO (4)'!$A$7:$O$22,2)))</f>
        <v/>
      </c>
      <c r="F15" s="506"/>
      <c r="G15" s="503" t="str">
        <f>IF($B15="","",VLOOKUP($B15,'1MD ELO (4)'!$A$7:$O$22,3))</f>
        <v/>
      </c>
      <c r="H15" s="506"/>
      <c r="I15" s="503" t="str">
        <f>IF($B15="","",VLOOKUP($B15,'1MD ELO (4)'!$A$7:$O$22,4))</f>
        <v/>
      </c>
      <c r="J15" s="483"/>
      <c r="K15" s="567"/>
      <c r="L15" s="563" t="str">
        <f>IF(K15="","",CONCATENATE(VLOOKUP($Y$3,$AB$1:$AK$1,K15)," pont"))</f>
        <v/>
      </c>
      <c r="M15" s="568"/>
      <c r="Y15" s="561"/>
      <c r="Z15" s="561"/>
      <c r="AA15" s="561"/>
      <c r="AB15" s="561"/>
      <c r="AC15" s="561"/>
      <c r="AD15" s="561"/>
      <c r="AE15" s="561"/>
      <c r="AF15" s="561"/>
      <c r="AG15" s="561"/>
      <c r="AH15" s="561"/>
      <c r="AI15" s="561"/>
      <c r="AJ15" s="561"/>
      <c r="AK15" s="561"/>
    </row>
    <row r="16" spans="1:37" x14ac:dyDescent="0.25">
      <c r="A16" s="514"/>
      <c r="B16" s="558"/>
      <c r="C16" s="515"/>
      <c r="D16" s="515"/>
      <c r="E16" s="515"/>
      <c r="F16" s="515"/>
      <c r="G16" s="515"/>
      <c r="H16" s="515"/>
      <c r="I16" s="515"/>
      <c r="J16" s="483"/>
      <c r="K16" s="514"/>
      <c r="L16" s="514"/>
      <c r="M16" s="569"/>
      <c r="Y16" s="561"/>
      <c r="Z16" s="561"/>
      <c r="AA16" s="561" t="s">
        <v>159</v>
      </c>
      <c r="AB16" s="561">
        <v>300</v>
      </c>
      <c r="AC16" s="561">
        <v>250</v>
      </c>
      <c r="AD16" s="561">
        <v>220</v>
      </c>
      <c r="AE16" s="561">
        <v>180</v>
      </c>
      <c r="AF16" s="561">
        <v>160</v>
      </c>
      <c r="AG16" s="561">
        <v>150</v>
      </c>
      <c r="AH16" s="561">
        <v>140</v>
      </c>
      <c r="AI16" s="561">
        <v>130</v>
      </c>
      <c r="AJ16" s="561">
        <v>120</v>
      </c>
      <c r="AK16" s="561">
        <v>110</v>
      </c>
    </row>
    <row r="17" spans="1:37" x14ac:dyDescent="0.25">
      <c r="A17" s="514" t="s">
        <v>168</v>
      </c>
      <c r="B17" s="559"/>
      <c r="C17" s="507" t="str">
        <f>IF($B17="","",VLOOKUP($B17,'1MD ELO (4)'!$A$7:$O$22,5))</f>
        <v/>
      </c>
      <c r="D17" s="507" t="str">
        <f>IF($B17="","",VLOOKUP($B17,'1MD ELO (4)'!$A$7:$O$22,15))</f>
        <v/>
      </c>
      <c r="E17" s="502" t="str">
        <f>UPPER(IF($B17="","",VLOOKUP($B17,'1MD ELO (4)'!$A$7:$O$22,2)))</f>
        <v/>
      </c>
      <c r="F17" s="508"/>
      <c r="G17" s="502" t="str">
        <f>IF($B17="","",VLOOKUP($B17,'1MD ELO (4)'!$A$7:$O$22,3))</f>
        <v/>
      </c>
      <c r="H17" s="508"/>
      <c r="I17" s="502" t="str">
        <f>IF($B17="","",VLOOKUP($B17,'1MD ELO (4)'!$A$7:$O$22,4))</f>
        <v/>
      </c>
      <c r="J17" s="483"/>
      <c r="K17" s="567"/>
      <c r="L17" s="563" t="str">
        <f>IF(K17="","",CONCATENATE(VLOOKUP($Y$3,$AB$1:$AK$1,K17)," pont"))</f>
        <v/>
      </c>
      <c r="M17" s="568"/>
      <c r="Y17" s="561"/>
      <c r="Z17" s="561"/>
      <c r="AA17" s="561" t="s">
        <v>189</v>
      </c>
      <c r="AB17" s="561">
        <v>250</v>
      </c>
      <c r="AC17" s="561">
        <v>200</v>
      </c>
      <c r="AD17" s="561">
        <v>160</v>
      </c>
      <c r="AE17" s="561">
        <v>140</v>
      </c>
      <c r="AF17" s="561">
        <v>120</v>
      </c>
      <c r="AG17" s="561">
        <v>110</v>
      </c>
      <c r="AH17" s="561">
        <v>100</v>
      </c>
      <c r="AI17" s="561">
        <v>90</v>
      </c>
      <c r="AJ17" s="561">
        <v>80</v>
      </c>
      <c r="AK17" s="561">
        <v>70</v>
      </c>
    </row>
    <row r="18" spans="1:37" x14ac:dyDescent="0.25">
      <c r="A18" s="514"/>
      <c r="B18" s="558"/>
      <c r="C18" s="515"/>
      <c r="D18" s="515"/>
      <c r="E18" s="515"/>
      <c r="F18" s="515"/>
      <c r="G18" s="515"/>
      <c r="H18" s="515"/>
      <c r="I18" s="515"/>
      <c r="J18" s="483"/>
      <c r="K18" s="514"/>
      <c r="L18" s="514"/>
      <c r="M18" s="569"/>
      <c r="Y18" s="561"/>
      <c r="Z18" s="561"/>
      <c r="AA18" s="561" t="s">
        <v>190</v>
      </c>
      <c r="AB18" s="561">
        <v>200</v>
      </c>
      <c r="AC18" s="561">
        <v>150</v>
      </c>
      <c r="AD18" s="561">
        <v>130</v>
      </c>
      <c r="AE18" s="561">
        <v>110</v>
      </c>
      <c r="AF18" s="561">
        <v>95</v>
      </c>
      <c r="AG18" s="561">
        <v>80</v>
      </c>
      <c r="AH18" s="561">
        <v>70</v>
      </c>
      <c r="AI18" s="561">
        <v>60</v>
      </c>
      <c r="AJ18" s="561">
        <v>55</v>
      </c>
      <c r="AK18" s="561">
        <v>50</v>
      </c>
    </row>
    <row r="19" spans="1:37" x14ac:dyDescent="0.25">
      <c r="A19" s="634" t="s">
        <v>172</v>
      </c>
      <c r="B19" s="559"/>
      <c r="C19" s="507" t="str">
        <f>IF($B19="","",VLOOKUP($B19,'1MD ELO (4)'!$A$7:$O$22,5))</f>
        <v/>
      </c>
      <c r="D19" s="507" t="str">
        <f>IF($B19="","",VLOOKUP($B19,'1MD ELO (4)'!$A$7:$O$22,15))</f>
        <v/>
      </c>
      <c r="E19" s="502" t="str">
        <f>UPPER(IF($B19="","",VLOOKUP($B19,'1MD ELO (4)'!$A$7:$O$22,2)))</f>
        <v/>
      </c>
      <c r="F19" s="508"/>
      <c r="G19" s="502" t="str">
        <f>IF($B19="","",VLOOKUP($B19,'1MD ELO (4)'!$A$7:$O$22,3))</f>
        <v/>
      </c>
      <c r="H19" s="508"/>
      <c r="I19" s="502" t="str">
        <f>IF($B19="","",VLOOKUP($B19,'1MD ELO (4)'!$A$7:$O$22,4))</f>
        <v/>
      </c>
      <c r="J19" s="483"/>
      <c r="K19" s="567"/>
      <c r="L19" s="563" t="str">
        <f>IF(K19="","",CONCATENATE(VLOOKUP($Y$3,$AB$1:$AK$1,K19)," pont"))</f>
        <v/>
      </c>
      <c r="M19" s="568"/>
      <c r="Y19" s="561"/>
      <c r="Z19" s="561"/>
      <c r="AA19" s="561" t="s">
        <v>191</v>
      </c>
      <c r="AB19" s="561">
        <v>150</v>
      </c>
      <c r="AC19" s="561">
        <v>120</v>
      </c>
      <c r="AD19" s="561">
        <v>100</v>
      </c>
      <c r="AE19" s="561">
        <v>80</v>
      </c>
      <c r="AF19" s="561">
        <v>70</v>
      </c>
      <c r="AG19" s="561">
        <v>60</v>
      </c>
      <c r="AH19" s="561">
        <v>55</v>
      </c>
      <c r="AI19" s="561">
        <v>50</v>
      </c>
      <c r="AJ19" s="561">
        <v>45</v>
      </c>
      <c r="AK19" s="561">
        <v>40</v>
      </c>
    </row>
    <row r="20" spans="1:37" x14ac:dyDescent="0.25">
      <c r="A20" s="514"/>
      <c r="B20" s="558"/>
      <c r="C20" s="515"/>
      <c r="D20" s="515"/>
      <c r="E20" s="515"/>
      <c r="F20" s="515"/>
      <c r="G20" s="515"/>
      <c r="H20" s="515"/>
      <c r="I20" s="515"/>
      <c r="J20" s="483"/>
      <c r="K20" s="514"/>
      <c r="L20" s="514"/>
      <c r="M20" s="569"/>
      <c r="Y20" s="561"/>
      <c r="Z20" s="561"/>
      <c r="AA20" s="561" t="s">
        <v>190</v>
      </c>
      <c r="AB20" s="561">
        <v>200</v>
      </c>
      <c r="AC20" s="561">
        <v>150</v>
      </c>
      <c r="AD20" s="561">
        <v>130</v>
      </c>
      <c r="AE20" s="561">
        <v>110</v>
      </c>
      <c r="AF20" s="561">
        <v>95</v>
      </c>
      <c r="AG20" s="561">
        <v>80</v>
      </c>
      <c r="AH20" s="561">
        <v>70</v>
      </c>
      <c r="AI20" s="561">
        <v>60</v>
      </c>
      <c r="AJ20" s="561">
        <v>55</v>
      </c>
      <c r="AK20" s="561">
        <v>50</v>
      </c>
    </row>
    <row r="21" spans="1:37" x14ac:dyDescent="0.25">
      <c r="A21" s="634" t="s">
        <v>211</v>
      </c>
      <c r="B21" s="559"/>
      <c r="C21" s="507" t="str">
        <f>IF($B21="","",VLOOKUP($B21,'1MD ELO (4)'!$A$7:$O$22,5))</f>
        <v/>
      </c>
      <c r="D21" s="507" t="str">
        <f>IF($B21="","",VLOOKUP($B21,'1MD ELO (4)'!$A$7:$O$22,15))</f>
        <v/>
      </c>
      <c r="E21" s="502" t="str">
        <f>UPPER(IF($B21="","",VLOOKUP($B21,'1MD ELO (4)'!$A$7:$O$22,2)))</f>
        <v/>
      </c>
      <c r="F21" s="508"/>
      <c r="G21" s="502" t="str">
        <f>IF($B21="","",VLOOKUP($B21,'1MD ELO (4)'!$A$7:$O$22,3))</f>
        <v/>
      </c>
      <c r="H21" s="508"/>
      <c r="I21" s="502" t="str">
        <f>IF($B21="","",VLOOKUP($B21,'1MD ELO (4)'!$A$7:$O$22,4))</f>
        <v/>
      </c>
      <c r="J21" s="483"/>
      <c r="K21" s="567"/>
      <c r="L21" s="563" t="str">
        <f>IF(K21="","",CONCATENATE(VLOOKUP($Y$3,$AB$1:$AK$1,K21)," pont"))</f>
        <v/>
      </c>
      <c r="M21" s="568"/>
      <c r="Y21" s="561"/>
      <c r="Z21" s="561"/>
      <c r="AA21" s="561" t="s">
        <v>191</v>
      </c>
      <c r="AB21" s="561">
        <v>150</v>
      </c>
      <c r="AC21" s="561">
        <v>120</v>
      </c>
      <c r="AD21" s="561">
        <v>100</v>
      </c>
      <c r="AE21" s="561">
        <v>80</v>
      </c>
      <c r="AF21" s="561">
        <v>70</v>
      </c>
      <c r="AG21" s="561">
        <v>60</v>
      </c>
      <c r="AH21" s="561">
        <v>55</v>
      </c>
      <c r="AI21" s="561">
        <v>50</v>
      </c>
      <c r="AJ21" s="561">
        <v>45</v>
      </c>
      <c r="AK21" s="561">
        <v>40</v>
      </c>
    </row>
    <row r="22" spans="1:37" x14ac:dyDescent="0.25">
      <c r="A22" s="483"/>
      <c r="B22" s="483"/>
      <c r="C22" s="483"/>
      <c r="D22" s="483"/>
      <c r="E22" s="483"/>
      <c r="F22" s="483"/>
      <c r="G22" s="483"/>
      <c r="H22" s="483"/>
      <c r="I22" s="483"/>
      <c r="J22" s="483"/>
      <c r="K22" s="483"/>
      <c r="L22" s="483"/>
      <c r="M22" s="483"/>
      <c r="Y22" s="561"/>
      <c r="Z22" s="561"/>
      <c r="AA22" s="561" t="s">
        <v>192</v>
      </c>
      <c r="AB22" s="561">
        <v>120</v>
      </c>
      <c r="AC22" s="561">
        <v>90</v>
      </c>
      <c r="AD22" s="561">
        <v>65</v>
      </c>
      <c r="AE22" s="561">
        <v>55</v>
      </c>
      <c r="AF22" s="561">
        <v>50</v>
      </c>
      <c r="AG22" s="561">
        <v>45</v>
      </c>
      <c r="AH22" s="561">
        <v>40</v>
      </c>
      <c r="AI22" s="561">
        <v>35</v>
      </c>
      <c r="AJ22" s="561">
        <v>25</v>
      </c>
      <c r="AK22" s="561">
        <v>20</v>
      </c>
    </row>
    <row r="23" spans="1:37" x14ac:dyDescent="0.25">
      <c r="A23" s="483"/>
      <c r="B23" s="483"/>
      <c r="C23" s="483"/>
      <c r="D23" s="483"/>
      <c r="E23" s="483"/>
      <c r="F23" s="483"/>
      <c r="G23" s="483"/>
      <c r="H23" s="483"/>
      <c r="I23" s="483"/>
      <c r="J23" s="483"/>
      <c r="K23" s="483"/>
      <c r="L23" s="483"/>
      <c r="M23" s="483"/>
      <c r="Y23" s="561"/>
      <c r="Z23" s="561"/>
      <c r="AA23" s="561" t="s">
        <v>193</v>
      </c>
      <c r="AB23" s="561">
        <v>90</v>
      </c>
      <c r="AC23" s="561">
        <v>60</v>
      </c>
      <c r="AD23" s="561">
        <v>45</v>
      </c>
      <c r="AE23" s="561">
        <v>34</v>
      </c>
      <c r="AF23" s="561">
        <v>27</v>
      </c>
      <c r="AG23" s="561">
        <v>22</v>
      </c>
      <c r="AH23" s="561">
        <v>18</v>
      </c>
      <c r="AI23" s="561">
        <v>15</v>
      </c>
      <c r="AJ23" s="561">
        <v>12</v>
      </c>
      <c r="AK23" s="561">
        <v>9</v>
      </c>
    </row>
    <row r="24" spans="1:37" ht="18.75" customHeight="1" x14ac:dyDescent="0.25">
      <c r="A24" s="483"/>
      <c r="B24" s="746"/>
      <c r="C24" s="746"/>
      <c r="D24" s="743" t="str">
        <f>E7</f>
        <v/>
      </c>
      <c r="E24" s="743"/>
      <c r="F24" s="743" t="str">
        <f>E9</f>
        <v/>
      </c>
      <c r="G24" s="743"/>
      <c r="H24" s="743" t="str">
        <f>E11</f>
        <v/>
      </c>
      <c r="I24" s="743"/>
      <c r="J24" s="743" t="str">
        <f>E13</f>
        <v/>
      </c>
      <c r="K24" s="743"/>
      <c r="L24" s="483"/>
      <c r="M24" s="546" t="s">
        <v>163</v>
      </c>
      <c r="Y24" s="561"/>
      <c r="Z24" s="561"/>
      <c r="AA24" s="561" t="s">
        <v>194</v>
      </c>
      <c r="AB24" s="561">
        <v>60</v>
      </c>
      <c r="AC24" s="561">
        <v>40</v>
      </c>
      <c r="AD24" s="561">
        <v>30</v>
      </c>
      <c r="AE24" s="561">
        <v>20</v>
      </c>
      <c r="AF24" s="561">
        <v>18</v>
      </c>
      <c r="AG24" s="561">
        <v>15</v>
      </c>
      <c r="AH24" s="561">
        <v>12</v>
      </c>
      <c r="AI24" s="561">
        <v>10</v>
      </c>
      <c r="AJ24" s="561">
        <v>8</v>
      </c>
      <c r="AK24" s="561">
        <v>6</v>
      </c>
    </row>
    <row r="25" spans="1:37" ht="18.75" customHeight="1" x14ac:dyDescent="0.25">
      <c r="A25" s="544" t="s">
        <v>159</v>
      </c>
      <c r="B25" s="739" t="str">
        <f>E7</f>
        <v/>
      </c>
      <c r="C25" s="739"/>
      <c r="D25" s="744"/>
      <c r="E25" s="744"/>
      <c r="F25" s="741"/>
      <c r="G25" s="741"/>
      <c r="H25" s="741"/>
      <c r="I25" s="741"/>
      <c r="J25" s="743"/>
      <c r="K25" s="743"/>
      <c r="L25" s="483"/>
      <c r="M25" s="547"/>
      <c r="Y25" s="561"/>
      <c r="Z25" s="561"/>
      <c r="AA25" s="561" t="s">
        <v>195</v>
      </c>
      <c r="AB25" s="561">
        <v>40</v>
      </c>
      <c r="AC25" s="561">
        <v>25</v>
      </c>
      <c r="AD25" s="561">
        <v>18</v>
      </c>
      <c r="AE25" s="561">
        <v>13</v>
      </c>
      <c r="AF25" s="561">
        <v>8</v>
      </c>
      <c r="AG25" s="561">
        <v>7</v>
      </c>
      <c r="AH25" s="561">
        <v>6</v>
      </c>
      <c r="AI25" s="561">
        <v>5</v>
      </c>
      <c r="AJ25" s="561">
        <v>4</v>
      </c>
      <c r="AK25" s="561">
        <v>3</v>
      </c>
    </row>
    <row r="26" spans="1:37" ht="18.75" customHeight="1" x14ac:dyDescent="0.25">
      <c r="A26" s="544" t="s">
        <v>160</v>
      </c>
      <c r="B26" s="739" t="str">
        <f>E9</f>
        <v/>
      </c>
      <c r="C26" s="739"/>
      <c r="D26" s="741"/>
      <c r="E26" s="741"/>
      <c r="F26" s="744"/>
      <c r="G26" s="744"/>
      <c r="H26" s="741"/>
      <c r="I26" s="741"/>
      <c r="J26" s="741"/>
      <c r="K26" s="741"/>
      <c r="L26" s="483"/>
      <c r="M26" s="547"/>
      <c r="Y26" s="561"/>
      <c r="Z26" s="561"/>
      <c r="AA26" s="561" t="s">
        <v>196</v>
      </c>
      <c r="AB26" s="561">
        <v>25</v>
      </c>
      <c r="AC26" s="561">
        <v>15</v>
      </c>
      <c r="AD26" s="561">
        <v>13</v>
      </c>
      <c r="AE26" s="561">
        <v>7</v>
      </c>
      <c r="AF26" s="561">
        <v>6</v>
      </c>
      <c r="AG26" s="561">
        <v>5</v>
      </c>
      <c r="AH26" s="561">
        <v>4</v>
      </c>
      <c r="AI26" s="561">
        <v>3</v>
      </c>
      <c r="AJ26" s="561">
        <v>2</v>
      </c>
      <c r="AK26" s="561">
        <v>1</v>
      </c>
    </row>
    <row r="27" spans="1:37" ht="18.75" customHeight="1" x14ac:dyDescent="0.25">
      <c r="A27" s="544" t="s">
        <v>161</v>
      </c>
      <c r="B27" s="739" t="str">
        <f>E11</f>
        <v/>
      </c>
      <c r="C27" s="739"/>
      <c r="D27" s="741"/>
      <c r="E27" s="741"/>
      <c r="F27" s="741"/>
      <c r="G27" s="741"/>
      <c r="H27" s="744"/>
      <c r="I27" s="744"/>
      <c r="J27" s="741"/>
      <c r="K27" s="741"/>
      <c r="L27" s="483"/>
      <c r="M27" s="547"/>
      <c r="Y27" s="561"/>
      <c r="Z27" s="561"/>
      <c r="AA27" s="561" t="s">
        <v>201</v>
      </c>
      <c r="AB27" s="561">
        <v>15</v>
      </c>
      <c r="AC27" s="561">
        <v>10</v>
      </c>
      <c r="AD27" s="561">
        <v>8</v>
      </c>
      <c r="AE27" s="561">
        <v>4</v>
      </c>
      <c r="AF27" s="561">
        <v>3</v>
      </c>
      <c r="AG27" s="561">
        <v>2</v>
      </c>
      <c r="AH27" s="561">
        <v>1</v>
      </c>
      <c r="AI27" s="561">
        <v>0</v>
      </c>
      <c r="AJ27" s="561">
        <v>0</v>
      </c>
      <c r="AK27" s="561">
        <v>0</v>
      </c>
    </row>
    <row r="28" spans="1:37" ht="18.75" customHeight="1" x14ac:dyDescent="0.25">
      <c r="A28" s="633" t="s">
        <v>166</v>
      </c>
      <c r="B28" s="739" t="str">
        <f>E13</f>
        <v/>
      </c>
      <c r="C28" s="739"/>
      <c r="D28" s="741"/>
      <c r="E28" s="741"/>
      <c r="F28" s="741"/>
      <c r="G28" s="741"/>
      <c r="H28" s="743"/>
      <c r="I28" s="743"/>
      <c r="J28" s="744"/>
      <c r="K28" s="744"/>
      <c r="L28" s="483"/>
      <c r="M28" s="547"/>
      <c r="Y28" s="561"/>
      <c r="Z28" s="561"/>
      <c r="AA28" s="561" t="s">
        <v>201</v>
      </c>
      <c r="AB28" s="561">
        <v>15</v>
      </c>
      <c r="AC28" s="561">
        <v>10</v>
      </c>
      <c r="AD28" s="561">
        <v>8</v>
      </c>
      <c r="AE28" s="561">
        <v>4</v>
      </c>
      <c r="AF28" s="561">
        <v>3</v>
      </c>
      <c r="AG28" s="561">
        <v>2</v>
      </c>
      <c r="AH28" s="561">
        <v>1</v>
      </c>
      <c r="AI28" s="561">
        <v>0</v>
      </c>
      <c r="AJ28" s="561">
        <v>0</v>
      </c>
      <c r="AK28" s="561">
        <v>0</v>
      </c>
    </row>
    <row r="29" spans="1:37" x14ac:dyDescent="0.25">
      <c r="A29" s="483"/>
      <c r="B29" s="483"/>
      <c r="C29" s="483"/>
      <c r="D29" s="483"/>
      <c r="E29" s="483"/>
      <c r="F29" s="483"/>
      <c r="G29" s="483"/>
      <c r="H29" s="483"/>
      <c r="I29" s="483"/>
      <c r="J29" s="483"/>
      <c r="K29" s="483"/>
      <c r="L29" s="483"/>
      <c r="M29" s="548"/>
      <c r="Y29" s="561"/>
      <c r="Z29" s="561"/>
      <c r="AA29" s="561" t="s">
        <v>197</v>
      </c>
      <c r="AB29" s="561">
        <v>10</v>
      </c>
      <c r="AC29" s="561">
        <v>6</v>
      </c>
      <c r="AD29" s="561">
        <v>4</v>
      </c>
      <c r="AE29" s="561">
        <v>2</v>
      </c>
      <c r="AF29" s="561">
        <v>1</v>
      </c>
      <c r="AG29" s="561">
        <v>0</v>
      </c>
      <c r="AH29" s="561">
        <v>0</v>
      </c>
      <c r="AI29" s="561">
        <v>0</v>
      </c>
      <c r="AJ29" s="561">
        <v>0</v>
      </c>
      <c r="AK29" s="561">
        <v>0</v>
      </c>
    </row>
    <row r="30" spans="1:37" ht="18.75" customHeight="1" x14ac:dyDescent="0.25">
      <c r="A30" s="483"/>
      <c r="B30" s="746"/>
      <c r="C30" s="746"/>
      <c r="D30" s="743" t="str">
        <f>E15</f>
        <v/>
      </c>
      <c r="E30" s="743"/>
      <c r="F30" s="743" t="str">
        <f>E17</f>
        <v/>
      </c>
      <c r="G30" s="743"/>
      <c r="H30" s="761" t="str">
        <f>E19</f>
        <v/>
      </c>
      <c r="I30" s="762"/>
      <c r="J30" s="743" t="str">
        <f>E21</f>
        <v/>
      </c>
      <c r="K30" s="743"/>
      <c r="L30" s="483"/>
      <c r="M30" s="548"/>
      <c r="Y30" s="561"/>
      <c r="Z30" s="561"/>
      <c r="AA30" s="561" t="s">
        <v>198</v>
      </c>
      <c r="AB30" s="561">
        <v>3</v>
      </c>
      <c r="AC30" s="561">
        <v>2</v>
      </c>
      <c r="AD30" s="561">
        <v>1</v>
      </c>
      <c r="AE30" s="561">
        <v>0</v>
      </c>
      <c r="AF30" s="561">
        <v>0</v>
      </c>
      <c r="AG30" s="561">
        <v>0</v>
      </c>
      <c r="AH30" s="561">
        <v>0</v>
      </c>
      <c r="AI30" s="561">
        <v>0</v>
      </c>
      <c r="AJ30" s="561">
        <v>0</v>
      </c>
      <c r="AK30" s="561">
        <v>0</v>
      </c>
    </row>
    <row r="31" spans="1:37" ht="18.75" customHeight="1" x14ac:dyDescent="0.25">
      <c r="A31" s="633" t="s">
        <v>167</v>
      </c>
      <c r="B31" s="763" t="str">
        <f>E15</f>
        <v/>
      </c>
      <c r="C31" s="764"/>
      <c r="D31" s="744"/>
      <c r="E31" s="744"/>
      <c r="F31" s="741"/>
      <c r="G31" s="741"/>
      <c r="H31" s="741"/>
      <c r="I31" s="741"/>
      <c r="J31" s="743"/>
      <c r="K31" s="743"/>
      <c r="L31" s="483"/>
      <c r="M31" s="547"/>
    </row>
    <row r="32" spans="1:37" ht="18.75" customHeight="1" x14ac:dyDescent="0.25">
      <c r="A32" s="633" t="s">
        <v>168</v>
      </c>
      <c r="B32" s="739" t="str">
        <f>E17</f>
        <v/>
      </c>
      <c r="C32" s="739"/>
      <c r="D32" s="741"/>
      <c r="E32" s="741"/>
      <c r="F32" s="744"/>
      <c r="G32" s="744"/>
      <c r="H32" s="741"/>
      <c r="I32" s="741"/>
      <c r="J32" s="741"/>
      <c r="K32" s="741"/>
      <c r="L32" s="483"/>
      <c r="M32" s="547"/>
    </row>
    <row r="33" spans="1:18" ht="18.75" customHeight="1" x14ac:dyDescent="0.25">
      <c r="A33" s="633" t="s">
        <v>172</v>
      </c>
      <c r="B33" s="739" t="str">
        <f>E19</f>
        <v/>
      </c>
      <c r="C33" s="739"/>
      <c r="D33" s="741"/>
      <c r="E33" s="741"/>
      <c r="F33" s="741"/>
      <c r="G33" s="741"/>
      <c r="H33" s="744"/>
      <c r="I33" s="744"/>
      <c r="J33" s="741"/>
      <c r="K33" s="741"/>
      <c r="L33" s="483"/>
      <c r="M33" s="547"/>
    </row>
    <row r="34" spans="1:18" ht="18.75" customHeight="1" x14ac:dyDescent="0.25">
      <c r="A34" s="633" t="s">
        <v>211</v>
      </c>
      <c r="B34" s="739" t="str">
        <f>E21</f>
        <v/>
      </c>
      <c r="C34" s="739"/>
      <c r="D34" s="741"/>
      <c r="E34" s="741"/>
      <c r="F34" s="741"/>
      <c r="G34" s="741"/>
      <c r="H34" s="743"/>
      <c r="I34" s="743"/>
      <c r="J34" s="744"/>
      <c r="K34" s="744"/>
      <c r="L34" s="483"/>
      <c r="M34" s="547"/>
    </row>
    <row r="35" spans="1:18" ht="18.75" customHeight="1" x14ac:dyDescent="0.25">
      <c r="A35" s="251"/>
      <c r="B35" s="549"/>
      <c r="C35" s="549"/>
      <c r="D35" s="251"/>
      <c r="E35" s="251"/>
      <c r="F35" s="251"/>
      <c r="G35" s="251"/>
      <c r="H35" s="251"/>
      <c r="I35" s="251"/>
      <c r="J35" s="483"/>
      <c r="K35" s="483"/>
      <c r="L35" s="483"/>
      <c r="M35" s="550"/>
    </row>
    <row r="36" spans="1:18" x14ac:dyDescent="0.25">
      <c r="A36" s="483"/>
      <c r="B36" s="483"/>
      <c r="C36" s="483"/>
      <c r="D36" s="483"/>
      <c r="E36" s="483"/>
      <c r="F36" s="483"/>
      <c r="G36" s="483"/>
      <c r="H36" s="483"/>
      <c r="I36" s="483"/>
      <c r="J36" s="483"/>
      <c r="K36" s="483"/>
      <c r="L36" s="483"/>
      <c r="M36" s="483"/>
    </row>
    <row r="37" spans="1:18" x14ac:dyDescent="0.25">
      <c r="A37" s="483" t="s">
        <v>126</v>
      </c>
      <c r="B37" s="483"/>
      <c r="C37" s="752" t="str">
        <f>IF(M25=1,B25,IF(M26=1,B26,IF(M27=1,B27,IF(M28=1,B28,""))))</f>
        <v/>
      </c>
      <c r="D37" s="752"/>
      <c r="E37" s="514" t="s">
        <v>170</v>
      </c>
      <c r="F37" s="752" t="str">
        <f>IF(M31=1,B31,IF(M32=1,B32,IF(M33=1,B33,IF(M34=1,B34,""))))</f>
        <v/>
      </c>
      <c r="G37" s="752"/>
      <c r="H37" s="483"/>
      <c r="I37" s="461"/>
      <c r="J37" s="483"/>
      <c r="K37" s="483"/>
      <c r="L37" s="483"/>
      <c r="M37" s="483"/>
    </row>
    <row r="38" spans="1:18" x14ac:dyDescent="0.25">
      <c r="A38" s="483"/>
      <c r="B38" s="483"/>
      <c r="C38" s="483"/>
      <c r="D38" s="483"/>
      <c r="E38" s="483"/>
      <c r="F38" s="514"/>
      <c r="G38" s="514"/>
      <c r="H38" s="483"/>
      <c r="I38" s="483"/>
      <c r="J38" s="483"/>
      <c r="K38" s="483"/>
      <c r="L38" s="483"/>
      <c r="M38" s="483"/>
    </row>
    <row r="39" spans="1:18" x14ac:dyDescent="0.25">
      <c r="A39" s="483" t="s">
        <v>169</v>
      </c>
      <c r="B39" s="483"/>
      <c r="C39" s="752" t="str">
        <f>IF(M25=2,B25,IF(M26=2,B26,IF(M27=2,B27,IF(M28=2,B28,""))))</f>
        <v/>
      </c>
      <c r="D39" s="752"/>
      <c r="E39" s="514" t="s">
        <v>170</v>
      </c>
      <c r="F39" s="752" t="str">
        <f>IF(M31=2,B31,IF(M32=2,B32,IF(M33=2,B33,IF(M34=2,B34,""))))</f>
        <v/>
      </c>
      <c r="G39" s="752"/>
      <c r="H39" s="483"/>
      <c r="I39" s="461"/>
      <c r="J39" s="483"/>
      <c r="K39" s="483"/>
      <c r="L39" s="483"/>
      <c r="M39" s="483"/>
    </row>
    <row r="40" spans="1:18" x14ac:dyDescent="0.25">
      <c r="A40" s="483"/>
      <c r="B40" s="483"/>
      <c r="C40" s="514"/>
      <c r="D40" s="514"/>
      <c r="E40" s="514"/>
      <c r="F40" s="514"/>
      <c r="G40" s="514"/>
      <c r="H40" s="483"/>
      <c r="I40" s="483"/>
      <c r="J40" s="483"/>
      <c r="K40" s="483"/>
      <c r="L40" s="483"/>
      <c r="M40" s="483"/>
    </row>
    <row r="41" spans="1:18" x14ac:dyDescent="0.25">
      <c r="A41" s="483" t="s">
        <v>171</v>
      </c>
      <c r="B41" s="483"/>
      <c r="C41" s="752" t="str">
        <f>IF(M25=3,B25,IF(M26=3,B26,IF(M27=3,B27,IF(M28=3,B28,""))))</f>
        <v/>
      </c>
      <c r="D41" s="752"/>
      <c r="E41" s="514" t="s">
        <v>170</v>
      </c>
      <c r="F41" s="752" t="str">
        <f>IF(M31=3,B31,IF(M32=3,B32,IF(M33=3,B33,IF(M34=3,B34,""))))</f>
        <v/>
      </c>
      <c r="G41" s="752"/>
      <c r="H41" s="483"/>
      <c r="I41" s="461"/>
      <c r="J41" s="483"/>
      <c r="K41" s="483"/>
      <c r="L41" s="483"/>
      <c r="M41" s="483"/>
    </row>
    <row r="42" spans="1:18" x14ac:dyDescent="0.25">
      <c r="A42" s="483"/>
      <c r="B42" s="483"/>
      <c r="C42" s="483"/>
      <c r="D42" s="483"/>
      <c r="E42" s="483"/>
      <c r="F42" s="483"/>
      <c r="G42" s="483"/>
      <c r="H42" s="483"/>
      <c r="I42" s="483"/>
      <c r="J42" s="483"/>
      <c r="K42" s="483"/>
      <c r="L42" s="483"/>
      <c r="M42" s="483"/>
    </row>
    <row r="43" spans="1:18" x14ac:dyDescent="0.25">
      <c r="A43" s="515" t="s">
        <v>212</v>
      </c>
      <c r="B43" s="483"/>
      <c r="C43" s="752">
        <f>IF(M25=4,B25,IF(M26=4,B26,IF(M27=4,B27,IF(M28=4,B28,))))</f>
        <v>0</v>
      </c>
      <c r="D43" s="752"/>
      <c r="E43" s="514" t="s">
        <v>170</v>
      </c>
      <c r="F43" s="752" t="str">
        <f>IF(M31=3,B31,IF(M32=3,B32,IF(M33=4,B33,IF(M34=4,B34,""))))</f>
        <v/>
      </c>
      <c r="G43" s="752"/>
      <c r="H43" s="483"/>
      <c r="I43" s="461"/>
      <c r="J43" s="483"/>
      <c r="K43" s="483"/>
      <c r="L43" s="483"/>
      <c r="M43" s="483"/>
    </row>
    <row r="44" spans="1:18" x14ac:dyDescent="0.25">
      <c r="A44" s="483"/>
      <c r="B44" s="483"/>
      <c r="C44" s="483"/>
      <c r="D44" s="483"/>
      <c r="E44" s="483"/>
      <c r="F44" s="483"/>
      <c r="G44" s="483"/>
      <c r="H44" s="483"/>
      <c r="I44" s="483"/>
      <c r="J44" s="483"/>
      <c r="K44" s="483"/>
      <c r="L44" s="461"/>
      <c r="M44" s="483"/>
      <c r="P44" s="516"/>
      <c r="Q44" s="516"/>
      <c r="R44" s="517"/>
    </row>
    <row r="45" spans="1:18" x14ac:dyDescent="0.25">
      <c r="A45" s="169" t="s">
        <v>102</v>
      </c>
      <c r="B45" s="170"/>
      <c r="C45" s="381"/>
      <c r="D45" s="520" t="s">
        <v>6</v>
      </c>
      <c r="E45" s="521" t="s">
        <v>104</v>
      </c>
      <c r="F45" s="535"/>
      <c r="G45" s="520" t="s">
        <v>6</v>
      </c>
      <c r="H45" s="521" t="s">
        <v>122</v>
      </c>
      <c r="I45" s="323"/>
      <c r="J45" s="521" t="s">
        <v>123</v>
      </c>
      <c r="K45" s="322" t="s">
        <v>124</v>
      </c>
      <c r="L45" s="36"/>
      <c r="M45" s="535"/>
      <c r="P45" s="518"/>
      <c r="Q45" s="518"/>
      <c r="R45" s="187"/>
    </row>
    <row r="46" spans="1:18" x14ac:dyDescent="0.25">
      <c r="A46" s="494" t="s">
        <v>103</v>
      </c>
      <c r="B46" s="495"/>
      <c r="C46" s="497"/>
      <c r="D46" s="522">
        <v>1</v>
      </c>
      <c r="E46" s="737" t="str">
        <f>IF(D46&gt;$R$47,,UPPER(VLOOKUP(D46,'1MD ELO (4)'!$A$7:$Q$134,2)))</f>
        <v/>
      </c>
      <c r="F46" s="737"/>
      <c r="G46" s="529" t="s">
        <v>7</v>
      </c>
      <c r="H46" s="495"/>
      <c r="I46" s="523"/>
      <c r="J46" s="530"/>
      <c r="K46" s="489" t="s">
        <v>108</v>
      </c>
      <c r="L46" s="536"/>
      <c r="M46" s="524"/>
      <c r="P46" s="187"/>
      <c r="Q46" s="181"/>
      <c r="R46" s="187"/>
    </row>
    <row r="47" spans="1:18" x14ac:dyDescent="0.25">
      <c r="A47" s="498" t="s">
        <v>121</v>
      </c>
      <c r="B47" s="294"/>
      <c r="C47" s="500"/>
      <c r="D47" s="525">
        <v>2</v>
      </c>
      <c r="E47" s="738" t="str">
        <f>IF(D47&gt;$R$47,,UPPER(VLOOKUP(D47,'1MD ELO (4)'!$A$7:$Q$134,2)))</f>
        <v/>
      </c>
      <c r="F47" s="738"/>
      <c r="G47" s="531" t="s">
        <v>8</v>
      </c>
      <c r="H47" s="53"/>
      <c r="I47" s="487"/>
      <c r="J47" s="54"/>
      <c r="K47" s="533"/>
      <c r="L47" s="461"/>
      <c r="M47" s="528"/>
      <c r="P47" s="518"/>
      <c r="Q47" s="518"/>
      <c r="R47" s="519">
        <f>MIN(4,'1MD ELO (4)'!Q2)</f>
        <v>4</v>
      </c>
    </row>
    <row r="48" spans="1:18" x14ac:dyDescent="0.25">
      <c r="A48" s="336"/>
      <c r="B48" s="337"/>
      <c r="C48" s="338"/>
      <c r="D48" s="525"/>
      <c r="E48" s="55"/>
      <c r="F48" s="483"/>
      <c r="G48" s="531" t="s">
        <v>9</v>
      </c>
      <c r="H48" s="53"/>
      <c r="I48" s="487"/>
      <c r="J48" s="54"/>
      <c r="K48" s="489" t="s">
        <v>109</v>
      </c>
      <c r="L48" s="536"/>
      <c r="M48" s="524"/>
      <c r="P48" s="187"/>
      <c r="Q48" s="181"/>
      <c r="R48" s="187"/>
    </row>
    <row r="49" spans="1:18" x14ac:dyDescent="0.25">
      <c r="A49" s="198"/>
      <c r="B49" s="110"/>
      <c r="C49" s="199"/>
      <c r="D49" s="525"/>
      <c r="E49" s="55"/>
      <c r="F49" s="483"/>
      <c r="G49" s="531" t="s">
        <v>10</v>
      </c>
      <c r="H49" s="53"/>
      <c r="I49" s="487"/>
      <c r="J49" s="54"/>
      <c r="K49" s="534"/>
      <c r="L49" s="483"/>
      <c r="M49" s="526"/>
      <c r="P49" s="187"/>
      <c r="Q49" s="181"/>
      <c r="R49" s="187"/>
    </row>
    <row r="50" spans="1:18" x14ac:dyDescent="0.25">
      <c r="A50" s="325"/>
      <c r="B50" s="339"/>
      <c r="C50" s="380"/>
      <c r="D50" s="525"/>
      <c r="E50" s="55"/>
      <c r="F50" s="483"/>
      <c r="G50" s="531" t="s">
        <v>11</v>
      </c>
      <c r="H50" s="53"/>
      <c r="I50" s="487"/>
      <c r="J50" s="54"/>
      <c r="K50" s="498"/>
      <c r="L50" s="461"/>
      <c r="M50" s="528"/>
      <c r="P50" s="518"/>
      <c r="Q50" s="518"/>
      <c r="R50" s="187"/>
    </row>
    <row r="51" spans="1:18" x14ac:dyDescent="0.25">
      <c r="A51" s="326"/>
      <c r="B51" s="24"/>
      <c r="C51" s="199"/>
      <c r="D51" s="525"/>
      <c r="E51" s="55"/>
      <c r="F51" s="483"/>
      <c r="G51" s="531" t="s">
        <v>12</v>
      </c>
      <c r="H51" s="53"/>
      <c r="I51" s="487"/>
      <c r="J51" s="54"/>
      <c r="K51" s="489" t="s">
        <v>89</v>
      </c>
      <c r="L51" s="536"/>
      <c r="M51" s="524"/>
      <c r="P51" s="187"/>
      <c r="Q51" s="181"/>
      <c r="R51" s="187"/>
    </row>
    <row r="52" spans="1:18" x14ac:dyDescent="0.25">
      <c r="A52" s="326"/>
      <c r="B52" s="24"/>
      <c r="C52" s="334"/>
      <c r="D52" s="525"/>
      <c r="E52" s="55"/>
      <c r="F52" s="483"/>
      <c r="G52" s="531" t="s">
        <v>13</v>
      </c>
      <c r="H52" s="53"/>
      <c r="I52" s="487"/>
      <c r="J52" s="54"/>
      <c r="K52" s="534"/>
      <c r="L52" s="483"/>
      <c r="M52" s="526"/>
      <c r="P52" s="187"/>
      <c r="Q52" s="181"/>
      <c r="R52" s="519"/>
    </row>
    <row r="53" spans="1:18" x14ac:dyDescent="0.25">
      <c r="A53" s="327"/>
      <c r="B53" s="324"/>
      <c r="C53" s="335"/>
      <c r="D53" s="527"/>
      <c r="E53" s="201"/>
      <c r="F53" s="461"/>
      <c r="G53" s="532" t="s">
        <v>14</v>
      </c>
      <c r="H53" s="294"/>
      <c r="I53" s="491"/>
      <c r="J53" s="203"/>
      <c r="K53" s="498" t="str">
        <f>L4</f>
        <v>Csávás István</v>
      </c>
      <c r="L53" s="461"/>
      <c r="M53" s="528"/>
    </row>
  </sheetData>
  <mergeCells count="62">
    <mergeCell ref="C43:D43"/>
    <mergeCell ref="F43:G43"/>
    <mergeCell ref="E46:F46"/>
    <mergeCell ref="E47:F47"/>
    <mergeCell ref="C37:D37"/>
    <mergeCell ref="F37:G37"/>
    <mergeCell ref="C39:D39"/>
    <mergeCell ref="F39:G39"/>
    <mergeCell ref="C41:D41"/>
    <mergeCell ref="F41:G41"/>
    <mergeCell ref="B33:C33"/>
    <mergeCell ref="D33:E33"/>
    <mergeCell ref="F33:G33"/>
    <mergeCell ref="H33:I33"/>
    <mergeCell ref="J33:K33"/>
    <mergeCell ref="B34:C34"/>
    <mergeCell ref="D34:E34"/>
    <mergeCell ref="F34:G34"/>
    <mergeCell ref="H34:I34"/>
    <mergeCell ref="J34:K34"/>
    <mergeCell ref="B31:C31"/>
    <mergeCell ref="D31:E31"/>
    <mergeCell ref="F31:G31"/>
    <mergeCell ref="H31:I31"/>
    <mergeCell ref="J31:K31"/>
    <mergeCell ref="B32:C32"/>
    <mergeCell ref="D32:E32"/>
    <mergeCell ref="F32:G32"/>
    <mergeCell ref="H32:I32"/>
    <mergeCell ref="J32:K32"/>
    <mergeCell ref="B28:C28"/>
    <mergeCell ref="D28:E28"/>
    <mergeCell ref="F28:G28"/>
    <mergeCell ref="H28:I28"/>
    <mergeCell ref="J28:K28"/>
    <mergeCell ref="B30:C30"/>
    <mergeCell ref="D30:E30"/>
    <mergeCell ref="F30:G30"/>
    <mergeCell ref="H30:I30"/>
    <mergeCell ref="J30:K30"/>
    <mergeCell ref="B26:C26"/>
    <mergeCell ref="D26:E26"/>
    <mergeCell ref="F26:G26"/>
    <mergeCell ref="H26:I26"/>
    <mergeCell ref="J26:K26"/>
    <mergeCell ref="B27:C27"/>
    <mergeCell ref="D27:E27"/>
    <mergeCell ref="F27:G27"/>
    <mergeCell ref="H27:I27"/>
    <mergeCell ref="J27:K27"/>
    <mergeCell ref="J24:K24"/>
    <mergeCell ref="B25:C25"/>
    <mergeCell ref="D25:E25"/>
    <mergeCell ref="F25:G25"/>
    <mergeCell ref="H25:I25"/>
    <mergeCell ref="J25:K25"/>
    <mergeCell ref="H24:I24"/>
    <mergeCell ref="A1:F1"/>
    <mergeCell ref="A4:C4"/>
    <mergeCell ref="B24:C24"/>
    <mergeCell ref="D24:E24"/>
    <mergeCell ref="F24:G24"/>
  </mergeCells>
  <conditionalFormatting sqref="E7 E9 E11 E13 E15 E17 E19:E21">
    <cfRule type="cellIs" dxfId="281" priority="1" stopIfTrue="1" operator="equal">
      <formula>"Bye"</formula>
    </cfRule>
  </conditionalFormatting>
  <conditionalFormatting sqref="R47 R52">
    <cfRule type="expression" dxfId="280" priority="2" stopIfTrue="1">
      <formula>$O$1="CU"</formula>
    </cfRule>
  </conditionalFormatting>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worksheet>
</file>

<file path=xl/worksheets/sheet9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Munka39">
    <tabColor indexed="11"/>
  </sheetPr>
  <dimension ref="A1:AS140"/>
  <sheetViews>
    <sheetView workbookViewId="0">
      <selection activeCell="D27" sqref="D27"/>
    </sheetView>
  </sheetViews>
  <sheetFormatPr defaultColWidth="8.88671875" defaultRowHeight="13.2" x14ac:dyDescent="0.25"/>
  <cols>
    <col min="1" max="2" width="3.33203125" customWidth="1"/>
    <col min="3" max="3" width="4.6640625" customWidth="1"/>
    <col min="4" max="4" width="7"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27" width="0" hidden="1" customWidth="1"/>
    <col min="28" max="28" width="10.33203125" hidden="1" customWidth="1"/>
    <col min="29" max="34" width="0" hidden="1" customWidth="1"/>
    <col min="35" max="37" width="9.109375" style="575" customWidth="1"/>
  </cols>
  <sheetData>
    <row r="1" spans="1:45" s="96" customFormat="1" ht="21.75" customHeight="1" x14ac:dyDescent="0.25">
      <c r="A1" s="431" t="str">
        <f>Altalanos!$A$6</f>
        <v>Bács-Kiskun megyei Tenisz Diákolimpia</v>
      </c>
      <c r="B1" s="431"/>
      <c r="C1" s="432"/>
      <c r="D1" s="432"/>
      <c r="E1" s="432"/>
      <c r="F1" s="432"/>
      <c r="G1" s="432"/>
      <c r="H1" s="431"/>
      <c r="I1" s="433"/>
      <c r="J1" s="434"/>
      <c r="K1" s="435" t="s">
        <v>120</v>
      </c>
      <c r="L1" s="436"/>
      <c r="M1" s="437"/>
      <c r="N1" s="434"/>
      <c r="O1" s="434" t="s">
        <v>71</v>
      </c>
      <c r="P1" s="434"/>
      <c r="Q1" s="432"/>
      <c r="R1" s="434"/>
      <c r="T1" s="484"/>
      <c r="U1" s="484"/>
      <c r="V1" s="484"/>
      <c r="W1" s="484"/>
      <c r="X1" s="484"/>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c r="AI1" s="572"/>
      <c r="AJ1" s="572"/>
      <c r="AK1" s="572"/>
    </row>
    <row r="2" spans="1:45" s="70" customFormat="1" x14ac:dyDescent="0.25">
      <c r="A2" s="438" t="s">
        <v>119</v>
      </c>
      <c r="B2" s="439"/>
      <c r="C2" s="439"/>
      <c r="D2" s="439"/>
      <c r="E2" s="662">
        <f>Altalanos!$D$8</f>
        <v>0</v>
      </c>
      <c r="F2" s="439"/>
      <c r="G2" s="440"/>
      <c r="H2" s="441"/>
      <c r="I2" s="441"/>
      <c r="J2" s="442"/>
      <c r="K2" s="436"/>
      <c r="L2" s="436"/>
      <c r="M2" s="436"/>
      <c r="N2" s="442"/>
      <c r="O2" s="441"/>
      <c r="P2" s="442"/>
      <c r="Q2" s="441"/>
      <c r="R2" s="442"/>
      <c r="T2" s="477"/>
      <c r="U2" s="477"/>
      <c r="V2" s="477"/>
      <c r="W2" s="477"/>
      <c r="X2" s="477"/>
      <c r="Y2" s="562"/>
      <c r="Z2" s="561"/>
      <c r="AA2" s="561" t="s">
        <v>159</v>
      </c>
      <c r="AB2" s="552">
        <v>300</v>
      </c>
      <c r="AC2" s="552">
        <v>250</v>
      </c>
      <c r="AD2" s="552">
        <v>200</v>
      </c>
      <c r="AE2" s="552">
        <v>150</v>
      </c>
      <c r="AF2" s="552">
        <v>120</v>
      </c>
      <c r="AG2" s="552">
        <v>90</v>
      </c>
      <c r="AH2" s="552">
        <v>40</v>
      </c>
      <c r="AI2" s="537"/>
      <c r="AJ2" s="537"/>
      <c r="AK2" s="537"/>
      <c r="AL2" s="477"/>
      <c r="AM2" s="477"/>
      <c r="AN2" s="477"/>
      <c r="AO2" s="477"/>
      <c r="AP2" s="477"/>
      <c r="AQ2" s="477"/>
      <c r="AR2" s="477"/>
      <c r="AS2" s="477"/>
    </row>
    <row r="3" spans="1:45" s="19" customFormat="1" ht="11.25" customHeight="1" x14ac:dyDescent="0.25">
      <c r="A3" s="44" t="s">
        <v>81</v>
      </c>
      <c r="B3" s="44"/>
      <c r="C3" s="44"/>
      <c r="D3" s="44"/>
      <c r="E3" s="43"/>
      <c r="F3" s="44"/>
      <c r="G3" s="44" t="s">
        <v>79</v>
      </c>
      <c r="H3" s="44"/>
      <c r="I3" s="44"/>
      <c r="J3" s="104"/>
      <c r="K3" s="44" t="s">
        <v>84</v>
      </c>
      <c r="L3" s="104"/>
      <c r="M3" s="44"/>
      <c r="N3" s="104"/>
      <c r="O3" s="44"/>
      <c r="P3" s="104"/>
      <c r="Q3" s="44"/>
      <c r="R3" s="45" t="s">
        <v>85</v>
      </c>
      <c r="T3" s="478"/>
      <c r="U3" s="478"/>
      <c r="V3" s="478"/>
      <c r="W3" s="478"/>
      <c r="X3" s="478"/>
      <c r="Y3" s="561" t="str">
        <f>IF(K4="OB","A",IF(K4="IX","W",IF(K4="","",K4)))</f>
        <v/>
      </c>
      <c r="Z3" s="561"/>
      <c r="AA3" s="561" t="s">
        <v>160</v>
      </c>
      <c r="AB3" s="552">
        <v>280</v>
      </c>
      <c r="AC3" s="552">
        <v>230</v>
      </c>
      <c r="AD3" s="552">
        <v>180</v>
      </c>
      <c r="AE3" s="552">
        <v>140</v>
      </c>
      <c r="AF3" s="552">
        <v>80</v>
      </c>
      <c r="AG3" s="552">
        <v>0</v>
      </c>
      <c r="AH3" s="552">
        <v>0</v>
      </c>
      <c r="AI3" s="537"/>
      <c r="AJ3" s="537"/>
      <c r="AK3" s="537"/>
      <c r="AL3" s="478"/>
      <c r="AM3" s="478"/>
      <c r="AN3" s="478"/>
      <c r="AO3" s="478"/>
      <c r="AP3" s="478"/>
      <c r="AQ3" s="478"/>
      <c r="AR3" s="478"/>
      <c r="AS3" s="478"/>
    </row>
    <row r="4" spans="1:45" s="30" customFormat="1" ht="11.25" customHeight="1" thickBot="1" x14ac:dyDescent="0.3">
      <c r="A4" s="750" t="str">
        <f>Altalanos!$A$10</f>
        <v>2025.05.08-09</v>
      </c>
      <c r="B4" s="750"/>
      <c r="C4" s="750"/>
      <c r="D4" s="443"/>
      <c r="E4" s="444"/>
      <c r="F4" s="444"/>
      <c r="G4" s="444" t="str">
        <f>Altalanos!$C$10</f>
        <v>Kecskemét</v>
      </c>
      <c r="H4" s="445"/>
      <c r="I4" s="444"/>
      <c r="J4" s="446"/>
      <c r="K4" s="447"/>
      <c r="L4" s="446"/>
      <c r="M4" s="448"/>
      <c r="N4" s="446"/>
      <c r="O4" s="444"/>
      <c r="P4" s="446"/>
      <c r="Q4" s="444"/>
      <c r="R4" s="449" t="str">
        <f>Altalanos!$E$10</f>
        <v>Csávás István</v>
      </c>
      <c r="T4" s="479"/>
      <c r="U4" s="479"/>
      <c r="V4" s="479"/>
      <c r="W4" s="479"/>
      <c r="X4" s="479"/>
      <c r="Y4" s="561"/>
      <c r="Z4" s="561"/>
      <c r="AA4" s="561" t="s">
        <v>189</v>
      </c>
      <c r="AB4" s="552">
        <v>250</v>
      </c>
      <c r="AC4" s="552">
        <v>200</v>
      </c>
      <c r="AD4" s="552">
        <v>150</v>
      </c>
      <c r="AE4" s="552">
        <v>120</v>
      </c>
      <c r="AF4" s="552">
        <v>90</v>
      </c>
      <c r="AG4" s="552">
        <v>60</v>
      </c>
      <c r="AH4" s="552">
        <v>25</v>
      </c>
      <c r="AI4" s="537"/>
      <c r="AJ4" s="537"/>
      <c r="AK4" s="537"/>
      <c r="AL4" s="479"/>
      <c r="AM4" s="479"/>
      <c r="AN4" s="479"/>
      <c r="AO4" s="479"/>
      <c r="AP4" s="479"/>
      <c r="AQ4" s="479"/>
      <c r="AR4" s="479"/>
      <c r="AS4" s="479"/>
    </row>
    <row r="5" spans="1:45" s="19" customFormat="1" x14ac:dyDescent="0.25">
      <c r="A5" s="110"/>
      <c r="B5" s="111" t="s">
        <v>4</v>
      </c>
      <c r="C5" s="389" t="s">
        <v>102</v>
      </c>
      <c r="D5" s="111" t="s">
        <v>101</v>
      </c>
      <c r="E5" s="111" t="s">
        <v>98</v>
      </c>
      <c r="F5" s="112" t="s">
        <v>82</v>
      </c>
      <c r="G5" s="112" t="s">
        <v>83</v>
      </c>
      <c r="H5" s="112"/>
      <c r="I5" s="112" t="s">
        <v>87</v>
      </c>
      <c r="J5" s="112"/>
      <c r="K5" s="111" t="s">
        <v>99</v>
      </c>
      <c r="L5" s="113"/>
      <c r="M5" s="111" t="s">
        <v>126</v>
      </c>
      <c r="N5" s="113"/>
      <c r="O5" s="111" t="s">
        <v>125</v>
      </c>
      <c r="P5" s="113"/>
      <c r="Q5" s="111"/>
      <c r="R5" s="114"/>
      <c r="T5" s="478"/>
      <c r="U5" s="478"/>
      <c r="V5" s="478"/>
      <c r="W5" s="478"/>
      <c r="X5" s="478"/>
      <c r="Y5" s="561">
        <f>IF(OR(Altalanos!$A$8="F1",Altalanos!$A$8="F2",Altalanos!$A$8="N1",Altalanos!$A$8="N2"),1,2)</f>
        <v>2</v>
      </c>
      <c r="Z5" s="561"/>
      <c r="AA5" s="561" t="s">
        <v>190</v>
      </c>
      <c r="AB5" s="552">
        <v>200</v>
      </c>
      <c r="AC5" s="552">
        <v>150</v>
      </c>
      <c r="AD5" s="552">
        <v>120</v>
      </c>
      <c r="AE5" s="552">
        <v>90</v>
      </c>
      <c r="AF5" s="552">
        <v>60</v>
      </c>
      <c r="AG5" s="552">
        <v>40</v>
      </c>
      <c r="AH5" s="552">
        <v>15</v>
      </c>
      <c r="AI5" s="537"/>
      <c r="AJ5" s="537"/>
      <c r="AK5" s="537"/>
      <c r="AL5" s="478"/>
      <c r="AM5" s="478"/>
      <c r="AN5" s="478"/>
      <c r="AO5" s="478"/>
      <c r="AP5" s="478"/>
      <c r="AQ5" s="478"/>
      <c r="AR5" s="478"/>
      <c r="AS5" s="478"/>
    </row>
    <row r="6" spans="1:45" s="673" customFormat="1" ht="11.1" customHeight="1" thickBot="1" x14ac:dyDescent="0.3">
      <c r="A6" s="674"/>
      <c r="B6" s="675"/>
      <c r="C6" s="675"/>
      <c r="D6" s="675"/>
      <c r="E6" s="675"/>
      <c r="F6" s="674" t="str">
        <f>IF(Y3="","",CONCATENATE(VLOOKUP(Y3,AB1:AH1,4)," pont"))</f>
        <v/>
      </c>
      <c r="G6" s="676"/>
      <c r="H6" s="677"/>
      <c r="I6" s="676"/>
      <c r="J6" s="678"/>
      <c r="K6" s="675" t="str">
        <f>IF(Y3="","",CONCATENATE(VLOOKUP(Y3,AB1:AH1,3)," pont"))</f>
        <v/>
      </c>
      <c r="L6" s="678"/>
      <c r="M6" s="675" t="str">
        <f>IF(Y3="","",CONCATENATE(VLOOKUP(Y3,AB1:AH1,2)," pont"))</f>
        <v/>
      </c>
      <c r="N6" s="678"/>
      <c r="O6" s="675" t="str">
        <f>IF(Y3="","",CONCATENATE(VLOOKUP(Y3,AB1:AH1,1)," pont"))</f>
        <v/>
      </c>
      <c r="P6" s="678"/>
      <c r="Q6" s="675"/>
      <c r="R6" s="679"/>
      <c r="T6" s="680"/>
      <c r="U6" s="680"/>
      <c r="V6" s="680"/>
      <c r="W6" s="680"/>
      <c r="X6" s="680"/>
      <c r="Y6" s="681"/>
      <c r="Z6" s="681"/>
      <c r="AA6" s="681" t="s">
        <v>191</v>
      </c>
      <c r="AB6" s="682">
        <v>150</v>
      </c>
      <c r="AC6" s="682">
        <v>120</v>
      </c>
      <c r="AD6" s="682">
        <v>90</v>
      </c>
      <c r="AE6" s="682">
        <v>60</v>
      </c>
      <c r="AF6" s="682">
        <v>40</v>
      </c>
      <c r="AG6" s="682">
        <v>25</v>
      </c>
      <c r="AH6" s="682">
        <v>10</v>
      </c>
      <c r="AI6" s="683"/>
      <c r="AJ6" s="683"/>
      <c r="AK6" s="683"/>
      <c r="AL6" s="680"/>
      <c r="AM6" s="680"/>
      <c r="AN6" s="680"/>
      <c r="AO6" s="680"/>
      <c r="AP6" s="680"/>
      <c r="AQ6" s="680"/>
      <c r="AR6" s="680"/>
      <c r="AS6" s="680"/>
    </row>
    <row r="7" spans="1:45" s="37" customFormat="1" ht="12.9" customHeight="1" x14ac:dyDescent="0.25">
      <c r="A7" s="117">
        <v>1</v>
      </c>
      <c r="B7" s="450" t="str">
        <f>IF($E7="","",VLOOKUP($E7,'1MD ELO (4)'!$A$7:$O$22,14))</f>
        <v/>
      </c>
      <c r="C7" s="451" t="str">
        <f>IF($E7="","",VLOOKUP($E7,'1MD ELO (4)'!$A$7:$O$22,15))</f>
        <v/>
      </c>
      <c r="D7" s="451" t="str">
        <f>IF($E7="","",VLOOKUP($E7,'1MD ELO (4)'!$A$7:$O$22,5))</f>
        <v/>
      </c>
      <c r="E7" s="452"/>
      <c r="F7" s="453" t="str">
        <f>UPPER(IF($E7="","",VLOOKUP($E7,'1MD ELO (4)'!$A$7:$O$22,2)))</f>
        <v/>
      </c>
      <c r="G7" s="453" t="str">
        <f>IF($E7="","",VLOOKUP($E7,'1MD ELO (4)'!$A$7:$O$22,3))</f>
        <v/>
      </c>
      <c r="H7" s="453"/>
      <c r="I7" s="453" t="str">
        <f>IF($E7="","",VLOOKUP($E7,'1MD ELO (4)'!$A$7:$O$22,4))</f>
        <v/>
      </c>
      <c r="J7" s="454"/>
      <c r="K7" s="455"/>
      <c r="L7" s="455"/>
      <c r="M7" s="455"/>
      <c r="N7" s="455"/>
      <c r="O7" s="124"/>
      <c r="P7" s="126"/>
      <c r="Q7" s="127"/>
      <c r="R7" s="128"/>
      <c r="S7" s="129"/>
      <c r="T7" s="129"/>
      <c r="U7" s="480" t="e">
        <f>#REF!</f>
        <v>#REF!</v>
      </c>
      <c r="V7" s="129"/>
      <c r="W7" s="129"/>
      <c r="X7" s="129"/>
      <c r="Y7" s="561"/>
      <c r="Z7" s="561"/>
      <c r="AA7" s="561" t="s">
        <v>192</v>
      </c>
      <c r="AB7" s="552">
        <v>120</v>
      </c>
      <c r="AC7" s="552">
        <v>90</v>
      </c>
      <c r="AD7" s="552">
        <v>60</v>
      </c>
      <c r="AE7" s="552">
        <v>40</v>
      </c>
      <c r="AF7" s="552">
        <v>25</v>
      </c>
      <c r="AG7" s="552">
        <v>10</v>
      </c>
      <c r="AH7" s="552">
        <v>5</v>
      </c>
      <c r="AI7" s="537"/>
      <c r="AJ7" s="537"/>
      <c r="AK7" s="537"/>
      <c r="AL7" s="129"/>
      <c r="AM7" s="129"/>
      <c r="AN7" s="129"/>
      <c r="AO7" s="129"/>
      <c r="AP7" s="129"/>
      <c r="AQ7" s="129"/>
      <c r="AR7" s="129"/>
      <c r="AS7" s="129"/>
    </row>
    <row r="8" spans="1:45" s="37" customFormat="1" ht="12.9" customHeight="1" x14ac:dyDescent="0.25">
      <c r="A8" s="131"/>
      <c r="B8" s="456"/>
      <c r="C8" s="457"/>
      <c r="D8" s="457"/>
      <c r="E8" s="288"/>
      <c r="F8" s="458"/>
      <c r="G8" s="458"/>
      <c r="H8" s="459"/>
      <c r="I8" s="629" t="s">
        <v>0</v>
      </c>
      <c r="J8" s="136"/>
      <c r="K8" s="460" t="str">
        <f>UPPER(IF(OR(J8="a",J8="as"),F7,IF(OR(J8="b",J8="bs"),F9,)))</f>
        <v/>
      </c>
      <c r="L8" s="460"/>
      <c r="M8" s="455"/>
      <c r="N8" s="455"/>
      <c r="O8" s="124"/>
      <c r="P8" s="126"/>
      <c r="Q8" s="127"/>
      <c r="R8" s="128"/>
      <c r="S8" s="129"/>
      <c r="T8" s="129"/>
      <c r="U8" s="481" t="e">
        <f>#REF!</f>
        <v>#REF!</v>
      </c>
      <c r="V8" s="129"/>
      <c r="W8" s="129"/>
      <c r="X8" s="129"/>
      <c r="Y8" s="561"/>
      <c r="Z8" s="561"/>
      <c r="AA8" s="561" t="s">
        <v>193</v>
      </c>
      <c r="AB8" s="552">
        <v>90</v>
      </c>
      <c r="AC8" s="552">
        <v>60</v>
      </c>
      <c r="AD8" s="552">
        <v>40</v>
      </c>
      <c r="AE8" s="552">
        <v>25</v>
      </c>
      <c r="AF8" s="552">
        <v>10</v>
      </c>
      <c r="AG8" s="552">
        <v>5</v>
      </c>
      <c r="AH8" s="552">
        <v>2</v>
      </c>
      <c r="AI8" s="537"/>
      <c r="AJ8" s="537"/>
      <c r="AK8" s="537"/>
      <c r="AL8" s="129"/>
      <c r="AM8" s="129"/>
      <c r="AN8" s="129"/>
      <c r="AO8" s="129"/>
      <c r="AP8" s="129"/>
      <c r="AQ8" s="129"/>
      <c r="AR8" s="129"/>
      <c r="AS8" s="129"/>
    </row>
    <row r="9" spans="1:45" s="37" customFormat="1" ht="12.9" customHeight="1" x14ac:dyDescent="0.25">
      <c r="A9" s="131">
        <v>2</v>
      </c>
      <c r="B9" s="450" t="str">
        <f>IF($E9="","",VLOOKUP($E9,'1MD ELO (4)'!$A$7:$O$22,14))</f>
        <v/>
      </c>
      <c r="C9" s="451" t="str">
        <f>IF($E9="","",VLOOKUP($E9,'1MD ELO (4)'!$A$7:$O$22,15))</f>
        <v/>
      </c>
      <c r="D9" s="451" t="str">
        <f>IF($E9="","",VLOOKUP($E9,'1MD ELO (4)'!$A$7:$O$22,5))</f>
        <v/>
      </c>
      <c r="E9" s="611"/>
      <c r="F9" s="502" t="str">
        <f>UPPER(IF($E9="","",VLOOKUP($E9,'1MD ELO (4)'!$A$7:$O$22,2)))</f>
        <v/>
      </c>
      <c r="G9" s="502" t="str">
        <f>IF($E9="","",VLOOKUP($E9,'1MD ELO (4)'!$A$7:$O$22,3))</f>
        <v/>
      </c>
      <c r="H9" s="502"/>
      <c r="I9" s="502" t="str">
        <f>IF($E9="","",VLOOKUP($E9,'1MD ELO (4)'!$A$7:$O$22,4))</f>
        <v/>
      </c>
      <c r="J9" s="462"/>
      <c r="K9" s="455"/>
      <c r="L9" s="463"/>
      <c r="M9" s="455"/>
      <c r="N9" s="455"/>
      <c r="O9" s="124"/>
      <c r="P9" s="126"/>
      <c r="Q9" s="127"/>
      <c r="R9" s="128"/>
      <c r="S9" s="129"/>
      <c r="T9" s="129"/>
      <c r="U9" s="481" t="e">
        <f>#REF!</f>
        <v>#REF!</v>
      </c>
      <c r="V9" s="129"/>
      <c r="W9" s="129"/>
      <c r="X9" s="129"/>
      <c r="Y9" s="561"/>
      <c r="Z9" s="561"/>
      <c r="AA9" s="561" t="s">
        <v>194</v>
      </c>
      <c r="AB9" s="552">
        <v>60</v>
      </c>
      <c r="AC9" s="552">
        <v>40</v>
      </c>
      <c r="AD9" s="552">
        <v>25</v>
      </c>
      <c r="AE9" s="552">
        <v>10</v>
      </c>
      <c r="AF9" s="552">
        <v>5</v>
      </c>
      <c r="AG9" s="552">
        <v>2</v>
      </c>
      <c r="AH9" s="552">
        <v>1</v>
      </c>
      <c r="AI9" s="537"/>
      <c r="AJ9" s="537"/>
      <c r="AK9" s="537"/>
      <c r="AL9" s="129"/>
      <c r="AM9" s="129"/>
      <c r="AN9" s="129"/>
      <c r="AO9" s="129"/>
      <c r="AP9" s="129"/>
      <c r="AQ9" s="129"/>
      <c r="AR9" s="129"/>
      <c r="AS9" s="129"/>
    </row>
    <row r="10" spans="1:45" s="37" customFormat="1" ht="12.9" customHeight="1" x14ac:dyDescent="0.25">
      <c r="A10" s="131"/>
      <c r="B10" s="456"/>
      <c r="C10" s="457"/>
      <c r="D10" s="457"/>
      <c r="E10" s="612"/>
      <c r="F10" s="613"/>
      <c r="G10" s="613"/>
      <c r="H10" s="614"/>
      <c r="I10" s="613"/>
      <c r="J10" s="464"/>
      <c r="K10" s="629" t="s">
        <v>0</v>
      </c>
      <c r="L10" s="144"/>
      <c r="M10" s="460" t="str">
        <f>UPPER(IF(OR(L10="a",L10="as"),K8,IF(OR(L10="b",L10="bs"),K12,)))</f>
        <v/>
      </c>
      <c r="N10" s="465"/>
      <c r="O10" s="466"/>
      <c r="P10" s="466"/>
      <c r="Q10" s="127"/>
      <c r="R10" s="128"/>
      <c r="S10" s="129"/>
      <c r="T10" s="129"/>
      <c r="U10" s="481" t="e">
        <f>#REF!</f>
        <v>#REF!</v>
      </c>
      <c r="V10" s="129"/>
      <c r="W10" s="129"/>
      <c r="X10" s="129"/>
      <c r="Y10" s="561"/>
      <c r="Z10" s="561"/>
      <c r="AA10" s="561" t="s">
        <v>195</v>
      </c>
      <c r="AB10" s="552">
        <v>40</v>
      </c>
      <c r="AC10" s="552">
        <v>25</v>
      </c>
      <c r="AD10" s="552">
        <v>15</v>
      </c>
      <c r="AE10" s="552">
        <v>7</v>
      </c>
      <c r="AF10" s="552">
        <v>4</v>
      </c>
      <c r="AG10" s="552">
        <v>1</v>
      </c>
      <c r="AH10" s="552">
        <v>0</v>
      </c>
      <c r="AI10" s="537"/>
      <c r="AJ10" s="537"/>
      <c r="AK10" s="537"/>
      <c r="AL10" s="129"/>
      <c r="AM10" s="129"/>
      <c r="AN10" s="129"/>
      <c r="AO10" s="129"/>
      <c r="AP10" s="129"/>
      <c r="AQ10" s="129"/>
      <c r="AR10" s="129"/>
      <c r="AS10" s="129"/>
    </row>
    <row r="11" spans="1:45" s="37" customFormat="1" ht="12.9" customHeight="1" x14ac:dyDescent="0.25">
      <c r="A11" s="131">
        <v>3</v>
      </c>
      <c r="B11" s="450" t="str">
        <f>IF($E11="","",VLOOKUP($E11,'1MD ELO (4)'!$A$7:$O$22,14))</f>
        <v/>
      </c>
      <c r="C11" s="451" t="str">
        <f>IF($E11="","",VLOOKUP($E11,'1MD ELO (4)'!$A$7:$O$22,15))</f>
        <v/>
      </c>
      <c r="D11" s="451" t="str">
        <f>IF($E11="","",VLOOKUP($E11,'1MD ELO (4)'!$A$7:$O$22,5))</f>
        <v/>
      </c>
      <c r="E11" s="611"/>
      <c r="F11" s="502" t="str">
        <f>UPPER(IF($E11="","",VLOOKUP($E11,'1MD ELO (4)'!$A$7:$O$22,2)))</f>
        <v/>
      </c>
      <c r="G11" s="502" t="str">
        <f>IF($E11="","",VLOOKUP($E11,'1MD ELO (4)'!$A$7:$O$22,3))</f>
        <v/>
      </c>
      <c r="H11" s="502"/>
      <c r="I11" s="502" t="str">
        <f>IF($E11="","",VLOOKUP($E11,'1MD ELO (4)'!$A$7:$O$22,4))</f>
        <v/>
      </c>
      <c r="J11" s="454"/>
      <c r="K11" s="455"/>
      <c r="L11" s="467"/>
      <c r="M11" s="455"/>
      <c r="N11" s="468"/>
      <c r="O11" s="466"/>
      <c r="P11" s="466"/>
      <c r="Q11" s="127"/>
      <c r="R11" s="128"/>
      <c r="S11" s="129"/>
      <c r="T11" s="129"/>
      <c r="U11" s="481" t="e">
        <f>#REF!</f>
        <v>#REF!</v>
      </c>
      <c r="V11" s="129"/>
      <c r="W11" s="129"/>
      <c r="X11" s="129"/>
      <c r="Y11" s="561"/>
      <c r="Z11" s="561"/>
      <c r="AA11" s="561" t="s">
        <v>196</v>
      </c>
      <c r="AB11" s="552">
        <v>25</v>
      </c>
      <c r="AC11" s="552">
        <v>15</v>
      </c>
      <c r="AD11" s="552">
        <v>10</v>
      </c>
      <c r="AE11" s="552">
        <v>6</v>
      </c>
      <c r="AF11" s="552">
        <v>3</v>
      </c>
      <c r="AG11" s="552">
        <v>1</v>
      </c>
      <c r="AH11" s="552">
        <v>0</v>
      </c>
      <c r="AI11" s="537"/>
      <c r="AJ11" s="537"/>
      <c r="AK11" s="537"/>
      <c r="AL11" s="129"/>
      <c r="AM11" s="129"/>
      <c r="AN11" s="129"/>
      <c r="AO11" s="129"/>
      <c r="AP11" s="129"/>
      <c r="AQ11" s="129"/>
      <c r="AR11" s="129"/>
      <c r="AS11" s="129"/>
    </row>
    <row r="12" spans="1:45" s="37" customFormat="1" ht="12.9" customHeight="1" x14ac:dyDescent="0.25">
      <c r="A12" s="131"/>
      <c r="B12" s="456"/>
      <c r="C12" s="457"/>
      <c r="D12" s="457"/>
      <c r="E12" s="612"/>
      <c r="F12" s="613"/>
      <c r="G12" s="613"/>
      <c r="H12" s="614"/>
      <c r="I12" s="629" t="s">
        <v>0</v>
      </c>
      <c r="J12" s="136"/>
      <c r="K12" s="460" t="str">
        <f>UPPER(IF(OR(J12="a",J12="as"),F11,IF(OR(J12="b",J12="bs"),F13,)))</f>
        <v/>
      </c>
      <c r="L12" s="469"/>
      <c r="M12" s="455"/>
      <c r="N12" s="468"/>
      <c r="O12" s="466"/>
      <c r="P12" s="466"/>
      <c r="Q12" s="127"/>
      <c r="R12" s="128"/>
      <c r="S12" s="129"/>
      <c r="T12" s="129"/>
      <c r="U12" s="481" t="e">
        <f>#REF!</f>
        <v>#REF!</v>
      </c>
      <c r="V12" s="129"/>
      <c r="W12" s="129"/>
      <c r="X12" s="129"/>
      <c r="Y12" s="561"/>
      <c r="Z12" s="561"/>
      <c r="AA12" s="561" t="s">
        <v>201</v>
      </c>
      <c r="AB12" s="552">
        <v>15</v>
      </c>
      <c r="AC12" s="552">
        <v>10</v>
      </c>
      <c r="AD12" s="552">
        <v>6</v>
      </c>
      <c r="AE12" s="552">
        <v>3</v>
      </c>
      <c r="AF12" s="552">
        <v>1</v>
      </c>
      <c r="AG12" s="552">
        <v>0</v>
      </c>
      <c r="AH12" s="552">
        <v>0</v>
      </c>
      <c r="AI12" s="537"/>
      <c r="AJ12" s="537"/>
      <c r="AK12" s="537"/>
      <c r="AL12" s="129"/>
      <c r="AM12" s="129"/>
      <c r="AN12" s="129"/>
      <c r="AO12" s="129"/>
      <c r="AP12" s="129"/>
      <c r="AQ12" s="129"/>
      <c r="AR12" s="129"/>
      <c r="AS12" s="129"/>
    </row>
    <row r="13" spans="1:45" s="37" customFormat="1" ht="12.9" customHeight="1" x14ac:dyDescent="0.25">
      <c r="A13" s="131">
        <v>4</v>
      </c>
      <c r="B13" s="450" t="str">
        <f>IF($E13="","",VLOOKUP($E13,'1MD ELO (4)'!$A$7:$O$22,14))</f>
        <v/>
      </c>
      <c r="C13" s="451" t="str">
        <f>IF($E13="","",VLOOKUP($E13,'1MD ELO (4)'!$A$7:$O$22,15))</f>
        <v/>
      </c>
      <c r="D13" s="451" t="str">
        <f>IF($E13="","",VLOOKUP($E13,'1MD ELO (4)'!$A$7:$O$22,5))</f>
        <v/>
      </c>
      <c r="E13" s="611"/>
      <c r="F13" s="502" t="str">
        <f>UPPER(IF($E13="","",VLOOKUP($E13,'1MD ELO (4)'!$A$7:$O$22,2)))</f>
        <v/>
      </c>
      <c r="G13" s="502" t="str">
        <f>IF($E13="","",VLOOKUP($E13,'1MD ELO (4)'!$A$7:$O$22,3))</f>
        <v/>
      </c>
      <c r="H13" s="502"/>
      <c r="I13" s="502" t="str">
        <f>IF($E13="","",VLOOKUP($E13,'1MD ELO (4)'!$A$7:$O$22,4))</f>
        <v/>
      </c>
      <c r="J13" s="470"/>
      <c r="K13" s="455"/>
      <c r="L13" s="455"/>
      <c r="M13" s="455"/>
      <c r="N13" s="468"/>
      <c r="O13" s="466"/>
      <c r="P13" s="466"/>
      <c r="Q13" s="127"/>
      <c r="R13" s="128"/>
      <c r="S13" s="129"/>
      <c r="T13" s="129"/>
      <c r="U13" s="481" t="e">
        <f>#REF!</f>
        <v>#REF!</v>
      </c>
      <c r="V13" s="129"/>
      <c r="W13" s="129"/>
      <c r="X13" s="129"/>
      <c r="Y13" s="561"/>
      <c r="Z13" s="561"/>
      <c r="AA13" s="561" t="s">
        <v>197</v>
      </c>
      <c r="AB13" s="552">
        <v>10</v>
      </c>
      <c r="AC13" s="552">
        <v>6</v>
      </c>
      <c r="AD13" s="552">
        <v>3</v>
      </c>
      <c r="AE13" s="552">
        <v>1</v>
      </c>
      <c r="AF13" s="552">
        <v>0</v>
      </c>
      <c r="AG13" s="552">
        <v>0</v>
      </c>
      <c r="AH13" s="552">
        <v>0</v>
      </c>
      <c r="AI13" s="537"/>
      <c r="AJ13" s="537"/>
      <c r="AK13" s="537"/>
      <c r="AL13" s="129"/>
      <c r="AM13" s="129"/>
      <c r="AN13" s="129"/>
      <c r="AO13" s="129"/>
      <c r="AP13" s="129"/>
      <c r="AQ13" s="129"/>
      <c r="AR13" s="129"/>
      <c r="AS13" s="129"/>
    </row>
    <row r="14" spans="1:45" s="37" customFormat="1" ht="12.9" customHeight="1" x14ac:dyDescent="0.25">
      <c r="A14" s="131"/>
      <c r="B14" s="456"/>
      <c r="C14" s="457"/>
      <c r="D14" s="457"/>
      <c r="E14" s="612"/>
      <c r="F14" s="613"/>
      <c r="G14" s="613"/>
      <c r="H14" s="614"/>
      <c r="I14" s="613"/>
      <c r="J14" s="464"/>
      <c r="K14" s="455"/>
      <c r="L14" s="455"/>
      <c r="M14" s="629" t="s">
        <v>0</v>
      </c>
      <c r="N14" s="144"/>
      <c r="O14" s="460" t="str">
        <f>UPPER(IF(OR(N14="a",N14="as"),M10,IF(OR(N14="b",N14="bs"),M18,)))</f>
        <v/>
      </c>
      <c r="P14" s="465"/>
      <c r="Q14" s="127"/>
      <c r="R14" s="128"/>
      <c r="S14" s="129"/>
      <c r="T14" s="129"/>
      <c r="U14" s="481" t="e">
        <f>#REF!</f>
        <v>#REF!</v>
      </c>
      <c r="V14" s="129"/>
      <c r="W14" s="129"/>
      <c r="X14" s="129"/>
      <c r="Y14" s="561"/>
      <c r="Z14" s="561"/>
      <c r="AA14" s="561" t="s">
        <v>198</v>
      </c>
      <c r="AB14" s="552">
        <v>3</v>
      </c>
      <c r="AC14" s="552">
        <v>2</v>
      </c>
      <c r="AD14" s="552">
        <v>1</v>
      </c>
      <c r="AE14" s="552">
        <v>0</v>
      </c>
      <c r="AF14" s="552">
        <v>0</v>
      </c>
      <c r="AG14" s="552">
        <v>0</v>
      </c>
      <c r="AH14" s="552">
        <v>0</v>
      </c>
      <c r="AI14" s="537"/>
      <c r="AJ14" s="537"/>
      <c r="AK14" s="537"/>
      <c r="AL14" s="129"/>
      <c r="AM14" s="129"/>
      <c r="AN14" s="129"/>
      <c r="AO14" s="129"/>
      <c r="AP14" s="129"/>
      <c r="AQ14" s="129"/>
      <c r="AR14" s="129"/>
      <c r="AS14" s="129"/>
    </row>
    <row r="15" spans="1:45" s="37" customFormat="1" ht="12.9" customHeight="1" x14ac:dyDescent="0.25">
      <c r="A15" s="501">
        <v>5</v>
      </c>
      <c r="B15" s="450" t="str">
        <f>IF($E15="","",VLOOKUP($E15,'1MD ELO (4)'!$A$7:$O$22,14))</f>
        <v/>
      </c>
      <c r="C15" s="451" t="str">
        <f>IF($E15="","",VLOOKUP($E15,'1MD ELO (4)'!$A$7:$O$22,15))</f>
        <v/>
      </c>
      <c r="D15" s="451" t="str">
        <f>IF($E15="","",VLOOKUP($E15,'1MD ELO (4)'!$A$7:$O$22,5))</f>
        <v/>
      </c>
      <c r="E15" s="611"/>
      <c r="F15" s="502" t="str">
        <f>UPPER(IF($E15="","",VLOOKUP($E15,'1MD ELO (4)'!$A$7:$O$22,2)))</f>
        <v/>
      </c>
      <c r="G15" s="502" t="str">
        <f>IF($E15="","",VLOOKUP($E15,'1MD ELO (4)'!$A$7:$O$22,3))</f>
        <v/>
      </c>
      <c r="H15" s="502"/>
      <c r="I15" s="502" t="str">
        <f>IF($E15="","",VLOOKUP($E15,'1MD ELO (4)'!$A$7:$O$22,4))</f>
        <v/>
      </c>
      <c r="J15" s="472"/>
      <c r="K15" s="455"/>
      <c r="L15" s="455"/>
      <c r="M15" s="455"/>
      <c r="N15" s="468"/>
      <c r="O15" s="455"/>
      <c r="P15" s="466"/>
      <c r="Q15" s="127"/>
      <c r="R15" s="128"/>
      <c r="S15" s="129"/>
      <c r="T15" s="129"/>
      <c r="U15" s="481" t="e">
        <f>#REF!</f>
        <v>#REF!</v>
      </c>
      <c r="V15" s="129"/>
      <c r="W15" s="129"/>
      <c r="X15" s="129"/>
      <c r="Y15" s="561"/>
      <c r="Z15" s="561"/>
      <c r="AA15" s="561"/>
      <c r="AB15" s="561"/>
      <c r="AC15" s="561"/>
      <c r="AD15" s="561"/>
      <c r="AE15" s="561"/>
      <c r="AF15" s="561"/>
      <c r="AG15" s="561"/>
      <c r="AH15" s="561"/>
      <c r="AI15" s="537"/>
      <c r="AJ15" s="537"/>
      <c r="AK15" s="537"/>
      <c r="AL15" s="129"/>
      <c r="AM15" s="129"/>
      <c r="AN15" s="129"/>
      <c r="AO15" s="129"/>
      <c r="AP15" s="129"/>
      <c r="AQ15" s="129"/>
      <c r="AR15" s="129"/>
      <c r="AS15" s="129"/>
    </row>
    <row r="16" spans="1:45" s="37" customFormat="1" ht="12.9" customHeight="1" thickBot="1" x14ac:dyDescent="0.3">
      <c r="A16" s="131"/>
      <c r="B16" s="456"/>
      <c r="C16" s="457"/>
      <c r="D16" s="457"/>
      <c r="E16" s="612"/>
      <c r="F16" s="613"/>
      <c r="G16" s="613"/>
      <c r="H16" s="614"/>
      <c r="I16" s="629" t="s">
        <v>0</v>
      </c>
      <c r="J16" s="136"/>
      <c r="K16" s="460" t="str">
        <f>UPPER(IF(OR(J16="a",J16="as"),F15,IF(OR(J16="b",J16="bs"),F17,)))</f>
        <v/>
      </c>
      <c r="L16" s="460"/>
      <c r="M16" s="455"/>
      <c r="N16" s="468"/>
      <c r="O16" s="629"/>
      <c r="P16" s="466"/>
      <c r="Q16" s="127"/>
      <c r="R16" s="128"/>
      <c r="S16" s="129"/>
      <c r="T16" s="129"/>
      <c r="U16" s="482" t="e">
        <f>#REF!</f>
        <v>#REF!</v>
      </c>
      <c r="V16" s="129"/>
      <c r="W16" s="129"/>
      <c r="X16" s="129"/>
      <c r="Y16" s="561"/>
      <c r="Z16" s="561"/>
      <c r="AA16" s="561" t="s">
        <v>159</v>
      </c>
      <c r="AB16" s="552">
        <v>150</v>
      </c>
      <c r="AC16" s="552">
        <v>120</v>
      </c>
      <c r="AD16" s="552">
        <v>90</v>
      </c>
      <c r="AE16" s="552">
        <v>60</v>
      </c>
      <c r="AF16" s="552">
        <v>40</v>
      </c>
      <c r="AG16" s="552">
        <v>25</v>
      </c>
      <c r="AH16" s="552">
        <v>15</v>
      </c>
      <c r="AI16" s="537"/>
      <c r="AJ16" s="537"/>
      <c r="AK16" s="537"/>
      <c r="AL16" s="129"/>
      <c r="AM16" s="129"/>
      <c r="AN16" s="129"/>
      <c r="AO16" s="129"/>
      <c r="AP16" s="129"/>
      <c r="AQ16" s="129"/>
      <c r="AR16" s="129"/>
      <c r="AS16" s="129"/>
    </row>
    <row r="17" spans="1:45" s="37" customFormat="1" ht="12.9" customHeight="1" x14ac:dyDescent="0.25">
      <c r="A17" s="131">
        <v>6</v>
      </c>
      <c r="B17" s="450" t="str">
        <f>IF($E17="","",VLOOKUP($E17,'1MD ELO (4)'!$A$7:$O$22,14))</f>
        <v/>
      </c>
      <c r="C17" s="451" t="str">
        <f>IF($E17="","",VLOOKUP($E17,'1MD ELO (4)'!$A$7:$O$22,15))</f>
        <v/>
      </c>
      <c r="D17" s="451" t="str">
        <f>IF($E17="","",VLOOKUP($E17,'1MD ELO (4)'!$A$7:$O$22,5))</f>
        <v/>
      </c>
      <c r="E17" s="611"/>
      <c r="F17" s="502" t="str">
        <f>UPPER(IF($E17="","",VLOOKUP($E17,'1MD ELO (4)'!$A$7:$O$22,2)))</f>
        <v/>
      </c>
      <c r="G17" s="502" t="str">
        <f>IF($E17="","",VLOOKUP($E17,'1MD ELO (4)'!$A$7:$O$22,3))</f>
        <v/>
      </c>
      <c r="H17" s="502"/>
      <c r="I17" s="502" t="str">
        <f>IF($E17="","",VLOOKUP($E17,'1MD ELO (4)'!$A$7:$O$22,4))</f>
        <v/>
      </c>
      <c r="J17" s="462"/>
      <c r="K17" s="455"/>
      <c r="L17" s="463"/>
      <c r="M17" s="455"/>
      <c r="N17" s="468"/>
      <c r="O17" s="466"/>
      <c r="P17" s="466"/>
      <c r="Q17" s="127"/>
      <c r="R17" s="128"/>
      <c r="S17" s="129"/>
      <c r="T17" s="129"/>
      <c r="U17" s="129"/>
      <c r="V17" s="129"/>
      <c r="W17" s="129"/>
      <c r="X17" s="129"/>
      <c r="Y17" s="561"/>
      <c r="Z17" s="561"/>
      <c r="AA17" s="561" t="s">
        <v>189</v>
      </c>
      <c r="AB17" s="552">
        <v>120</v>
      </c>
      <c r="AC17" s="552">
        <v>90</v>
      </c>
      <c r="AD17" s="552">
        <v>60</v>
      </c>
      <c r="AE17" s="552">
        <v>40</v>
      </c>
      <c r="AF17" s="552">
        <v>25</v>
      </c>
      <c r="AG17" s="552">
        <v>15</v>
      </c>
      <c r="AH17" s="552">
        <v>8</v>
      </c>
      <c r="AI17" s="537"/>
      <c r="AJ17" s="537"/>
      <c r="AK17" s="537"/>
      <c r="AL17" s="129"/>
      <c r="AM17" s="129"/>
      <c r="AN17" s="129"/>
      <c r="AO17" s="129"/>
      <c r="AP17" s="129"/>
      <c r="AQ17" s="129"/>
      <c r="AR17" s="129"/>
      <c r="AS17" s="129"/>
    </row>
    <row r="18" spans="1:45" s="37" customFormat="1" ht="12.9" customHeight="1" x14ac:dyDescent="0.25">
      <c r="A18" s="131"/>
      <c r="B18" s="456"/>
      <c r="C18" s="457"/>
      <c r="D18" s="457"/>
      <c r="E18" s="612"/>
      <c r="F18" s="613"/>
      <c r="G18" s="613"/>
      <c r="H18" s="614"/>
      <c r="I18" s="613"/>
      <c r="J18" s="464"/>
      <c r="K18" s="629" t="s">
        <v>0</v>
      </c>
      <c r="L18" s="144"/>
      <c r="M18" s="460" t="str">
        <f>UPPER(IF(OR(L18="a",L18="as"),K16,IF(OR(L18="b",L18="bs"),K20,)))</f>
        <v/>
      </c>
      <c r="N18" s="473"/>
      <c r="O18" s="466"/>
      <c r="P18" s="466"/>
      <c r="Q18" s="127"/>
      <c r="R18" s="128"/>
      <c r="S18" s="129"/>
      <c r="T18" s="129"/>
      <c r="U18" s="129"/>
      <c r="V18" s="129"/>
      <c r="W18" s="129"/>
      <c r="X18" s="129"/>
      <c r="Y18" s="561"/>
      <c r="Z18" s="561"/>
      <c r="AA18" s="561" t="s">
        <v>190</v>
      </c>
      <c r="AB18" s="552">
        <v>90</v>
      </c>
      <c r="AC18" s="552">
        <v>60</v>
      </c>
      <c r="AD18" s="552">
        <v>40</v>
      </c>
      <c r="AE18" s="552">
        <v>25</v>
      </c>
      <c r="AF18" s="552">
        <v>15</v>
      </c>
      <c r="AG18" s="552">
        <v>8</v>
      </c>
      <c r="AH18" s="552">
        <v>4</v>
      </c>
      <c r="AI18" s="537"/>
      <c r="AJ18" s="537"/>
      <c r="AK18" s="537"/>
      <c r="AL18" s="129"/>
      <c r="AM18" s="129"/>
      <c r="AN18" s="129"/>
      <c r="AO18" s="129"/>
      <c r="AP18" s="129"/>
      <c r="AQ18" s="129"/>
      <c r="AR18" s="129"/>
      <c r="AS18" s="129"/>
    </row>
    <row r="19" spans="1:45" s="37" customFormat="1" ht="12.9" customHeight="1" x14ac:dyDescent="0.25">
      <c r="A19" s="131">
        <v>7</v>
      </c>
      <c r="B19" s="450" t="str">
        <f>IF($E19="","",VLOOKUP($E19,'1MD ELO (4)'!$A$7:$O$22,14))</f>
        <v/>
      </c>
      <c r="C19" s="451" t="str">
        <f>IF($E19="","",VLOOKUP($E19,'1MD ELO (4)'!$A$7:$O$22,15))</f>
        <v/>
      </c>
      <c r="D19" s="451" t="str">
        <f>IF($E19="","",VLOOKUP($E19,'1MD ELO (4)'!$A$7:$O$22,5))</f>
        <v/>
      </c>
      <c r="E19" s="611"/>
      <c r="F19" s="502" t="str">
        <f>UPPER(IF($E19="","",VLOOKUP($E19,'1MD ELO (4)'!$A$7:$O$22,2)))</f>
        <v/>
      </c>
      <c r="G19" s="502" t="str">
        <f>IF($E19="","",VLOOKUP($E19,'1MD ELO (4)'!$A$7:$O$22,3))</f>
        <v/>
      </c>
      <c r="H19" s="502"/>
      <c r="I19" s="502" t="str">
        <f>IF($E19="","",VLOOKUP($E19,'1MD ELO (4)'!$A$7:$O$22,4))</f>
        <v/>
      </c>
      <c r="J19" s="454"/>
      <c r="K19" s="455"/>
      <c r="L19" s="467"/>
      <c r="M19" s="455"/>
      <c r="N19" s="466"/>
      <c r="O19" s="466"/>
      <c r="P19" s="466"/>
      <c r="Q19" s="127"/>
      <c r="R19" s="128"/>
      <c r="S19" s="129"/>
      <c r="T19" s="129"/>
      <c r="U19" s="129"/>
      <c r="V19" s="129"/>
      <c r="W19" s="129"/>
      <c r="X19" s="129"/>
      <c r="Y19" s="561"/>
      <c r="Z19" s="561"/>
      <c r="AA19" s="561" t="s">
        <v>191</v>
      </c>
      <c r="AB19" s="552">
        <v>60</v>
      </c>
      <c r="AC19" s="552">
        <v>40</v>
      </c>
      <c r="AD19" s="552">
        <v>25</v>
      </c>
      <c r="AE19" s="552">
        <v>15</v>
      </c>
      <c r="AF19" s="552">
        <v>8</v>
      </c>
      <c r="AG19" s="552">
        <v>4</v>
      </c>
      <c r="AH19" s="552">
        <v>2</v>
      </c>
      <c r="AI19" s="537"/>
      <c r="AJ19" s="537"/>
      <c r="AK19" s="537"/>
      <c r="AL19" s="129"/>
      <c r="AM19" s="129"/>
      <c r="AN19" s="129"/>
      <c r="AO19" s="129"/>
      <c r="AP19" s="129"/>
      <c r="AQ19" s="129"/>
      <c r="AR19" s="129"/>
      <c r="AS19" s="129"/>
    </row>
    <row r="20" spans="1:45" s="37" customFormat="1" ht="12.9" customHeight="1" x14ac:dyDescent="0.25">
      <c r="A20" s="131"/>
      <c r="B20" s="456"/>
      <c r="C20" s="457"/>
      <c r="D20" s="457"/>
      <c r="E20" s="288"/>
      <c r="F20" s="458"/>
      <c r="G20" s="458"/>
      <c r="H20" s="459"/>
      <c r="I20" s="629" t="s">
        <v>0</v>
      </c>
      <c r="J20" s="136"/>
      <c r="K20" s="460" t="str">
        <f>UPPER(IF(OR(J20="a",J20="as"),F19,IF(OR(J20="b",J20="bs"),F21,)))</f>
        <v/>
      </c>
      <c r="L20" s="469"/>
      <c r="M20" s="455"/>
      <c r="N20" s="466"/>
      <c r="O20" s="466"/>
      <c r="P20" s="466"/>
      <c r="Q20" s="127"/>
      <c r="R20" s="128"/>
      <c r="S20" s="129"/>
      <c r="T20" s="129"/>
      <c r="U20" s="129"/>
      <c r="V20" s="129"/>
      <c r="W20" s="129"/>
      <c r="X20" s="129"/>
      <c r="Y20" s="561"/>
      <c r="Z20" s="561"/>
      <c r="AA20" s="561" t="s">
        <v>192</v>
      </c>
      <c r="AB20" s="552">
        <v>40</v>
      </c>
      <c r="AC20" s="552">
        <v>25</v>
      </c>
      <c r="AD20" s="552">
        <v>15</v>
      </c>
      <c r="AE20" s="552">
        <v>8</v>
      </c>
      <c r="AF20" s="552">
        <v>4</v>
      </c>
      <c r="AG20" s="552">
        <v>2</v>
      </c>
      <c r="AH20" s="552">
        <v>1</v>
      </c>
      <c r="AI20" s="537"/>
      <c r="AJ20" s="537"/>
      <c r="AK20" s="537"/>
      <c r="AL20" s="129"/>
      <c r="AM20" s="129"/>
      <c r="AN20" s="129"/>
      <c r="AO20" s="129"/>
      <c r="AP20" s="129"/>
      <c r="AQ20" s="129"/>
      <c r="AR20" s="129"/>
      <c r="AS20" s="129"/>
    </row>
    <row r="21" spans="1:45" s="37" customFormat="1" ht="12.9" customHeight="1" x14ac:dyDescent="0.25">
      <c r="A21" s="504">
        <v>8</v>
      </c>
      <c r="B21" s="450" t="str">
        <f>IF($E21="","",VLOOKUP($E21,'1MD ELO (4)'!$A$7:$O$22,14))</f>
        <v/>
      </c>
      <c r="C21" s="451" t="str">
        <f>IF($E21="","",VLOOKUP($E21,'1MD ELO (4)'!$A$7:$O$22,15))</f>
        <v/>
      </c>
      <c r="D21" s="451" t="str">
        <f>IF($E21="","",VLOOKUP($E21,'1MD ELO (4)'!$A$7:$O$22,5))</f>
        <v/>
      </c>
      <c r="E21" s="452"/>
      <c r="F21" s="503" t="str">
        <f>UPPER(IF($E21="","",VLOOKUP($E21,'1MD ELO (4)'!$A$7:$O$22,2)))</f>
        <v/>
      </c>
      <c r="G21" s="503" t="str">
        <f>IF($E21="","",VLOOKUP($E21,'1MD ELO (4)'!$A$7:$O$22,3))</f>
        <v/>
      </c>
      <c r="H21" s="503"/>
      <c r="I21" s="503" t="str">
        <f>IF($E21="","",VLOOKUP($E21,'1MD ELO (4)'!$A$7:$O$22,4))</f>
        <v/>
      </c>
      <c r="J21" s="470"/>
      <c r="K21" s="455"/>
      <c r="L21" s="455"/>
      <c r="M21" s="455"/>
      <c r="N21" s="466"/>
      <c r="O21" s="466"/>
      <c r="P21" s="466"/>
      <c r="Q21" s="127"/>
      <c r="R21" s="128"/>
      <c r="S21" s="129"/>
      <c r="T21" s="129"/>
      <c r="U21" s="129"/>
      <c r="V21" s="129"/>
      <c r="W21" s="129"/>
      <c r="X21" s="129"/>
      <c r="Y21" s="561"/>
      <c r="Z21" s="561"/>
      <c r="AA21" s="561" t="s">
        <v>193</v>
      </c>
      <c r="AB21" s="552">
        <v>25</v>
      </c>
      <c r="AC21" s="552">
        <v>15</v>
      </c>
      <c r="AD21" s="552">
        <v>10</v>
      </c>
      <c r="AE21" s="552">
        <v>6</v>
      </c>
      <c r="AF21" s="552">
        <v>3</v>
      </c>
      <c r="AG21" s="552">
        <v>1</v>
      </c>
      <c r="AH21" s="552">
        <v>0</v>
      </c>
      <c r="AI21" s="537"/>
      <c r="AJ21" s="537"/>
      <c r="AK21" s="537"/>
      <c r="AL21" s="129"/>
      <c r="AM21" s="129"/>
      <c r="AN21" s="129"/>
      <c r="AO21" s="129"/>
      <c r="AP21" s="129"/>
      <c r="AQ21" s="129"/>
      <c r="AR21" s="129"/>
      <c r="AS21" s="129"/>
    </row>
    <row r="22" spans="1:45" s="37" customFormat="1" ht="9.6" customHeight="1" x14ac:dyDescent="0.25">
      <c r="A22" s="485"/>
      <c r="B22" s="124"/>
      <c r="C22" s="124"/>
      <c r="D22" s="124"/>
      <c r="E22" s="288"/>
      <c r="F22" s="124"/>
      <c r="G22" s="124"/>
      <c r="H22" s="124"/>
      <c r="I22" s="124"/>
      <c r="J22" s="288"/>
      <c r="K22" s="124"/>
      <c r="L22" s="124"/>
      <c r="M22" s="124"/>
      <c r="N22" s="127"/>
      <c r="O22" s="127"/>
      <c r="P22" s="127"/>
      <c r="Q22" s="127"/>
      <c r="R22" s="128"/>
      <c r="S22" s="129"/>
      <c r="T22" s="129"/>
      <c r="U22" s="129"/>
      <c r="V22" s="129"/>
      <c r="W22" s="129"/>
      <c r="X22" s="129"/>
      <c r="Y22" s="561"/>
      <c r="Z22" s="561"/>
      <c r="AA22" s="561" t="s">
        <v>194</v>
      </c>
      <c r="AB22" s="552">
        <v>15</v>
      </c>
      <c r="AC22" s="552">
        <v>10</v>
      </c>
      <c r="AD22" s="552">
        <v>6</v>
      </c>
      <c r="AE22" s="552">
        <v>3</v>
      </c>
      <c r="AF22" s="552">
        <v>1</v>
      </c>
      <c r="AG22" s="552">
        <v>0</v>
      </c>
      <c r="AH22" s="552">
        <v>0</v>
      </c>
      <c r="AI22" s="537"/>
      <c r="AJ22" s="537"/>
      <c r="AK22" s="537"/>
      <c r="AL22" s="129"/>
      <c r="AM22" s="129"/>
      <c r="AN22" s="129"/>
      <c r="AO22" s="129"/>
      <c r="AP22" s="129"/>
      <c r="AQ22" s="129"/>
      <c r="AR22" s="129"/>
      <c r="AS22" s="129"/>
    </row>
    <row r="23" spans="1:45" s="37" customFormat="1" ht="9.6" customHeight="1" x14ac:dyDescent="0.25">
      <c r="A23" s="289"/>
      <c r="B23" s="288"/>
      <c r="C23" s="288"/>
      <c r="D23" s="288"/>
      <c r="E23" s="288"/>
      <c r="F23" s="124"/>
      <c r="G23" s="124"/>
      <c r="H23" s="129"/>
      <c r="I23" s="475"/>
      <c r="J23" s="288"/>
      <c r="K23" s="124"/>
      <c r="L23" s="124"/>
      <c r="M23" s="124"/>
      <c r="N23" s="127"/>
      <c r="O23" s="127"/>
      <c r="P23" s="127"/>
      <c r="Q23" s="127"/>
      <c r="R23" s="128"/>
      <c r="S23" s="129"/>
      <c r="T23" s="129"/>
      <c r="U23" s="129"/>
      <c r="V23" s="129"/>
      <c r="W23" s="129"/>
      <c r="X23" s="129"/>
      <c r="Y23" s="561"/>
      <c r="Z23" s="561"/>
      <c r="AA23" s="561" t="s">
        <v>195</v>
      </c>
      <c r="AB23" s="552">
        <v>10</v>
      </c>
      <c r="AC23" s="552">
        <v>6</v>
      </c>
      <c r="AD23" s="552">
        <v>3</v>
      </c>
      <c r="AE23" s="552">
        <v>1</v>
      </c>
      <c r="AF23" s="552">
        <v>0</v>
      </c>
      <c r="AG23" s="552">
        <v>0</v>
      </c>
      <c r="AH23" s="552">
        <v>0</v>
      </c>
      <c r="AI23" s="537"/>
      <c r="AJ23" s="537"/>
      <c r="AK23" s="537"/>
      <c r="AL23" s="129"/>
      <c r="AM23" s="129"/>
      <c r="AN23" s="129"/>
      <c r="AO23" s="129"/>
      <c r="AP23" s="129"/>
      <c r="AQ23" s="129"/>
      <c r="AR23" s="129"/>
      <c r="AS23" s="129"/>
    </row>
    <row r="24" spans="1:45" s="37" customFormat="1" ht="9.6" customHeight="1" x14ac:dyDescent="0.25">
      <c r="A24" s="289"/>
      <c r="B24" s="124"/>
      <c r="C24" s="124"/>
      <c r="D24" s="124"/>
      <c r="E24" s="288"/>
      <c r="F24" s="124"/>
      <c r="G24" s="124"/>
      <c r="H24" s="124"/>
      <c r="I24" s="124"/>
      <c r="J24" s="288"/>
      <c r="K24" s="124"/>
      <c r="L24" s="476"/>
      <c r="M24" s="124"/>
      <c r="N24" s="127"/>
      <c r="O24" s="127"/>
      <c r="P24" s="127"/>
      <c r="Q24" s="127"/>
      <c r="R24" s="128"/>
      <c r="S24" s="129"/>
      <c r="T24" s="129"/>
      <c r="U24" s="129"/>
      <c r="V24" s="129"/>
      <c r="W24" s="129"/>
      <c r="X24" s="129"/>
      <c r="Y24" s="561"/>
      <c r="Z24" s="561"/>
      <c r="AA24" s="561" t="s">
        <v>196</v>
      </c>
      <c r="AB24" s="552">
        <v>6</v>
      </c>
      <c r="AC24" s="552">
        <v>3</v>
      </c>
      <c r="AD24" s="552">
        <v>1</v>
      </c>
      <c r="AE24" s="552">
        <v>0</v>
      </c>
      <c r="AF24" s="552">
        <v>0</v>
      </c>
      <c r="AG24" s="552">
        <v>0</v>
      </c>
      <c r="AH24" s="552">
        <v>0</v>
      </c>
      <c r="AI24" s="537"/>
      <c r="AJ24" s="537"/>
      <c r="AK24" s="537"/>
      <c r="AL24" s="129"/>
      <c r="AM24" s="129"/>
      <c r="AN24" s="129"/>
      <c r="AO24" s="129"/>
      <c r="AP24" s="129"/>
      <c r="AQ24" s="129"/>
      <c r="AR24" s="129"/>
      <c r="AS24" s="129"/>
    </row>
    <row r="25" spans="1:45" s="37" customFormat="1" ht="9.6" customHeight="1" x14ac:dyDescent="0.25">
      <c r="A25" s="289"/>
      <c r="B25" s="288"/>
      <c r="C25" s="288"/>
      <c r="D25" s="288"/>
      <c r="E25" s="288"/>
      <c r="F25" s="124"/>
      <c r="G25" s="124"/>
      <c r="H25" s="129"/>
      <c r="I25" s="124"/>
      <c r="J25" s="288"/>
      <c r="K25" s="475"/>
      <c r="L25" s="288"/>
      <c r="M25" s="124"/>
      <c r="N25" s="127"/>
      <c r="O25" s="127"/>
      <c r="P25" s="127"/>
      <c r="Q25" s="127"/>
      <c r="R25" s="128"/>
      <c r="S25" s="129"/>
      <c r="T25" s="129"/>
      <c r="U25" s="129"/>
      <c r="V25" s="129"/>
      <c r="W25" s="129"/>
      <c r="X25" s="129"/>
      <c r="Y25" s="561"/>
      <c r="Z25" s="561"/>
      <c r="AA25" s="561" t="s">
        <v>201</v>
      </c>
      <c r="AB25" s="552">
        <v>3</v>
      </c>
      <c r="AC25" s="552">
        <v>2</v>
      </c>
      <c r="AD25" s="552">
        <v>1</v>
      </c>
      <c r="AE25" s="552">
        <v>0</v>
      </c>
      <c r="AF25" s="552">
        <v>0</v>
      </c>
      <c r="AG25" s="552">
        <v>0</v>
      </c>
      <c r="AH25" s="552">
        <v>0</v>
      </c>
      <c r="AI25" s="537"/>
      <c r="AJ25" s="537"/>
      <c r="AK25" s="537"/>
      <c r="AL25" s="129"/>
      <c r="AM25" s="129"/>
      <c r="AN25" s="129"/>
      <c r="AO25" s="129"/>
      <c r="AP25" s="129"/>
      <c r="AQ25" s="129"/>
      <c r="AR25" s="129"/>
      <c r="AS25" s="129"/>
    </row>
    <row r="26" spans="1:45" s="37" customFormat="1" ht="9.6" customHeight="1" x14ac:dyDescent="0.25">
      <c r="A26" s="289"/>
      <c r="B26" s="124"/>
      <c r="C26" s="124"/>
      <c r="D26" s="124"/>
      <c r="E26" s="288"/>
      <c r="F26" s="124"/>
      <c r="G26" s="124"/>
      <c r="H26" s="124"/>
      <c r="I26" s="124"/>
      <c r="J26" s="288"/>
      <c r="K26" s="124"/>
      <c r="L26" s="124"/>
      <c r="M26" s="124"/>
      <c r="N26" s="127"/>
      <c r="O26" s="127"/>
      <c r="P26" s="127"/>
      <c r="Q26" s="127"/>
      <c r="R26" s="128"/>
      <c r="S26" s="162"/>
      <c r="T26" s="129"/>
      <c r="U26" s="129"/>
      <c r="V26" s="129"/>
      <c r="W26" s="129"/>
      <c r="X26" s="129"/>
      <c r="Y26"/>
      <c r="Z26"/>
      <c r="AA26"/>
      <c r="AB26"/>
      <c r="AC26"/>
      <c r="AD26"/>
      <c r="AE26"/>
      <c r="AF26"/>
      <c r="AG26"/>
      <c r="AH26"/>
      <c r="AI26" s="537"/>
      <c r="AJ26" s="537"/>
      <c r="AK26" s="537"/>
      <c r="AL26" s="129"/>
      <c r="AM26" s="129"/>
      <c r="AN26" s="129"/>
      <c r="AO26" s="129"/>
      <c r="AP26" s="129"/>
      <c r="AQ26" s="129"/>
      <c r="AR26" s="129"/>
      <c r="AS26" s="129"/>
    </row>
    <row r="27" spans="1:45" s="37" customFormat="1" ht="9.6" customHeight="1" x14ac:dyDescent="0.25">
      <c r="A27" s="289"/>
      <c r="B27" s="288"/>
      <c r="C27" s="288"/>
      <c r="D27" s="288"/>
      <c r="E27" s="288"/>
      <c r="F27" s="124"/>
      <c r="G27" s="124"/>
      <c r="H27" s="129"/>
      <c r="I27" s="475"/>
      <c r="J27" s="288"/>
      <c r="K27" s="124"/>
      <c r="L27" s="124"/>
      <c r="M27" s="124"/>
      <c r="N27" s="127"/>
      <c r="O27" s="127"/>
      <c r="P27" s="127"/>
      <c r="Q27" s="127"/>
      <c r="R27" s="128"/>
      <c r="S27" s="129"/>
      <c r="T27" s="129"/>
      <c r="U27" s="129"/>
      <c r="V27" s="129"/>
      <c r="W27" s="129"/>
      <c r="X27" s="129"/>
      <c r="Y27"/>
      <c r="Z27"/>
      <c r="AA27"/>
      <c r="AB27"/>
      <c r="AC27"/>
      <c r="AD27"/>
      <c r="AE27"/>
      <c r="AF27"/>
      <c r="AG27"/>
      <c r="AH27"/>
      <c r="AI27" s="537"/>
      <c r="AJ27" s="537"/>
      <c r="AK27" s="537"/>
      <c r="AL27" s="129"/>
      <c r="AM27" s="129"/>
      <c r="AN27" s="129"/>
      <c r="AO27" s="129"/>
      <c r="AP27" s="129"/>
      <c r="AQ27" s="129"/>
      <c r="AR27" s="129"/>
      <c r="AS27" s="129"/>
    </row>
    <row r="28" spans="1:45" s="37" customFormat="1" ht="9.6" customHeight="1" x14ac:dyDescent="0.25">
      <c r="A28" s="289"/>
      <c r="B28" s="124"/>
      <c r="C28" s="124"/>
      <c r="D28" s="124"/>
      <c r="E28" s="288"/>
      <c r="F28" s="124"/>
      <c r="G28" s="124"/>
      <c r="H28" s="124"/>
      <c r="I28" s="124"/>
      <c r="J28" s="288"/>
      <c r="K28" s="124"/>
      <c r="L28" s="124"/>
      <c r="M28" s="124"/>
      <c r="N28" s="127"/>
      <c r="O28" s="127"/>
      <c r="P28" s="127"/>
      <c r="Q28" s="127"/>
      <c r="R28" s="128"/>
      <c r="S28" s="129"/>
      <c r="T28" s="129"/>
      <c r="U28" s="129"/>
      <c r="V28" s="129"/>
      <c r="W28" s="129"/>
      <c r="X28" s="129"/>
      <c r="Y28" s="129"/>
      <c r="Z28" s="129"/>
      <c r="AA28" s="129"/>
      <c r="AB28" s="129"/>
      <c r="AC28" s="129"/>
      <c r="AD28" s="129"/>
      <c r="AE28" s="129"/>
      <c r="AF28" s="129"/>
      <c r="AG28" s="129"/>
      <c r="AH28" s="129"/>
      <c r="AI28" s="573"/>
      <c r="AJ28" s="573"/>
      <c r="AK28" s="573"/>
      <c r="AL28" s="129"/>
      <c r="AM28" s="129"/>
      <c r="AN28" s="129"/>
      <c r="AO28" s="129"/>
      <c r="AP28" s="129"/>
      <c r="AQ28" s="129"/>
      <c r="AR28" s="129"/>
      <c r="AS28" s="129"/>
    </row>
    <row r="29" spans="1:45" s="37" customFormat="1" ht="9.6" customHeight="1" x14ac:dyDescent="0.25">
      <c r="A29" s="289"/>
      <c r="B29" s="288"/>
      <c r="C29" s="288"/>
      <c r="D29" s="288"/>
      <c r="E29" s="288"/>
      <c r="F29" s="124"/>
      <c r="G29" s="124"/>
      <c r="H29" s="129"/>
      <c r="I29" s="124"/>
      <c r="J29" s="288"/>
      <c r="K29" s="124"/>
      <c r="L29" s="124"/>
      <c r="M29" s="475"/>
      <c r="N29" s="288"/>
      <c r="O29" s="124"/>
      <c r="P29" s="127"/>
      <c r="Q29" s="127"/>
      <c r="R29" s="128"/>
      <c r="S29" s="129"/>
      <c r="T29" s="129"/>
      <c r="U29" s="129"/>
      <c r="V29" s="129"/>
      <c r="W29" s="129"/>
      <c r="X29" s="129"/>
      <c r="Y29" s="129"/>
      <c r="Z29" s="129"/>
      <c r="AA29" s="129"/>
      <c r="AB29" s="129"/>
      <c r="AC29" s="129"/>
      <c r="AD29" s="129"/>
      <c r="AE29" s="129"/>
      <c r="AF29" s="129"/>
      <c r="AG29" s="129"/>
      <c r="AH29" s="129"/>
      <c r="AI29" s="573"/>
      <c r="AJ29" s="573"/>
      <c r="AK29" s="573"/>
      <c r="AL29" s="129"/>
      <c r="AM29" s="129"/>
      <c r="AN29" s="129"/>
      <c r="AO29" s="129"/>
      <c r="AP29" s="129"/>
      <c r="AQ29" s="129"/>
      <c r="AR29" s="129"/>
      <c r="AS29" s="129"/>
    </row>
    <row r="30" spans="1:45" s="37" customFormat="1" ht="9.6" customHeight="1" x14ac:dyDescent="0.25">
      <c r="A30" s="289"/>
      <c r="B30" s="124"/>
      <c r="C30" s="124"/>
      <c r="D30" s="124"/>
      <c r="E30" s="288"/>
      <c r="F30" s="124"/>
      <c r="G30" s="124"/>
      <c r="H30" s="124"/>
      <c r="I30" s="124"/>
      <c r="J30" s="288"/>
      <c r="K30" s="124"/>
      <c r="L30" s="124"/>
      <c r="M30" s="124"/>
      <c r="N30" s="127"/>
      <c r="O30" s="124"/>
      <c r="P30" s="127"/>
      <c r="Q30" s="127"/>
      <c r="R30" s="128"/>
      <c r="S30" s="129"/>
      <c r="T30" s="129"/>
      <c r="U30" s="129"/>
      <c r="V30" s="129"/>
      <c r="W30" s="129"/>
      <c r="X30" s="129"/>
      <c r="Y30" s="129"/>
      <c r="Z30" s="129"/>
      <c r="AA30" s="129"/>
      <c r="AB30" s="129"/>
      <c r="AC30" s="129"/>
      <c r="AD30" s="129"/>
      <c r="AE30" s="129"/>
      <c r="AF30" s="129"/>
      <c r="AG30" s="129"/>
      <c r="AH30" s="129"/>
      <c r="AI30" s="573"/>
      <c r="AJ30" s="573"/>
      <c r="AK30" s="573"/>
      <c r="AL30" s="129"/>
      <c r="AM30" s="129"/>
      <c r="AN30" s="129"/>
      <c r="AO30" s="129"/>
      <c r="AP30" s="129"/>
      <c r="AQ30" s="129"/>
      <c r="AR30" s="129"/>
      <c r="AS30" s="129"/>
    </row>
    <row r="31" spans="1:45" s="37" customFormat="1" ht="9.6" customHeight="1" x14ac:dyDescent="0.25">
      <c r="A31" s="289"/>
      <c r="B31" s="288"/>
      <c r="C31" s="288"/>
      <c r="D31" s="288"/>
      <c r="E31" s="288"/>
      <c r="F31" s="124"/>
      <c r="G31" s="124"/>
      <c r="H31" s="129"/>
      <c r="I31" s="475"/>
      <c r="J31" s="288"/>
      <c r="K31" s="124"/>
      <c r="L31" s="124"/>
      <c r="M31" s="124"/>
      <c r="N31" s="127"/>
      <c r="O31" s="127"/>
      <c r="P31" s="127"/>
      <c r="Q31" s="127"/>
      <c r="R31" s="128"/>
      <c r="S31" s="129"/>
      <c r="T31" s="129"/>
      <c r="U31" s="129"/>
      <c r="V31" s="129"/>
      <c r="W31" s="129"/>
      <c r="X31" s="129"/>
      <c r="Y31" s="129"/>
      <c r="Z31" s="129"/>
      <c r="AA31" s="129"/>
      <c r="AB31" s="129"/>
      <c r="AC31" s="129"/>
      <c r="AD31" s="129"/>
      <c r="AE31" s="129"/>
      <c r="AF31" s="129"/>
      <c r="AG31" s="129"/>
      <c r="AH31" s="129"/>
      <c r="AI31" s="573"/>
      <c r="AJ31" s="573"/>
      <c r="AK31" s="573"/>
      <c r="AL31" s="129"/>
      <c r="AM31" s="129"/>
      <c r="AN31" s="129"/>
      <c r="AO31" s="129"/>
      <c r="AP31" s="129"/>
      <c r="AQ31" s="129"/>
      <c r="AR31" s="129"/>
      <c r="AS31" s="129"/>
    </row>
    <row r="32" spans="1:45" s="37" customFormat="1" ht="9.6" customHeight="1" x14ac:dyDescent="0.25">
      <c r="A32" s="289"/>
      <c r="B32" s="124"/>
      <c r="C32" s="124"/>
      <c r="D32" s="124"/>
      <c r="E32" s="288"/>
      <c r="F32" s="124"/>
      <c r="G32" s="124"/>
      <c r="H32" s="124"/>
      <c r="I32" s="124"/>
      <c r="J32" s="288"/>
      <c r="K32" s="124"/>
      <c r="L32" s="476"/>
      <c r="M32" s="124"/>
      <c r="N32" s="127"/>
      <c r="O32" s="127"/>
      <c r="P32" s="127"/>
      <c r="Q32" s="127"/>
      <c r="R32" s="128"/>
      <c r="S32" s="129"/>
      <c r="T32" s="129"/>
      <c r="U32" s="129"/>
      <c r="V32" s="129"/>
      <c r="W32" s="129"/>
      <c r="X32" s="129"/>
      <c r="Y32" s="129"/>
      <c r="Z32" s="129"/>
      <c r="AA32" s="129"/>
      <c r="AB32" s="129"/>
      <c r="AC32" s="129"/>
      <c r="AD32" s="129"/>
      <c r="AE32" s="129"/>
      <c r="AF32" s="129"/>
      <c r="AG32" s="129"/>
      <c r="AH32" s="129"/>
      <c r="AI32" s="573"/>
      <c r="AJ32" s="573"/>
      <c r="AK32" s="573"/>
      <c r="AL32" s="129"/>
      <c r="AM32" s="129"/>
      <c r="AN32" s="129"/>
      <c r="AO32" s="129"/>
      <c r="AP32" s="129"/>
      <c r="AQ32" s="129"/>
      <c r="AR32" s="129"/>
      <c r="AS32" s="129"/>
    </row>
    <row r="33" spans="1:45" s="37" customFormat="1" ht="9.6" customHeight="1" x14ac:dyDescent="0.25">
      <c r="A33" s="289"/>
      <c r="B33" s="288"/>
      <c r="C33" s="288"/>
      <c r="D33" s="288"/>
      <c r="E33" s="288"/>
      <c r="F33" s="124"/>
      <c r="G33" s="124"/>
      <c r="H33" s="129"/>
      <c r="I33" s="124"/>
      <c r="J33" s="288"/>
      <c r="K33" s="475"/>
      <c r="L33" s="288"/>
      <c r="M33" s="124"/>
      <c r="N33" s="127"/>
      <c r="O33" s="127"/>
      <c r="P33" s="127"/>
      <c r="Q33" s="127"/>
      <c r="R33" s="128"/>
      <c r="S33" s="129"/>
      <c r="T33" s="129"/>
      <c r="U33" s="129"/>
      <c r="V33" s="129"/>
      <c r="W33" s="129"/>
      <c r="X33" s="129"/>
      <c r="Y33" s="129"/>
      <c r="Z33" s="129"/>
      <c r="AA33" s="129"/>
      <c r="AB33" s="129"/>
      <c r="AC33" s="129"/>
      <c r="AD33" s="129"/>
      <c r="AE33" s="129"/>
      <c r="AF33" s="129"/>
      <c r="AG33" s="129"/>
      <c r="AH33" s="129"/>
      <c r="AI33" s="573"/>
      <c r="AJ33" s="573"/>
      <c r="AK33" s="573"/>
      <c r="AL33" s="129"/>
      <c r="AM33" s="129"/>
      <c r="AN33" s="129"/>
      <c r="AO33" s="129"/>
      <c r="AP33" s="129"/>
      <c r="AQ33" s="129"/>
      <c r="AR33" s="129"/>
      <c r="AS33" s="129"/>
    </row>
    <row r="34" spans="1:45" s="37" customFormat="1" ht="9.6" customHeight="1" x14ac:dyDescent="0.25">
      <c r="A34" s="289"/>
      <c r="B34" s="124"/>
      <c r="C34" s="124"/>
      <c r="D34" s="124"/>
      <c r="E34" s="288"/>
      <c r="F34" s="124"/>
      <c r="G34" s="124"/>
      <c r="H34" s="124"/>
      <c r="I34" s="124"/>
      <c r="J34" s="288"/>
      <c r="K34" s="124"/>
      <c r="L34" s="124"/>
      <c r="M34" s="124"/>
      <c r="N34" s="127"/>
      <c r="O34" s="127"/>
      <c r="P34" s="127"/>
      <c r="Q34" s="127"/>
      <c r="R34" s="128"/>
      <c r="S34" s="129"/>
      <c r="T34" s="129"/>
      <c r="U34" s="129"/>
      <c r="V34" s="129"/>
      <c r="W34" s="129"/>
      <c r="X34" s="129"/>
      <c r="Y34" s="129"/>
      <c r="Z34" s="129"/>
      <c r="AA34" s="129"/>
      <c r="AB34" s="129"/>
      <c r="AC34" s="129"/>
      <c r="AD34" s="129"/>
      <c r="AE34" s="129"/>
      <c r="AF34" s="129"/>
      <c r="AG34" s="129"/>
      <c r="AH34" s="129"/>
      <c r="AI34" s="573"/>
      <c r="AJ34" s="573"/>
      <c r="AK34" s="573"/>
      <c r="AL34" s="129"/>
      <c r="AM34" s="129"/>
      <c r="AN34" s="129"/>
      <c r="AO34" s="129"/>
      <c r="AP34" s="129"/>
      <c r="AQ34" s="129"/>
      <c r="AR34" s="129"/>
      <c r="AS34" s="129"/>
    </row>
    <row r="35" spans="1:45" s="37" customFormat="1" ht="9.6" customHeight="1" x14ac:dyDescent="0.25">
      <c r="A35" s="289"/>
      <c r="B35" s="288"/>
      <c r="C35" s="288"/>
      <c r="D35" s="288"/>
      <c r="E35" s="288"/>
      <c r="F35" s="124"/>
      <c r="G35" s="124"/>
      <c r="H35" s="129"/>
      <c r="I35" s="475"/>
      <c r="J35" s="288"/>
      <c r="K35" s="124"/>
      <c r="L35" s="124"/>
      <c r="M35" s="124"/>
      <c r="N35" s="127"/>
      <c r="O35" s="127"/>
      <c r="P35" s="127"/>
      <c r="Q35" s="127"/>
      <c r="R35" s="128"/>
      <c r="S35" s="129"/>
      <c r="T35" s="129"/>
      <c r="U35" s="129"/>
      <c r="V35" s="129"/>
      <c r="W35" s="129"/>
      <c r="X35" s="129"/>
      <c r="Y35" s="129"/>
      <c r="Z35" s="129"/>
      <c r="AA35" s="129"/>
      <c r="AB35" s="129"/>
      <c r="AC35" s="129"/>
      <c r="AD35" s="129"/>
      <c r="AE35" s="129"/>
      <c r="AF35" s="129"/>
      <c r="AG35" s="129"/>
      <c r="AH35" s="129"/>
      <c r="AI35" s="573"/>
      <c r="AJ35" s="573"/>
      <c r="AK35" s="573"/>
      <c r="AL35" s="129"/>
      <c r="AM35" s="129"/>
      <c r="AN35" s="129"/>
      <c r="AO35" s="129"/>
      <c r="AP35" s="129"/>
      <c r="AQ35" s="129"/>
      <c r="AR35" s="129"/>
      <c r="AS35" s="129"/>
    </row>
    <row r="36" spans="1:45" s="37" customFormat="1" ht="9.6" customHeight="1" x14ac:dyDescent="0.25">
      <c r="A36" s="485"/>
      <c r="B36" s="124"/>
      <c r="C36" s="124"/>
      <c r="D36" s="124"/>
      <c r="E36" s="288"/>
      <c r="F36" s="124"/>
      <c r="G36" s="124"/>
      <c r="H36" s="124"/>
      <c r="I36" s="124"/>
      <c r="J36" s="288"/>
      <c r="K36" s="124"/>
      <c r="L36" s="124"/>
      <c r="M36" s="124"/>
      <c r="N36" s="124"/>
      <c r="O36" s="124"/>
      <c r="P36" s="124"/>
      <c r="Q36" s="127"/>
      <c r="R36" s="128"/>
      <c r="S36" s="129"/>
      <c r="T36" s="129"/>
      <c r="U36" s="129"/>
      <c r="V36" s="129"/>
      <c r="W36" s="129"/>
      <c r="X36" s="129"/>
      <c r="Y36" s="129"/>
      <c r="Z36" s="129"/>
      <c r="AA36" s="129"/>
      <c r="AB36" s="129"/>
      <c r="AC36" s="129"/>
      <c r="AD36" s="129"/>
      <c r="AE36" s="129"/>
      <c r="AF36" s="129"/>
      <c r="AG36" s="129"/>
      <c r="AH36" s="129"/>
      <c r="AI36" s="573"/>
      <c r="AJ36" s="573"/>
      <c r="AK36" s="573"/>
      <c r="AL36" s="129"/>
      <c r="AM36" s="129"/>
      <c r="AN36" s="129"/>
      <c r="AO36" s="129"/>
      <c r="AP36" s="129"/>
      <c r="AQ36" s="129"/>
      <c r="AR36" s="129"/>
      <c r="AS36" s="129"/>
    </row>
    <row r="37" spans="1:45" s="37" customFormat="1" ht="9.6" customHeight="1" x14ac:dyDescent="0.25">
      <c r="A37" s="289"/>
      <c r="B37" s="288"/>
      <c r="C37" s="288"/>
      <c r="D37" s="288"/>
      <c r="E37" s="288"/>
      <c r="F37" s="471"/>
      <c r="G37" s="471"/>
      <c r="H37" s="474"/>
      <c r="I37" s="455"/>
      <c r="J37" s="464"/>
      <c r="K37" s="455"/>
      <c r="L37" s="455"/>
      <c r="M37" s="455"/>
      <c r="N37" s="466"/>
      <c r="O37" s="466"/>
      <c r="P37" s="466"/>
      <c r="Q37" s="127"/>
      <c r="R37" s="128"/>
      <c r="S37" s="129"/>
      <c r="T37" s="129"/>
      <c r="U37" s="129"/>
      <c r="V37" s="129"/>
      <c r="W37" s="129"/>
      <c r="X37" s="129"/>
      <c r="Y37" s="129"/>
      <c r="Z37" s="129"/>
      <c r="AA37" s="129"/>
      <c r="AB37" s="129"/>
      <c r="AC37" s="129"/>
      <c r="AD37" s="129"/>
      <c r="AE37" s="129"/>
      <c r="AF37" s="129"/>
      <c r="AG37" s="129"/>
      <c r="AH37" s="129"/>
      <c r="AI37" s="573"/>
      <c r="AJ37" s="573"/>
      <c r="AK37" s="573"/>
      <c r="AL37" s="129"/>
      <c r="AM37" s="129"/>
      <c r="AN37" s="129"/>
      <c r="AO37" s="129"/>
      <c r="AP37" s="129"/>
      <c r="AQ37" s="129"/>
      <c r="AR37" s="129"/>
      <c r="AS37" s="129"/>
    </row>
    <row r="38" spans="1:45" s="37" customFormat="1" ht="9.6" customHeight="1" x14ac:dyDescent="0.25">
      <c r="A38" s="485"/>
      <c r="B38" s="124"/>
      <c r="C38" s="124"/>
      <c r="D38" s="124"/>
      <c r="E38" s="288"/>
      <c r="F38" s="124"/>
      <c r="G38" s="124"/>
      <c r="H38" s="124"/>
      <c r="I38" s="124"/>
      <c r="J38" s="288"/>
      <c r="K38" s="124"/>
      <c r="L38" s="124"/>
      <c r="M38" s="124"/>
      <c r="N38" s="127"/>
      <c r="O38" s="127"/>
      <c r="P38" s="127"/>
      <c r="Q38" s="127"/>
      <c r="R38" s="128"/>
      <c r="S38" s="129"/>
      <c r="T38" s="129"/>
      <c r="U38" s="129"/>
      <c r="V38" s="129"/>
      <c r="W38" s="129"/>
      <c r="X38" s="129"/>
      <c r="Y38" s="129"/>
      <c r="Z38" s="129"/>
      <c r="AA38" s="129"/>
      <c r="AB38" s="129"/>
      <c r="AC38" s="129"/>
      <c r="AD38" s="129"/>
      <c r="AE38" s="129"/>
      <c r="AF38" s="129"/>
      <c r="AG38" s="129"/>
      <c r="AH38" s="129"/>
      <c r="AI38" s="573"/>
      <c r="AJ38" s="573"/>
      <c r="AK38" s="573"/>
      <c r="AL38" s="129"/>
      <c r="AM38" s="129"/>
      <c r="AN38" s="129"/>
      <c r="AO38" s="129"/>
      <c r="AP38" s="129"/>
      <c r="AQ38" s="129"/>
      <c r="AR38" s="129"/>
      <c r="AS38" s="129"/>
    </row>
    <row r="39" spans="1:45" s="37" customFormat="1" ht="9.6" customHeight="1" x14ac:dyDescent="0.25">
      <c r="A39" s="289"/>
      <c r="B39" s="288"/>
      <c r="C39" s="288"/>
      <c r="D39" s="288"/>
      <c r="E39" s="288"/>
      <c r="F39" s="124"/>
      <c r="G39" s="124"/>
      <c r="H39" s="129"/>
      <c r="I39" s="475"/>
      <c r="J39" s="288"/>
      <c r="K39" s="124"/>
      <c r="L39" s="124"/>
      <c r="M39" s="124"/>
      <c r="N39" s="127"/>
      <c r="O39" s="127"/>
      <c r="P39" s="127"/>
      <c r="Q39" s="127"/>
      <c r="R39" s="128"/>
      <c r="S39" s="129"/>
      <c r="T39" s="129"/>
      <c r="U39" s="129"/>
      <c r="V39" s="129"/>
      <c r="W39" s="129"/>
      <c r="X39" s="129"/>
      <c r="Y39" s="129"/>
      <c r="Z39" s="129"/>
      <c r="AA39" s="129"/>
      <c r="AB39" s="129"/>
      <c r="AC39" s="129"/>
      <c r="AD39" s="129"/>
      <c r="AE39" s="129"/>
      <c r="AF39" s="129"/>
      <c r="AG39" s="129"/>
      <c r="AH39" s="129"/>
      <c r="AI39" s="573"/>
      <c r="AJ39" s="573"/>
      <c r="AK39" s="573"/>
      <c r="AL39" s="129"/>
      <c r="AM39" s="129"/>
      <c r="AN39" s="129"/>
      <c r="AO39" s="129"/>
      <c r="AP39" s="129"/>
      <c r="AQ39" s="129"/>
      <c r="AR39" s="129"/>
      <c r="AS39" s="129"/>
    </row>
    <row r="40" spans="1:45" s="37" customFormat="1" ht="9.6" customHeight="1" x14ac:dyDescent="0.25">
      <c r="A40" s="289"/>
      <c r="B40" s="124"/>
      <c r="C40" s="124"/>
      <c r="D40" s="124"/>
      <c r="E40" s="288"/>
      <c r="F40" s="124"/>
      <c r="G40" s="124"/>
      <c r="H40" s="124"/>
      <c r="I40" s="124"/>
      <c r="J40" s="288"/>
      <c r="K40" s="124"/>
      <c r="L40" s="476"/>
      <c r="M40" s="124"/>
      <c r="N40" s="127"/>
      <c r="O40" s="127"/>
      <c r="P40" s="127"/>
      <c r="Q40" s="127"/>
      <c r="R40" s="128"/>
      <c r="S40" s="129"/>
      <c r="T40" s="129"/>
      <c r="U40" s="129"/>
      <c r="V40" s="129"/>
      <c r="W40" s="129"/>
      <c r="X40" s="129"/>
      <c r="Y40" s="129"/>
      <c r="Z40" s="129"/>
      <c r="AA40" s="129"/>
      <c r="AB40" s="129"/>
      <c r="AC40" s="129"/>
      <c r="AD40" s="129"/>
      <c r="AE40" s="129"/>
      <c r="AF40" s="129"/>
      <c r="AG40" s="129"/>
      <c r="AH40" s="129"/>
      <c r="AI40" s="573"/>
      <c r="AJ40" s="573"/>
      <c r="AK40" s="573"/>
      <c r="AL40" s="129"/>
      <c r="AM40" s="129"/>
      <c r="AN40" s="129"/>
      <c r="AO40" s="129"/>
      <c r="AP40" s="129"/>
      <c r="AQ40" s="129"/>
      <c r="AR40" s="129"/>
      <c r="AS40" s="129"/>
    </row>
    <row r="41" spans="1:45" s="37" customFormat="1" ht="9.6" customHeight="1" x14ac:dyDescent="0.25">
      <c r="A41" s="289"/>
      <c r="B41" s="288"/>
      <c r="C41" s="288"/>
      <c r="D41" s="288"/>
      <c r="E41" s="288"/>
      <c r="F41" s="124"/>
      <c r="G41" s="124"/>
      <c r="H41" s="129"/>
      <c r="I41" s="124"/>
      <c r="J41" s="288"/>
      <c r="K41" s="475"/>
      <c r="L41" s="288"/>
      <c r="M41" s="124"/>
      <c r="N41" s="127"/>
      <c r="O41" s="127"/>
      <c r="P41" s="127"/>
      <c r="Q41" s="127"/>
      <c r="R41" s="128"/>
      <c r="S41" s="129"/>
      <c r="T41" s="129"/>
      <c r="U41" s="129"/>
      <c r="V41" s="129"/>
      <c r="W41" s="129"/>
      <c r="X41" s="129"/>
      <c r="Y41" s="129"/>
      <c r="Z41" s="129"/>
      <c r="AA41" s="129"/>
      <c r="AB41" s="129"/>
      <c r="AC41" s="129"/>
      <c r="AD41" s="129"/>
      <c r="AE41" s="129"/>
      <c r="AF41" s="129"/>
      <c r="AG41" s="129"/>
      <c r="AH41" s="129"/>
      <c r="AI41" s="573"/>
      <c r="AJ41" s="573"/>
      <c r="AK41" s="573"/>
      <c r="AL41" s="129"/>
      <c r="AM41" s="129"/>
      <c r="AN41" s="129"/>
      <c r="AO41" s="129"/>
      <c r="AP41" s="129"/>
      <c r="AQ41" s="129"/>
      <c r="AR41" s="129"/>
      <c r="AS41" s="129"/>
    </row>
    <row r="42" spans="1:45" s="37" customFormat="1" ht="9.6" customHeight="1" x14ac:dyDescent="0.25">
      <c r="A42" s="289"/>
      <c r="B42" s="124"/>
      <c r="C42" s="124"/>
      <c r="D42" s="124"/>
      <c r="E42" s="288"/>
      <c r="F42" s="124"/>
      <c r="G42" s="124"/>
      <c r="H42" s="124"/>
      <c r="I42" s="124"/>
      <c r="J42" s="288"/>
      <c r="K42" s="124"/>
      <c r="L42" s="124"/>
      <c r="M42" s="124"/>
      <c r="N42" s="127"/>
      <c r="O42" s="127"/>
      <c r="P42" s="127"/>
      <c r="Q42" s="127"/>
      <c r="R42" s="128"/>
      <c r="S42" s="162"/>
      <c r="T42" s="129"/>
      <c r="U42" s="129"/>
      <c r="V42" s="129"/>
      <c r="W42" s="129"/>
      <c r="X42" s="129"/>
      <c r="Y42" s="129"/>
      <c r="Z42" s="129"/>
      <c r="AA42" s="129"/>
      <c r="AB42" s="129"/>
      <c r="AC42" s="129"/>
      <c r="AD42" s="129"/>
      <c r="AE42" s="129"/>
      <c r="AF42" s="129"/>
      <c r="AG42" s="129"/>
      <c r="AH42" s="129"/>
      <c r="AI42" s="573"/>
      <c r="AJ42" s="573"/>
      <c r="AK42" s="573"/>
      <c r="AL42" s="129"/>
      <c r="AM42" s="129"/>
      <c r="AN42" s="129"/>
      <c r="AO42" s="129"/>
      <c r="AP42" s="129"/>
      <c r="AQ42" s="129"/>
      <c r="AR42" s="129"/>
      <c r="AS42" s="129"/>
    </row>
    <row r="43" spans="1:45" s="37" customFormat="1" ht="9.6" customHeight="1" x14ac:dyDescent="0.25">
      <c r="A43" s="289"/>
      <c r="B43" s="288"/>
      <c r="C43" s="288"/>
      <c r="D43" s="288"/>
      <c r="E43" s="288"/>
      <c r="F43" s="124"/>
      <c r="G43" s="124"/>
      <c r="H43" s="129"/>
      <c r="I43" s="475"/>
      <c r="J43" s="288"/>
      <c r="K43" s="124"/>
      <c r="L43" s="124"/>
      <c r="M43" s="124"/>
      <c r="N43" s="127"/>
      <c r="O43" s="127"/>
      <c r="P43" s="127"/>
      <c r="Q43" s="127"/>
      <c r="R43" s="128"/>
      <c r="S43" s="129"/>
      <c r="T43" s="129"/>
      <c r="U43" s="129"/>
      <c r="V43" s="129"/>
      <c r="W43" s="129"/>
      <c r="X43" s="129"/>
      <c r="Y43" s="129"/>
      <c r="Z43" s="129"/>
      <c r="AA43" s="129"/>
      <c r="AB43" s="129"/>
      <c r="AC43" s="129"/>
      <c r="AD43" s="129"/>
      <c r="AE43" s="129"/>
      <c r="AF43" s="129"/>
      <c r="AG43" s="129"/>
      <c r="AH43" s="129"/>
      <c r="AI43" s="573"/>
      <c r="AJ43" s="573"/>
      <c r="AK43" s="573"/>
      <c r="AL43" s="129"/>
      <c r="AM43" s="129"/>
      <c r="AN43" s="129"/>
      <c r="AO43" s="129"/>
      <c r="AP43" s="129"/>
      <c r="AQ43" s="129"/>
      <c r="AR43" s="129"/>
      <c r="AS43" s="129"/>
    </row>
    <row r="44" spans="1:45" s="37" customFormat="1" ht="9.6" customHeight="1" x14ac:dyDescent="0.25">
      <c r="A44" s="289"/>
      <c r="B44" s="124"/>
      <c r="C44" s="124"/>
      <c r="D44" s="124"/>
      <c r="E44" s="288"/>
      <c r="F44" s="124"/>
      <c r="G44" s="124"/>
      <c r="H44" s="124"/>
      <c r="I44" s="124"/>
      <c r="J44" s="288"/>
      <c r="K44" s="124"/>
      <c r="L44" s="124"/>
      <c r="M44" s="124"/>
      <c r="N44" s="127"/>
      <c r="O44" s="127"/>
      <c r="P44" s="127"/>
      <c r="Q44" s="127"/>
      <c r="R44" s="128"/>
      <c r="S44" s="129"/>
      <c r="T44" s="129"/>
      <c r="U44" s="129"/>
      <c r="V44" s="129"/>
      <c r="W44" s="129"/>
      <c r="X44" s="129"/>
      <c r="Y44" s="129"/>
      <c r="Z44" s="129"/>
      <c r="AA44" s="129"/>
      <c r="AB44" s="129"/>
      <c r="AC44" s="129"/>
      <c r="AD44" s="129"/>
      <c r="AE44" s="129"/>
      <c r="AF44" s="129"/>
      <c r="AG44" s="129"/>
      <c r="AH44" s="129"/>
      <c r="AI44" s="573"/>
      <c r="AJ44" s="573"/>
      <c r="AK44" s="573"/>
      <c r="AL44" s="129"/>
      <c r="AM44" s="129"/>
      <c r="AN44" s="129"/>
      <c r="AO44" s="129"/>
      <c r="AP44" s="129"/>
      <c r="AQ44" s="129"/>
      <c r="AR44" s="129"/>
      <c r="AS44" s="129"/>
    </row>
    <row r="45" spans="1:45" s="37" customFormat="1" ht="9.6" customHeight="1" x14ac:dyDescent="0.25">
      <c r="A45" s="289"/>
      <c r="B45" s="288"/>
      <c r="C45" s="288"/>
      <c r="D45" s="288"/>
      <c r="E45" s="288"/>
      <c r="F45" s="124"/>
      <c r="G45" s="124"/>
      <c r="H45" s="129"/>
      <c r="I45" s="124"/>
      <c r="J45" s="288"/>
      <c r="K45" s="124"/>
      <c r="L45" s="124"/>
      <c r="M45" s="475"/>
      <c r="N45" s="288"/>
      <c r="O45" s="124"/>
      <c r="P45" s="127"/>
      <c r="Q45" s="127"/>
      <c r="R45" s="128"/>
      <c r="S45" s="129"/>
      <c r="T45" s="129"/>
      <c r="U45" s="129"/>
      <c r="V45" s="129"/>
      <c r="W45" s="129"/>
      <c r="X45" s="129"/>
      <c r="Y45" s="129"/>
      <c r="Z45" s="129"/>
      <c r="AA45" s="129"/>
      <c r="AB45" s="129"/>
      <c r="AC45" s="129"/>
      <c r="AD45" s="129"/>
      <c r="AE45" s="129"/>
      <c r="AF45" s="129"/>
      <c r="AG45" s="129"/>
      <c r="AH45" s="129"/>
      <c r="AI45" s="573"/>
      <c r="AJ45" s="573"/>
      <c r="AK45" s="573"/>
      <c r="AL45" s="129"/>
      <c r="AM45" s="129"/>
      <c r="AN45" s="129"/>
      <c r="AO45" s="129"/>
      <c r="AP45" s="129"/>
      <c r="AQ45" s="129"/>
      <c r="AR45" s="129"/>
      <c r="AS45" s="129"/>
    </row>
    <row r="46" spans="1:45" s="37" customFormat="1" ht="9.6" customHeight="1" x14ac:dyDescent="0.25">
      <c r="A46" s="289"/>
      <c r="B46" s="124"/>
      <c r="C46" s="124"/>
      <c r="D46" s="124"/>
      <c r="E46" s="288"/>
      <c r="F46" s="124"/>
      <c r="G46" s="124"/>
      <c r="H46" s="124"/>
      <c r="I46" s="124"/>
      <c r="J46" s="288"/>
      <c r="K46" s="124"/>
      <c r="L46" s="124"/>
      <c r="M46" s="124"/>
      <c r="N46" s="127"/>
      <c r="O46" s="124"/>
      <c r="P46" s="127"/>
      <c r="Q46" s="127"/>
      <c r="R46" s="128"/>
      <c r="S46" s="129"/>
      <c r="T46" s="129"/>
      <c r="U46" s="129"/>
      <c r="V46" s="129"/>
      <c r="W46" s="129"/>
      <c r="X46" s="129"/>
      <c r="Y46" s="129"/>
      <c r="Z46" s="129"/>
      <c r="AA46" s="129"/>
      <c r="AB46" s="129"/>
      <c r="AC46" s="129"/>
      <c r="AD46" s="129"/>
      <c r="AE46" s="129"/>
      <c r="AF46" s="129"/>
      <c r="AG46" s="129"/>
      <c r="AH46" s="129"/>
      <c r="AI46" s="573"/>
      <c r="AJ46" s="573"/>
      <c r="AK46" s="573"/>
      <c r="AL46" s="129"/>
      <c r="AM46" s="129"/>
      <c r="AN46" s="129"/>
      <c r="AO46" s="129"/>
      <c r="AP46" s="129"/>
      <c r="AQ46" s="129"/>
      <c r="AR46" s="129"/>
      <c r="AS46" s="129"/>
    </row>
    <row r="47" spans="1:45" s="37" customFormat="1" ht="9.6" customHeight="1" x14ac:dyDescent="0.25">
      <c r="A47" s="289"/>
      <c r="B47" s="288"/>
      <c r="C47" s="288"/>
      <c r="D47" s="288"/>
      <c r="E47" s="288"/>
      <c r="F47" s="124"/>
      <c r="G47" s="124"/>
      <c r="H47" s="129"/>
      <c r="I47" s="475"/>
      <c r="J47" s="288"/>
      <c r="K47" s="124"/>
      <c r="L47" s="124"/>
      <c r="M47" s="124"/>
      <c r="N47" s="127"/>
      <c r="O47" s="127"/>
      <c r="P47" s="127"/>
      <c r="Q47" s="127"/>
      <c r="R47" s="128"/>
      <c r="S47" s="129"/>
      <c r="T47" s="129"/>
      <c r="U47" s="129"/>
      <c r="V47" s="129"/>
      <c r="W47" s="129"/>
      <c r="X47" s="129"/>
      <c r="Y47" s="129"/>
      <c r="Z47" s="129"/>
      <c r="AA47" s="129"/>
      <c r="AB47" s="129"/>
      <c r="AC47" s="129"/>
      <c r="AD47" s="129"/>
      <c r="AE47" s="129"/>
      <c r="AF47" s="129"/>
      <c r="AG47" s="129"/>
      <c r="AH47" s="129"/>
      <c r="AI47" s="573"/>
      <c r="AJ47" s="573"/>
      <c r="AK47" s="573"/>
      <c r="AL47" s="129"/>
      <c r="AM47" s="129"/>
      <c r="AN47" s="129"/>
      <c r="AO47" s="129"/>
      <c r="AP47" s="129"/>
      <c r="AQ47" s="129"/>
      <c r="AR47" s="129"/>
      <c r="AS47" s="129"/>
    </row>
    <row r="48" spans="1:45" s="37" customFormat="1" ht="9.6" customHeight="1" x14ac:dyDescent="0.25">
      <c r="A48" s="289"/>
      <c r="B48" s="124"/>
      <c r="C48" s="124"/>
      <c r="D48" s="124"/>
      <c r="E48" s="288"/>
      <c r="F48" s="124"/>
      <c r="G48" s="124"/>
      <c r="H48" s="124"/>
      <c r="I48" s="124"/>
      <c r="J48" s="288"/>
      <c r="K48" s="124"/>
      <c r="L48" s="476"/>
      <c r="M48" s="124"/>
      <c r="N48" s="127"/>
      <c r="O48" s="127"/>
      <c r="P48" s="127"/>
      <c r="Q48" s="127"/>
      <c r="R48" s="128"/>
      <c r="S48" s="129"/>
      <c r="T48" s="129"/>
      <c r="U48" s="129"/>
      <c r="V48" s="129"/>
      <c r="W48" s="129"/>
      <c r="X48" s="129"/>
      <c r="Y48" s="129"/>
      <c r="Z48" s="129"/>
      <c r="AA48" s="129"/>
      <c r="AB48" s="129"/>
      <c r="AC48" s="129"/>
      <c r="AD48" s="129"/>
      <c r="AE48" s="129"/>
      <c r="AF48" s="129"/>
      <c r="AG48" s="129"/>
      <c r="AH48" s="129"/>
      <c r="AI48" s="573"/>
      <c r="AJ48" s="573"/>
      <c r="AK48" s="573"/>
      <c r="AL48" s="129"/>
      <c r="AM48" s="129"/>
      <c r="AN48" s="129"/>
      <c r="AO48" s="129"/>
      <c r="AP48" s="129"/>
      <c r="AQ48" s="129"/>
      <c r="AR48" s="129"/>
      <c r="AS48" s="129"/>
    </row>
    <row r="49" spans="1:45" s="37" customFormat="1" ht="9.6" customHeight="1" x14ac:dyDescent="0.25">
      <c r="A49" s="289"/>
      <c r="B49" s="288"/>
      <c r="C49" s="288"/>
      <c r="D49" s="288"/>
      <c r="E49" s="288"/>
      <c r="F49" s="124"/>
      <c r="G49" s="124"/>
      <c r="H49" s="129"/>
      <c r="I49" s="124"/>
      <c r="J49" s="288"/>
      <c r="K49" s="475"/>
      <c r="L49" s="288"/>
      <c r="M49" s="124"/>
      <c r="N49" s="127"/>
      <c r="O49" s="127"/>
      <c r="P49" s="127"/>
      <c r="Q49" s="127"/>
      <c r="R49" s="128"/>
      <c r="S49" s="129"/>
      <c r="T49" s="129"/>
      <c r="U49" s="129"/>
      <c r="V49" s="129"/>
      <c r="W49" s="129"/>
      <c r="X49" s="129"/>
      <c r="Y49" s="129"/>
      <c r="Z49" s="129"/>
      <c r="AA49" s="129"/>
      <c r="AB49" s="129"/>
      <c r="AC49" s="129"/>
      <c r="AD49" s="129"/>
      <c r="AE49" s="129"/>
      <c r="AF49" s="129"/>
      <c r="AG49" s="129"/>
      <c r="AH49" s="129"/>
      <c r="AI49" s="573"/>
      <c r="AJ49" s="573"/>
      <c r="AK49" s="573"/>
      <c r="AL49" s="129"/>
      <c r="AM49" s="129"/>
      <c r="AN49" s="129"/>
      <c r="AO49" s="129"/>
      <c r="AP49" s="129"/>
      <c r="AQ49" s="129"/>
      <c r="AR49" s="129"/>
      <c r="AS49" s="129"/>
    </row>
    <row r="50" spans="1:45" s="37" customFormat="1" ht="9.6" customHeight="1" x14ac:dyDescent="0.25">
      <c r="A50" s="289"/>
      <c r="B50" s="124"/>
      <c r="C50" s="124"/>
      <c r="D50" s="124"/>
      <c r="E50" s="288"/>
      <c r="F50" s="124"/>
      <c r="G50" s="124"/>
      <c r="H50" s="124"/>
      <c r="I50" s="124"/>
      <c r="J50" s="288"/>
      <c r="K50" s="124"/>
      <c r="L50" s="124"/>
      <c r="M50" s="124"/>
      <c r="N50" s="127"/>
      <c r="O50" s="127"/>
      <c r="P50" s="127"/>
      <c r="Q50" s="127"/>
      <c r="R50" s="128"/>
      <c r="S50" s="129"/>
      <c r="T50" s="129"/>
      <c r="U50" s="129"/>
      <c r="V50" s="129"/>
      <c r="W50" s="129"/>
      <c r="X50" s="129"/>
      <c r="Y50" s="129"/>
      <c r="Z50" s="129"/>
      <c r="AA50" s="129"/>
      <c r="AB50" s="129"/>
      <c r="AC50" s="129"/>
      <c r="AD50" s="129"/>
      <c r="AE50" s="129"/>
      <c r="AF50" s="129"/>
      <c r="AG50" s="129"/>
      <c r="AH50" s="129"/>
      <c r="AI50" s="573"/>
      <c r="AJ50" s="573"/>
      <c r="AK50" s="573"/>
      <c r="AL50" s="129"/>
      <c r="AM50" s="129"/>
      <c r="AN50" s="129"/>
      <c r="AO50" s="129"/>
      <c r="AP50" s="129"/>
      <c r="AQ50" s="129"/>
      <c r="AR50" s="129"/>
      <c r="AS50" s="129"/>
    </row>
    <row r="51" spans="1:45" s="37" customFormat="1" ht="9.6" customHeight="1" x14ac:dyDescent="0.25">
      <c r="A51" s="289"/>
      <c r="B51" s="288"/>
      <c r="C51" s="288"/>
      <c r="D51" s="288"/>
      <c r="E51" s="288"/>
      <c r="F51" s="124"/>
      <c r="G51" s="124"/>
      <c r="H51" s="129"/>
      <c r="I51" s="475"/>
      <c r="J51" s="288"/>
      <c r="K51" s="124"/>
      <c r="L51" s="124"/>
      <c r="M51" s="124"/>
      <c r="N51" s="127"/>
      <c r="O51" s="127"/>
      <c r="P51" s="127"/>
      <c r="Q51" s="127"/>
      <c r="R51" s="128"/>
      <c r="S51" s="129"/>
      <c r="T51" s="129"/>
      <c r="U51" s="129"/>
      <c r="V51" s="129"/>
      <c r="W51" s="129"/>
      <c r="X51" s="129"/>
      <c r="Y51" s="129"/>
      <c r="Z51" s="129"/>
      <c r="AA51" s="129"/>
      <c r="AB51" s="129"/>
      <c r="AC51" s="129"/>
      <c r="AD51" s="129"/>
      <c r="AE51" s="129"/>
      <c r="AF51" s="129"/>
      <c r="AG51" s="129"/>
      <c r="AH51" s="129"/>
      <c r="AI51" s="573"/>
      <c r="AJ51" s="573"/>
      <c r="AK51" s="573"/>
      <c r="AL51" s="129"/>
      <c r="AM51" s="129"/>
      <c r="AN51" s="129"/>
      <c r="AO51" s="129"/>
      <c r="AP51" s="129"/>
      <c r="AQ51" s="129"/>
      <c r="AR51" s="129"/>
      <c r="AS51" s="129"/>
    </row>
    <row r="52" spans="1:45" s="37" customFormat="1" ht="9.6" customHeight="1" x14ac:dyDescent="0.25">
      <c r="A52" s="485"/>
      <c r="B52" s="124"/>
      <c r="C52" s="124"/>
      <c r="D52" s="124"/>
      <c r="E52" s="288"/>
      <c r="F52" s="649"/>
      <c r="G52" s="649"/>
      <c r="H52" s="649"/>
      <c r="I52" s="649"/>
      <c r="J52" s="288"/>
      <c r="K52" s="124"/>
      <c r="L52" s="124"/>
      <c r="M52" s="124"/>
      <c r="N52" s="124"/>
      <c r="O52" s="124"/>
      <c r="P52" s="124"/>
      <c r="Q52" s="127"/>
      <c r="R52" s="128"/>
      <c r="S52" s="129"/>
      <c r="T52" s="129"/>
      <c r="U52" s="129"/>
      <c r="V52" s="129"/>
      <c r="W52" s="129"/>
      <c r="X52" s="129"/>
      <c r="Y52" s="129"/>
      <c r="Z52" s="129"/>
      <c r="AA52" s="129"/>
      <c r="AB52" s="129"/>
      <c r="AC52" s="129"/>
      <c r="AD52" s="129"/>
      <c r="AE52" s="129"/>
      <c r="AF52" s="129"/>
      <c r="AG52" s="129"/>
      <c r="AH52" s="129"/>
      <c r="AI52" s="573"/>
      <c r="AJ52" s="573"/>
      <c r="AK52" s="573"/>
      <c r="AL52" s="129"/>
      <c r="AM52" s="129"/>
      <c r="AN52" s="129"/>
      <c r="AO52" s="129"/>
      <c r="AP52" s="129"/>
      <c r="AQ52" s="129"/>
      <c r="AR52" s="129"/>
      <c r="AS52" s="129"/>
    </row>
    <row r="53" spans="1:45" s="2" customFormat="1" ht="6.75" customHeight="1" x14ac:dyDescent="0.25">
      <c r="A53" s="163"/>
      <c r="B53" s="163"/>
      <c r="C53" s="163"/>
      <c r="D53" s="163"/>
      <c r="E53" s="163"/>
      <c r="F53" s="650"/>
      <c r="G53" s="650"/>
      <c r="H53" s="650"/>
      <c r="I53" s="650"/>
      <c r="J53" s="165"/>
      <c r="K53" s="166"/>
      <c r="L53" s="167"/>
      <c r="M53" s="166"/>
      <c r="N53" s="167"/>
      <c r="O53" s="166"/>
      <c r="P53" s="167"/>
      <c r="Q53" s="166"/>
      <c r="R53" s="167"/>
      <c r="S53" s="168"/>
      <c r="T53" s="168"/>
      <c r="U53" s="168"/>
      <c r="V53" s="168"/>
      <c r="W53" s="168"/>
      <c r="X53" s="168"/>
      <c r="Y53" s="168"/>
      <c r="Z53" s="168"/>
      <c r="AA53" s="168"/>
      <c r="AB53" s="168"/>
      <c r="AC53" s="168"/>
      <c r="AD53" s="168"/>
      <c r="AE53" s="168"/>
      <c r="AF53" s="168"/>
      <c r="AG53" s="168"/>
      <c r="AH53" s="168"/>
      <c r="AI53" s="573"/>
      <c r="AJ53" s="573"/>
      <c r="AK53" s="573"/>
      <c r="AL53" s="168"/>
      <c r="AM53" s="168"/>
      <c r="AN53" s="168"/>
      <c r="AO53" s="168"/>
      <c r="AP53" s="168"/>
      <c r="AQ53" s="168"/>
      <c r="AR53" s="168"/>
      <c r="AS53" s="168"/>
    </row>
    <row r="54" spans="1:45" s="18" customFormat="1" ht="10.5" customHeight="1" x14ac:dyDescent="0.25">
      <c r="A54" s="169" t="s">
        <v>102</v>
      </c>
      <c r="B54" s="170"/>
      <c r="C54" s="170"/>
      <c r="D54" s="381"/>
      <c r="E54" s="172" t="s">
        <v>6</v>
      </c>
      <c r="F54" s="173" t="s">
        <v>104</v>
      </c>
      <c r="G54" s="172"/>
      <c r="H54" s="174"/>
      <c r="I54" s="175"/>
      <c r="J54" s="172" t="s">
        <v>6</v>
      </c>
      <c r="K54" s="173" t="s">
        <v>122</v>
      </c>
      <c r="L54" s="176"/>
      <c r="M54" s="173" t="s">
        <v>123</v>
      </c>
      <c r="N54" s="177"/>
      <c r="O54" s="178" t="s">
        <v>124</v>
      </c>
      <c r="P54" s="178"/>
      <c r="Q54" s="179"/>
      <c r="R54" s="180"/>
      <c r="T54" s="55"/>
      <c r="U54" s="55"/>
      <c r="V54" s="55"/>
      <c r="W54" s="55"/>
      <c r="X54" s="55"/>
      <c r="Y54" s="55"/>
      <c r="Z54" s="55"/>
      <c r="AA54" s="55"/>
      <c r="AB54" s="55"/>
      <c r="AC54" s="55"/>
      <c r="AD54" s="55"/>
      <c r="AE54" s="55"/>
      <c r="AF54" s="55"/>
      <c r="AG54" s="55"/>
      <c r="AH54" s="55"/>
      <c r="AI54" s="574"/>
      <c r="AJ54" s="574"/>
      <c r="AK54" s="574"/>
      <c r="AL54" s="55"/>
      <c r="AM54" s="55"/>
      <c r="AN54" s="55"/>
      <c r="AO54" s="55"/>
      <c r="AP54" s="55"/>
      <c r="AQ54" s="55"/>
      <c r="AR54" s="55"/>
      <c r="AS54" s="55"/>
    </row>
    <row r="55" spans="1:45" s="18" customFormat="1" ht="9" customHeight="1" x14ac:dyDescent="0.25">
      <c r="A55" s="494" t="s">
        <v>103</v>
      </c>
      <c r="B55" s="495"/>
      <c r="C55" s="496"/>
      <c r="D55" s="497"/>
      <c r="E55" s="185">
        <v>1</v>
      </c>
      <c r="F55" s="55" t="str">
        <f>IF(E55&gt;$R$62,,UPPER(VLOOKUP(E55,'1MD ELO (4)'!$A$7:$Q$134,2)))</f>
        <v/>
      </c>
      <c r="G55" s="185"/>
      <c r="H55" s="55"/>
      <c r="I55" s="54"/>
      <c r="J55" s="486" t="s">
        <v>7</v>
      </c>
      <c r="K55" s="53"/>
      <c r="L55" s="487"/>
      <c r="M55" s="53"/>
      <c r="N55" s="488"/>
      <c r="O55" s="489" t="s">
        <v>108</v>
      </c>
      <c r="P55" s="490"/>
      <c r="Q55" s="490"/>
      <c r="R55" s="488"/>
      <c r="T55" s="55"/>
      <c r="U55" s="55"/>
      <c r="V55" s="55"/>
      <c r="W55" s="55"/>
      <c r="X55" s="55"/>
      <c r="Y55" s="55"/>
      <c r="Z55" s="55"/>
      <c r="AA55" s="55"/>
      <c r="AB55" s="55"/>
      <c r="AC55" s="55"/>
      <c r="AD55" s="55"/>
      <c r="AE55" s="55"/>
      <c r="AF55" s="55"/>
      <c r="AG55" s="55"/>
      <c r="AH55" s="55"/>
      <c r="AI55" s="574"/>
      <c r="AJ55" s="574"/>
      <c r="AK55" s="574"/>
      <c r="AL55" s="55"/>
      <c r="AM55" s="55"/>
      <c r="AN55" s="55"/>
      <c r="AO55" s="55"/>
      <c r="AP55" s="55"/>
      <c r="AQ55" s="55"/>
      <c r="AR55" s="55"/>
      <c r="AS55" s="55"/>
    </row>
    <row r="56" spans="1:45" s="18" customFormat="1" ht="9" customHeight="1" x14ac:dyDescent="0.25">
      <c r="A56" s="498" t="s">
        <v>121</v>
      </c>
      <c r="B56" s="294"/>
      <c r="C56" s="499"/>
      <c r="D56" s="500"/>
      <c r="E56" s="185">
        <v>2</v>
      </c>
      <c r="F56" s="55" t="str">
        <f>IF(E56&gt;$R$62,,UPPER(VLOOKUP(E56,'1MD ELO (4)'!$A$7:$Q$134,2)))</f>
        <v/>
      </c>
      <c r="G56" s="185"/>
      <c r="H56" s="55"/>
      <c r="I56" s="54"/>
      <c r="J56" s="486" t="s">
        <v>8</v>
      </c>
      <c r="K56" s="53"/>
      <c r="L56" s="487"/>
      <c r="M56" s="53"/>
      <c r="N56" s="488"/>
      <c r="O56" s="201"/>
      <c r="P56" s="491"/>
      <c r="Q56" s="294"/>
      <c r="R56" s="492"/>
      <c r="T56" s="55"/>
      <c r="U56" s="55"/>
      <c r="V56" s="55"/>
      <c r="W56" s="55"/>
      <c r="X56" s="55"/>
      <c r="Y56" s="55"/>
      <c r="Z56" s="55"/>
      <c r="AA56" s="55"/>
      <c r="AB56" s="55"/>
      <c r="AC56" s="55"/>
      <c r="AD56" s="55"/>
      <c r="AE56" s="55"/>
      <c r="AF56" s="55"/>
      <c r="AG56" s="55"/>
      <c r="AH56" s="55"/>
      <c r="AI56" s="574"/>
      <c r="AJ56" s="574"/>
      <c r="AK56" s="574"/>
      <c r="AL56" s="55"/>
      <c r="AM56" s="55"/>
      <c r="AN56" s="55"/>
      <c r="AO56" s="55"/>
      <c r="AP56" s="55"/>
      <c r="AQ56" s="55"/>
      <c r="AR56" s="55"/>
      <c r="AS56" s="55"/>
    </row>
    <row r="57" spans="1:45" s="18" customFormat="1" ht="9" customHeight="1" x14ac:dyDescent="0.25">
      <c r="A57" s="336"/>
      <c r="B57" s="337"/>
      <c r="C57" s="379"/>
      <c r="D57" s="338"/>
      <c r="E57" s="185"/>
      <c r="F57" s="55"/>
      <c r="G57" s="185"/>
      <c r="H57" s="55"/>
      <c r="I57" s="54"/>
      <c r="J57" s="486" t="s">
        <v>9</v>
      </c>
      <c r="K57" s="53"/>
      <c r="L57" s="487"/>
      <c r="M57" s="53"/>
      <c r="N57" s="488"/>
      <c r="O57" s="489" t="s">
        <v>109</v>
      </c>
      <c r="P57" s="490"/>
      <c r="Q57" s="490"/>
      <c r="R57" s="488"/>
      <c r="T57" s="55"/>
      <c r="U57" s="55"/>
      <c r="V57" s="55"/>
      <c r="W57" s="55"/>
      <c r="X57" s="55"/>
      <c r="Y57" s="55"/>
      <c r="Z57" s="55"/>
      <c r="AA57" s="55"/>
      <c r="AB57" s="55"/>
      <c r="AC57" s="55"/>
      <c r="AD57" s="55"/>
      <c r="AE57" s="55"/>
      <c r="AF57" s="55"/>
      <c r="AG57" s="55"/>
      <c r="AH57" s="55"/>
      <c r="AI57" s="574"/>
      <c r="AJ57" s="574"/>
      <c r="AK57" s="574"/>
      <c r="AL57" s="55"/>
      <c r="AM57" s="55"/>
      <c r="AN57" s="55"/>
      <c r="AO57" s="55"/>
      <c r="AP57" s="55"/>
      <c r="AQ57" s="55"/>
      <c r="AR57" s="55"/>
      <c r="AS57" s="55"/>
    </row>
    <row r="58" spans="1:45" s="18" customFormat="1" ht="9" customHeight="1" x14ac:dyDescent="0.25">
      <c r="A58" s="198"/>
      <c r="B58" s="110"/>
      <c r="C58" s="110"/>
      <c r="D58" s="199"/>
      <c r="E58" s="185"/>
      <c r="F58" s="55"/>
      <c r="G58" s="185"/>
      <c r="H58" s="55"/>
      <c r="I58" s="54"/>
      <c r="J58" s="486" t="s">
        <v>10</v>
      </c>
      <c r="K58" s="53"/>
      <c r="L58" s="487"/>
      <c r="M58" s="53"/>
      <c r="N58" s="488"/>
      <c r="O58" s="53"/>
      <c r="P58" s="487"/>
      <c r="Q58" s="53"/>
      <c r="R58" s="488"/>
      <c r="T58" s="55"/>
      <c r="U58" s="55"/>
      <c r="V58" s="55"/>
      <c r="W58" s="55"/>
      <c r="X58" s="55"/>
      <c r="Y58" s="55"/>
      <c r="Z58" s="55"/>
      <c r="AA58" s="55"/>
      <c r="AB58" s="55"/>
      <c r="AC58" s="55"/>
      <c r="AD58" s="55"/>
      <c r="AE58" s="55"/>
      <c r="AF58" s="55"/>
      <c r="AG58" s="55"/>
      <c r="AH58" s="55"/>
      <c r="AI58" s="574"/>
      <c r="AJ58" s="574"/>
      <c r="AK58" s="574"/>
      <c r="AL58" s="55"/>
      <c r="AM58" s="55"/>
      <c r="AN58" s="55"/>
      <c r="AO58" s="55"/>
      <c r="AP58" s="55"/>
      <c r="AQ58" s="55"/>
      <c r="AR58" s="55"/>
      <c r="AS58" s="55"/>
    </row>
    <row r="59" spans="1:45" s="18" customFormat="1" ht="9" customHeight="1" x14ac:dyDescent="0.25">
      <c r="A59" s="325"/>
      <c r="B59" s="339"/>
      <c r="C59" s="339"/>
      <c r="D59" s="380"/>
      <c r="E59" s="185"/>
      <c r="F59" s="55"/>
      <c r="G59" s="185"/>
      <c r="H59" s="55"/>
      <c r="I59" s="54"/>
      <c r="J59" s="486" t="s">
        <v>11</v>
      </c>
      <c r="K59" s="53"/>
      <c r="L59" s="487"/>
      <c r="M59" s="53"/>
      <c r="N59" s="488"/>
      <c r="O59" s="294"/>
      <c r="P59" s="491"/>
      <c r="Q59" s="294"/>
      <c r="R59" s="492"/>
      <c r="T59" s="55"/>
      <c r="U59" s="55"/>
      <c r="V59" s="55"/>
      <c r="W59" s="55"/>
      <c r="X59" s="55"/>
      <c r="Y59" s="55"/>
      <c r="Z59" s="55"/>
      <c r="AA59" s="55"/>
      <c r="AB59" s="55"/>
      <c r="AC59" s="55"/>
      <c r="AD59" s="55"/>
      <c r="AE59" s="55"/>
      <c r="AF59" s="55"/>
      <c r="AG59" s="55"/>
      <c r="AH59" s="55"/>
      <c r="AI59" s="574"/>
      <c r="AJ59" s="574"/>
      <c r="AK59" s="574"/>
      <c r="AL59" s="55"/>
      <c r="AM59" s="55"/>
      <c r="AN59" s="55"/>
      <c r="AO59" s="55"/>
      <c r="AP59" s="55"/>
      <c r="AQ59" s="55"/>
      <c r="AR59" s="55"/>
      <c r="AS59" s="55"/>
    </row>
    <row r="60" spans="1:45" s="18" customFormat="1" ht="9" customHeight="1" x14ac:dyDescent="0.25">
      <c r="A60" s="326"/>
      <c r="B60" s="24"/>
      <c r="C60" s="110"/>
      <c r="D60" s="199"/>
      <c r="E60" s="185"/>
      <c r="F60" s="55"/>
      <c r="G60" s="185"/>
      <c r="H60" s="55"/>
      <c r="I60" s="54"/>
      <c r="J60" s="486" t="s">
        <v>12</v>
      </c>
      <c r="K60" s="53"/>
      <c r="L60" s="487"/>
      <c r="M60" s="53"/>
      <c r="N60" s="488"/>
      <c r="O60" s="489" t="s">
        <v>89</v>
      </c>
      <c r="P60" s="490"/>
      <c r="Q60" s="490"/>
      <c r="R60" s="488"/>
      <c r="T60" s="55"/>
      <c r="U60" s="55"/>
      <c r="V60" s="55"/>
      <c r="W60" s="55"/>
      <c r="X60" s="55"/>
      <c r="Y60" s="55"/>
      <c r="Z60" s="55"/>
      <c r="AA60" s="55"/>
      <c r="AB60" s="55"/>
      <c r="AC60" s="55"/>
      <c r="AD60" s="55"/>
      <c r="AE60" s="55"/>
      <c r="AF60" s="55"/>
      <c r="AG60" s="55"/>
      <c r="AH60" s="55"/>
      <c r="AI60" s="574"/>
      <c r="AJ60" s="574"/>
      <c r="AK60" s="574"/>
      <c r="AL60" s="55"/>
      <c r="AM60" s="55"/>
      <c r="AN60" s="55"/>
      <c r="AO60" s="55"/>
      <c r="AP60" s="55"/>
      <c r="AQ60" s="55"/>
      <c r="AR60" s="55"/>
      <c r="AS60" s="55"/>
    </row>
    <row r="61" spans="1:45" s="18" customFormat="1" ht="9" customHeight="1" x14ac:dyDescent="0.25">
      <c r="A61" s="326"/>
      <c r="B61" s="24"/>
      <c r="C61" s="263"/>
      <c r="D61" s="334"/>
      <c r="E61" s="185"/>
      <c r="F61" s="55"/>
      <c r="G61" s="185"/>
      <c r="H61" s="55"/>
      <c r="I61" s="54"/>
      <c r="J61" s="486" t="s">
        <v>13</v>
      </c>
      <c r="K61" s="53"/>
      <c r="L61" s="487"/>
      <c r="M61" s="53"/>
      <c r="N61" s="488"/>
      <c r="O61" s="53"/>
      <c r="P61" s="487"/>
      <c r="Q61" s="53"/>
      <c r="R61" s="488"/>
      <c r="T61" s="55"/>
      <c r="U61" s="55"/>
      <c r="V61" s="55"/>
      <c r="W61" s="55"/>
      <c r="X61" s="55"/>
      <c r="Y61" s="55"/>
      <c r="Z61" s="55"/>
      <c r="AA61" s="55"/>
      <c r="AB61" s="55"/>
      <c r="AC61" s="55"/>
      <c r="AD61" s="55"/>
      <c r="AE61" s="55"/>
      <c r="AF61" s="55"/>
      <c r="AG61" s="55"/>
      <c r="AH61" s="55"/>
      <c r="AI61" s="574"/>
      <c r="AJ61" s="574"/>
      <c r="AK61" s="574"/>
      <c r="AL61" s="55"/>
      <c r="AM61" s="55"/>
      <c r="AN61" s="55"/>
      <c r="AO61" s="55"/>
      <c r="AP61" s="55"/>
      <c r="AQ61" s="55"/>
      <c r="AR61" s="55"/>
      <c r="AS61" s="55"/>
    </row>
    <row r="62" spans="1:45" s="18" customFormat="1" ht="9" customHeight="1" x14ac:dyDescent="0.25">
      <c r="A62" s="327"/>
      <c r="B62" s="324"/>
      <c r="C62" s="375"/>
      <c r="D62" s="335"/>
      <c r="E62" s="202"/>
      <c r="F62" s="201"/>
      <c r="G62" s="202"/>
      <c r="H62" s="201"/>
      <c r="I62" s="203"/>
      <c r="J62" s="493" t="s">
        <v>14</v>
      </c>
      <c r="K62" s="294"/>
      <c r="L62" s="491"/>
      <c r="M62" s="294"/>
      <c r="N62" s="492"/>
      <c r="O62" s="294" t="str">
        <f>R4</f>
        <v>Csávás István</v>
      </c>
      <c r="P62" s="491"/>
      <c r="Q62" s="294"/>
      <c r="R62" s="205">
        <f>MIN(4,'1MD ELO (4)'!Q5)</f>
        <v>4</v>
      </c>
      <c r="T62" s="55"/>
      <c r="U62" s="55"/>
      <c r="V62" s="55"/>
      <c r="W62" s="55"/>
      <c r="X62" s="55"/>
      <c r="Y62" s="55"/>
      <c r="Z62" s="55"/>
      <c r="AA62" s="55"/>
      <c r="AB62" s="55"/>
      <c r="AC62" s="55"/>
      <c r="AD62" s="55"/>
      <c r="AE62" s="55"/>
      <c r="AF62" s="55"/>
      <c r="AG62" s="55"/>
      <c r="AH62" s="55"/>
      <c r="AI62" s="574"/>
      <c r="AJ62" s="574"/>
      <c r="AK62" s="574"/>
      <c r="AL62" s="55"/>
      <c r="AM62" s="55"/>
      <c r="AN62" s="55"/>
      <c r="AO62" s="55"/>
      <c r="AP62" s="55"/>
      <c r="AQ62" s="55"/>
      <c r="AR62" s="55"/>
      <c r="AS62" s="55"/>
    </row>
    <row r="63" spans="1:45" x14ac:dyDescent="0.25">
      <c r="T63" s="483"/>
      <c r="U63" s="483"/>
      <c r="V63" s="483"/>
      <c r="W63" s="483"/>
      <c r="X63" s="483"/>
      <c r="Y63" s="483"/>
      <c r="Z63" s="483"/>
      <c r="AA63" s="483"/>
      <c r="AB63" s="483"/>
      <c r="AC63" s="483"/>
      <c r="AD63" s="483"/>
      <c r="AE63" s="483"/>
      <c r="AF63" s="483"/>
      <c r="AG63" s="483"/>
      <c r="AH63" s="483"/>
      <c r="AL63" s="483"/>
      <c r="AM63" s="483"/>
      <c r="AN63" s="483"/>
      <c r="AO63" s="483"/>
      <c r="AP63" s="483"/>
      <c r="AQ63" s="483"/>
      <c r="AR63" s="483"/>
      <c r="AS63" s="483"/>
    </row>
    <row r="64" spans="1:45" x14ac:dyDescent="0.25">
      <c r="T64" s="483"/>
      <c r="U64" s="483"/>
      <c r="V64" s="483"/>
      <c r="W64" s="483"/>
      <c r="X64" s="483"/>
      <c r="Y64" s="483"/>
      <c r="Z64" s="483"/>
      <c r="AA64" s="483"/>
      <c r="AB64" s="483"/>
      <c r="AC64" s="483"/>
      <c r="AD64" s="483"/>
      <c r="AE64" s="483"/>
      <c r="AF64" s="483"/>
      <c r="AG64" s="483"/>
      <c r="AH64" s="483"/>
      <c r="AL64" s="483"/>
      <c r="AM64" s="483"/>
      <c r="AN64" s="483"/>
      <c r="AO64" s="483"/>
      <c r="AP64" s="483"/>
      <c r="AQ64" s="483"/>
      <c r="AR64" s="483"/>
      <c r="AS64" s="483"/>
    </row>
    <row r="65" spans="20:45" x14ac:dyDescent="0.25">
      <c r="T65" s="483"/>
      <c r="U65" s="483"/>
      <c r="V65" s="483"/>
      <c r="W65" s="483"/>
      <c r="X65" s="483"/>
      <c r="Y65" s="483"/>
      <c r="Z65" s="483"/>
      <c r="AA65" s="483"/>
      <c r="AB65" s="483"/>
      <c r="AC65" s="483"/>
      <c r="AD65" s="483"/>
      <c r="AE65" s="483"/>
      <c r="AF65" s="483"/>
      <c r="AG65" s="483"/>
      <c r="AH65" s="483"/>
      <c r="AL65" s="483"/>
      <c r="AM65" s="483"/>
      <c r="AN65" s="483"/>
      <c r="AO65" s="483"/>
      <c r="AP65" s="483"/>
      <c r="AQ65" s="483"/>
      <c r="AR65" s="483"/>
      <c r="AS65" s="483"/>
    </row>
    <row r="66" spans="20:45" x14ac:dyDescent="0.25">
      <c r="T66" s="483"/>
      <c r="U66" s="483"/>
      <c r="V66" s="483"/>
      <c r="W66" s="483"/>
      <c r="X66" s="483"/>
      <c r="Y66" s="483"/>
      <c r="Z66" s="483"/>
      <c r="AA66" s="483"/>
      <c r="AB66" s="483"/>
      <c r="AC66" s="483"/>
      <c r="AD66" s="483"/>
      <c r="AE66" s="483"/>
      <c r="AF66" s="483"/>
      <c r="AG66" s="483"/>
      <c r="AH66" s="483"/>
      <c r="AL66" s="483"/>
      <c r="AM66" s="483"/>
      <c r="AN66" s="483"/>
      <c r="AO66" s="483"/>
      <c r="AP66" s="483"/>
      <c r="AQ66" s="483"/>
      <c r="AR66" s="483"/>
      <c r="AS66" s="483"/>
    </row>
    <row r="67" spans="20:45" x14ac:dyDescent="0.25">
      <c r="T67" s="483"/>
      <c r="U67" s="483"/>
      <c r="V67" s="483"/>
      <c r="W67" s="483"/>
      <c r="X67" s="483"/>
      <c r="Y67" s="483"/>
      <c r="Z67" s="483"/>
      <c r="AA67" s="483"/>
      <c r="AB67" s="483"/>
      <c r="AC67" s="483"/>
      <c r="AD67" s="483"/>
      <c r="AE67" s="483"/>
      <c r="AF67" s="483"/>
      <c r="AG67" s="483"/>
      <c r="AH67" s="483"/>
      <c r="AL67" s="483"/>
      <c r="AM67" s="483"/>
      <c r="AN67" s="483"/>
      <c r="AO67" s="483"/>
      <c r="AP67" s="483"/>
      <c r="AQ67" s="483"/>
      <c r="AR67" s="483"/>
      <c r="AS67" s="483"/>
    </row>
    <row r="68" spans="20:45" x14ac:dyDescent="0.25">
      <c r="T68" s="483"/>
      <c r="U68" s="483"/>
      <c r="V68" s="483"/>
      <c r="W68" s="483"/>
      <c r="X68" s="483"/>
      <c r="Y68" s="483"/>
      <c r="Z68" s="483"/>
      <c r="AA68" s="483"/>
      <c r="AB68" s="483"/>
      <c r="AC68" s="483"/>
      <c r="AD68" s="483"/>
      <c r="AE68" s="483"/>
      <c r="AF68" s="483"/>
      <c r="AG68" s="483"/>
      <c r="AH68" s="483"/>
      <c r="AL68" s="483"/>
      <c r="AM68" s="483"/>
      <c r="AN68" s="483"/>
      <c r="AO68" s="483"/>
      <c r="AP68" s="483"/>
      <c r="AQ68" s="483"/>
      <c r="AR68" s="483"/>
      <c r="AS68" s="483"/>
    </row>
    <row r="69" spans="20:45" x14ac:dyDescent="0.25">
      <c r="T69" s="483"/>
      <c r="U69" s="483"/>
      <c r="V69" s="483"/>
      <c r="W69" s="483"/>
      <c r="X69" s="483"/>
      <c r="Y69" s="483"/>
      <c r="Z69" s="483"/>
      <c r="AA69" s="483"/>
      <c r="AB69" s="483"/>
      <c r="AC69" s="483"/>
      <c r="AD69" s="483"/>
      <c r="AE69" s="483"/>
      <c r="AF69" s="483"/>
      <c r="AG69" s="483"/>
      <c r="AH69" s="483"/>
      <c r="AL69" s="483"/>
      <c r="AM69" s="483"/>
      <c r="AN69" s="483"/>
      <c r="AO69" s="483"/>
      <c r="AP69" s="483"/>
      <c r="AQ69" s="483"/>
      <c r="AR69" s="483"/>
      <c r="AS69" s="483"/>
    </row>
    <row r="70" spans="20:45" x14ac:dyDescent="0.25">
      <c r="T70" s="483"/>
      <c r="U70" s="483"/>
      <c r="V70" s="483"/>
      <c r="W70" s="483"/>
      <c r="X70" s="483"/>
      <c r="Y70" s="483"/>
      <c r="Z70" s="483"/>
      <c r="AA70" s="483"/>
      <c r="AB70" s="483"/>
      <c r="AC70" s="483"/>
      <c r="AD70" s="483"/>
      <c r="AE70" s="483"/>
      <c r="AF70" s="483"/>
      <c r="AG70" s="483"/>
      <c r="AH70" s="483"/>
      <c r="AL70" s="483"/>
      <c r="AM70" s="483"/>
      <c r="AN70" s="483"/>
      <c r="AO70" s="483"/>
      <c r="AP70" s="483"/>
      <c r="AQ70" s="483"/>
      <c r="AR70" s="483"/>
      <c r="AS70" s="483"/>
    </row>
    <row r="71" spans="20:45" x14ac:dyDescent="0.25">
      <c r="T71" s="483"/>
      <c r="U71" s="483"/>
      <c r="V71" s="483"/>
      <c r="W71" s="483"/>
      <c r="X71" s="483"/>
      <c r="Y71" s="483"/>
      <c r="Z71" s="483"/>
      <c r="AA71" s="483"/>
      <c r="AB71" s="483"/>
      <c r="AC71" s="483"/>
      <c r="AD71" s="483"/>
      <c r="AE71" s="483"/>
      <c r="AF71" s="483"/>
      <c r="AG71" s="483"/>
      <c r="AH71" s="483"/>
      <c r="AL71" s="483"/>
      <c r="AM71" s="483"/>
      <c r="AN71" s="483"/>
      <c r="AO71" s="483"/>
      <c r="AP71" s="483"/>
      <c r="AQ71" s="483"/>
      <c r="AR71" s="483"/>
      <c r="AS71" s="483"/>
    </row>
    <row r="72" spans="20:45" x14ac:dyDescent="0.25">
      <c r="T72" s="483"/>
      <c r="U72" s="483"/>
      <c r="V72" s="483"/>
      <c r="W72" s="483"/>
      <c r="X72" s="483"/>
      <c r="Y72" s="483"/>
      <c r="Z72" s="483"/>
      <c r="AA72" s="483"/>
      <c r="AB72" s="483"/>
      <c r="AC72" s="483"/>
      <c r="AD72" s="483"/>
      <c r="AE72" s="483"/>
      <c r="AF72" s="483"/>
      <c r="AG72" s="483"/>
      <c r="AH72" s="483"/>
      <c r="AL72" s="483"/>
      <c r="AM72" s="483"/>
      <c r="AN72" s="483"/>
      <c r="AO72" s="483"/>
      <c r="AP72" s="483"/>
      <c r="AQ72" s="483"/>
      <c r="AR72" s="483"/>
      <c r="AS72" s="483"/>
    </row>
    <row r="73" spans="20:45" x14ac:dyDescent="0.25">
      <c r="T73" s="483"/>
      <c r="U73" s="483"/>
      <c r="V73" s="483"/>
      <c r="W73" s="483"/>
      <c r="X73" s="483"/>
      <c r="Y73" s="483"/>
      <c r="Z73" s="483"/>
      <c r="AA73" s="483"/>
      <c r="AB73" s="483"/>
      <c r="AC73" s="483"/>
      <c r="AD73" s="483"/>
      <c r="AE73" s="483"/>
      <c r="AF73" s="483"/>
      <c r="AG73" s="483"/>
      <c r="AH73" s="483"/>
      <c r="AL73" s="483"/>
      <c r="AM73" s="483"/>
      <c r="AN73" s="483"/>
      <c r="AO73" s="483"/>
      <c r="AP73" s="483"/>
      <c r="AQ73" s="483"/>
      <c r="AR73" s="483"/>
      <c r="AS73" s="483"/>
    </row>
    <row r="74" spans="20:45" x14ac:dyDescent="0.25">
      <c r="T74" s="483"/>
      <c r="U74" s="483"/>
      <c r="V74" s="483"/>
      <c r="W74" s="483"/>
      <c r="X74" s="483"/>
      <c r="Y74" s="483"/>
      <c r="Z74" s="483"/>
      <c r="AA74" s="483"/>
      <c r="AB74" s="483"/>
      <c r="AC74" s="483"/>
      <c r="AD74" s="483"/>
      <c r="AE74" s="483"/>
      <c r="AF74" s="483"/>
      <c r="AG74" s="483"/>
      <c r="AH74" s="483"/>
      <c r="AL74" s="483"/>
      <c r="AM74" s="483"/>
      <c r="AN74" s="483"/>
      <c r="AO74" s="483"/>
      <c r="AP74" s="483"/>
      <c r="AQ74" s="483"/>
      <c r="AR74" s="483"/>
      <c r="AS74" s="483"/>
    </row>
    <row r="75" spans="20:45" x14ac:dyDescent="0.25">
      <c r="T75" s="483"/>
      <c r="U75" s="483"/>
      <c r="V75" s="483"/>
      <c r="W75" s="483"/>
      <c r="X75" s="483"/>
      <c r="Y75" s="483"/>
      <c r="Z75" s="483"/>
      <c r="AA75" s="483"/>
      <c r="AB75" s="483"/>
      <c r="AC75" s="483"/>
      <c r="AD75" s="483"/>
      <c r="AE75" s="483"/>
      <c r="AF75" s="483"/>
      <c r="AG75" s="483"/>
      <c r="AH75" s="483"/>
      <c r="AL75" s="483"/>
      <c r="AM75" s="483"/>
      <c r="AN75" s="483"/>
      <c r="AO75" s="483"/>
      <c r="AP75" s="483"/>
      <c r="AQ75" s="483"/>
      <c r="AR75" s="483"/>
      <c r="AS75" s="483"/>
    </row>
    <row r="76" spans="20:45" x14ac:dyDescent="0.25">
      <c r="T76" s="483"/>
      <c r="U76" s="483"/>
      <c r="V76" s="483"/>
      <c r="W76" s="483"/>
      <c r="X76" s="483"/>
      <c r="Y76" s="483"/>
      <c r="Z76" s="483"/>
      <c r="AA76" s="483"/>
      <c r="AB76" s="483"/>
      <c r="AC76" s="483"/>
      <c r="AD76" s="483"/>
      <c r="AE76" s="483"/>
      <c r="AF76" s="483"/>
      <c r="AG76" s="483"/>
      <c r="AH76" s="483"/>
      <c r="AL76" s="483"/>
      <c r="AM76" s="483"/>
      <c r="AN76" s="483"/>
      <c r="AO76" s="483"/>
      <c r="AP76" s="483"/>
      <c r="AQ76" s="483"/>
      <c r="AR76" s="483"/>
      <c r="AS76" s="483"/>
    </row>
    <row r="77" spans="20:45" x14ac:dyDescent="0.25">
      <c r="T77" s="483"/>
      <c r="U77" s="483"/>
      <c r="V77" s="483"/>
      <c r="W77" s="483"/>
      <c r="X77" s="483"/>
      <c r="Y77" s="483"/>
      <c r="Z77" s="483"/>
      <c r="AA77" s="483"/>
      <c r="AB77" s="483"/>
      <c r="AC77" s="483"/>
      <c r="AD77" s="483"/>
      <c r="AE77" s="483"/>
      <c r="AF77" s="483"/>
      <c r="AG77" s="483"/>
      <c r="AH77" s="483"/>
      <c r="AL77" s="483"/>
      <c r="AM77" s="483"/>
      <c r="AN77" s="483"/>
      <c r="AO77" s="483"/>
      <c r="AP77" s="483"/>
      <c r="AQ77" s="483"/>
      <c r="AR77" s="483"/>
      <c r="AS77" s="483"/>
    </row>
    <row r="78" spans="20:45" x14ac:dyDescent="0.25">
      <c r="T78" s="483"/>
      <c r="U78" s="483"/>
      <c r="V78" s="483"/>
      <c r="W78" s="483"/>
      <c r="X78" s="483"/>
      <c r="Y78" s="483"/>
      <c r="Z78" s="483"/>
      <c r="AA78" s="483"/>
      <c r="AB78" s="483"/>
      <c r="AC78" s="483"/>
      <c r="AD78" s="483"/>
      <c r="AE78" s="483"/>
      <c r="AF78" s="483"/>
      <c r="AG78" s="483"/>
      <c r="AH78" s="483"/>
      <c r="AL78" s="483"/>
      <c r="AM78" s="483"/>
      <c r="AN78" s="483"/>
      <c r="AO78" s="483"/>
      <c r="AP78" s="483"/>
      <c r="AQ78" s="483"/>
      <c r="AR78" s="483"/>
      <c r="AS78" s="483"/>
    </row>
    <row r="79" spans="20:45" x14ac:dyDescent="0.25">
      <c r="T79" s="483"/>
      <c r="U79" s="483"/>
      <c r="V79" s="483"/>
      <c r="W79" s="483"/>
      <c r="X79" s="483"/>
      <c r="Y79" s="483"/>
      <c r="Z79" s="483"/>
      <c r="AA79" s="483"/>
      <c r="AB79" s="483"/>
      <c r="AC79" s="483"/>
      <c r="AD79" s="483"/>
      <c r="AE79" s="483"/>
      <c r="AF79" s="483"/>
      <c r="AG79" s="483"/>
      <c r="AH79" s="483"/>
      <c r="AL79" s="483"/>
      <c r="AM79" s="483"/>
      <c r="AN79" s="483"/>
      <c r="AO79" s="483"/>
      <c r="AP79" s="483"/>
      <c r="AQ79" s="483"/>
      <c r="AR79" s="483"/>
      <c r="AS79" s="483"/>
    </row>
    <row r="80" spans="20:45" x14ac:dyDescent="0.25">
      <c r="T80" s="483"/>
      <c r="U80" s="483"/>
      <c r="V80" s="483"/>
      <c r="W80" s="483"/>
      <c r="X80" s="483"/>
      <c r="Y80" s="483"/>
      <c r="Z80" s="483"/>
      <c r="AA80" s="483"/>
      <c r="AB80" s="483"/>
      <c r="AC80" s="483"/>
      <c r="AD80" s="483"/>
      <c r="AE80" s="483"/>
      <c r="AF80" s="483"/>
      <c r="AG80" s="483"/>
      <c r="AH80" s="483"/>
      <c r="AL80" s="483"/>
      <c r="AM80" s="483"/>
      <c r="AN80" s="483"/>
      <c r="AO80" s="483"/>
      <c r="AP80" s="483"/>
      <c r="AQ80" s="483"/>
      <c r="AR80" s="483"/>
      <c r="AS80" s="483"/>
    </row>
    <row r="81" spans="20:45" x14ac:dyDescent="0.25">
      <c r="T81" s="483"/>
      <c r="U81" s="483"/>
      <c r="V81" s="483"/>
      <c r="W81" s="483"/>
      <c r="X81" s="483"/>
      <c r="Y81" s="483"/>
      <c r="Z81" s="483"/>
      <c r="AA81" s="483"/>
      <c r="AB81" s="483"/>
      <c r="AC81" s="483"/>
      <c r="AD81" s="483"/>
      <c r="AE81" s="483"/>
      <c r="AF81" s="483"/>
      <c r="AG81" s="483"/>
      <c r="AH81" s="483"/>
      <c r="AL81" s="483"/>
      <c r="AM81" s="483"/>
      <c r="AN81" s="483"/>
      <c r="AO81" s="483"/>
      <c r="AP81" s="483"/>
      <c r="AQ81" s="483"/>
      <c r="AR81" s="483"/>
      <c r="AS81" s="483"/>
    </row>
    <row r="82" spans="20:45" x14ac:dyDescent="0.25">
      <c r="T82" s="483"/>
      <c r="U82" s="483"/>
      <c r="V82" s="483"/>
      <c r="W82" s="483"/>
      <c r="X82" s="483"/>
      <c r="Y82" s="483"/>
      <c r="Z82" s="483"/>
      <c r="AA82" s="483"/>
      <c r="AB82" s="483"/>
      <c r="AC82" s="483"/>
      <c r="AD82" s="483"/>
      <c r="AE82" s="483"/>
      <c r="AF82" s="483"/>
      <c r="AG82" s="483"/>
      <c r="AH82" s="483"/>
      <c r="AL82" s="483"/>
      <c r="AM82" s="483"/>
      <c r="AN82" s="483"/>
      <c r="AO82" s="483"/>
      <c r="AP82" s="483"/>
      <c r="AQ82" s="483"/>
      <c r="AR82" s="483"/>
      <c r="AS82" s="483"/>
    </row>
    <row r="83" spans="20:45" x14ac:dyDescent="0.25">
      <c r="T83" s="483"/>
      <c r="U83" s="483"/>
      <c r="V83" s="483"/>
      <c r="W83" s="483"/>
      <c r="X83" s="483"/>
      <c r="Y83" s="483"/>
      <c r="Z83" s="483"/>
      <c r="AA83" s="483"/>
      <c r="AB83" s="483"/>
      <c r="AC83" s="483"/>
      <c r="AD83" s="483"/>
      <c r="AE83" s="483"/>
      <c r="AF83" s="483"/>
      <c r="AG83" s="483"/>
      <c r="AH83" s="483"/>
      <c r="AL83" s="483"/>
      <c r="AM83" s="483"/>
      <c r="AN83" s="483"/>
      <c r="AO83" s="483"/>
      <c r="AP83" s="483"/>
      <c r="AQ83" s="483"/>
      <c r="AR83" s="483"/>
      <c r="AS83" s="483"/>
    </row>
    <row r="84" spans="20:45" x14ac:dyDescent="0.25">
      <c r="T84" s="483"/>
      <c r="U84" s="483"/>
      <c r="V84" s="483"/>
      <c r="W84" s="483"/>
      <c r="X84" s="483"/>
      <c r="Y84" s="483"/>
      <c r="Z84" s="483"/>
      <c r="AA84" s="483"/>
      <c r="AB84" s="483"/>
      <c r="AC84" s="483"/>
      <c r="AD84" s="483"/>
      <c r="AE84" s="483"/>
      <c r="AF84" s="483"/>
      <c r="AG84" s="483"/>
      <c r="AH84" s="483"/>
      <c r="AL84" s="483"/>
      <c r="AM84" s="483"/>
      <c r="AN84" s="483"/>
      <c r="AO84" s="483"/>
      <c r="AP84" s="483"/>
      <c r="AQ84" s="483"/>
      <c r="AR84" s="483"/>
      <c r="AS84" s="483"/>
    </row>
    <row r="85" spans="20:45" x14ac:dyDescent="0.25">
      <c r="T85" s="483"/>
      <c r="U85" s="483"/>
      <c r="V85" s="483"/>
      <c r="W85" s="483"/>
      <c r="X85" s="483"/>
      <c r="Y85" s="483"/>
      <c r="Z85" s="483"/>
      <c r="AA85" s="483"/>
      <c r="AB85" s="483"/>
      <c r="AC85" s="483"/>
      <c r="AD85" s="483"/>
      <c r="AE85" s="483"/>
      <c r="AF85" s="483"/>
      <c r="AG85" s="483"/>
      <c r="AH85" s="483"/>
      <c r="AL85" s="483"/>
      <c r="AM85" s="483"/>
      <c r="AN85" s="483"/>
      <c r="AO85" s="483"/>
      <c r="AP85" s="483"/>
      <c r="AQ85" s="483"/>
      <c r="AR85" s="483"/>
      <c r="AS85" s="483"/>
    </row>
    <row r="86" spans="20:45" x14ac:dyDescent="0.25">
      <c r="T86" s="483"/>
      <c r="U86" s="483"/>
      <c r="V86" s="483"/>
      <c r="W86" s="483"/>
      <c r="X86" s="483"/>
      <c r="Y86" s="483"/>
      <c r="Z86" s="483"/>
      <c r="AA86" s="483"/>
      <c r="AB86" s="483"/>
      <c r="AC86" s="483"/>
      <c r="AD86" s="483"/>
      <c r="AE86" s="483"/>
      <c r="AF86" s="483"/>
      <c r="AG86" s="483"/>
      <c r="AH86" s="483"/>
      <c r="AL86" s="483"/>
      <c r="AM86" s="483"/>
      <c r="AN86" s="483"/>
      <c r="AO86" s="483"/>
      <c r="AP86" s="483"/>
      <c r="AQ86" s="483"/>
      <c r="AR86" s="483"/>
      <c r="AS86" s="483"/>
    </row>
    <row r="87" spans="20:45" x14ac:dyDescent="0.25">
      <c r="T87" s="483"/>
      <c r="U87" s="483"/>
      <c r="V87" s="483"/>
      <c r="W87" s="483"/>
      <c r="X87" s="483"/>
      <c r="Y87" s="483"/>
      <c r="Z87" s="483"/>
      <c r="AA87" s="483"/>
      <c r="AB87" s="483"/>
      <c r="AC87" s="483"/>
      <c r="AD87" s="483"/>
      <c r="AE87" s="483"/>
      <c r="AF87" s="483"/>
      <c r="AG87" s="483"/>
      <c r="AH87" s="483"/>
      <c r="AL87" s="483"/>
      <c r="AM87" s="483"/>
      <c r="AN87" s="483"/>
      <c r="AO87" s="483"/>
      <c r="AP87" s="483"/>
      <c r="AQ87" s="483"/>
      <c r="AR87" s="483"/>
      <c r="AS87" s="483"/>
    </row>
    <row r="88" spans="20:45" x14ac:dyDescent="0.25">
      <c r="T88" s="483"/>
      <c r="U88" s="483"/>
      <c r="V88" s="483"/>
      <c r="W88" s="483"/>
      <c r="X88" s="483"/>
      <c r="Y88" s="483"/>
      <c r="Z88" s="483"/>
      <c r="AA88" s="483"/>
      <c r="AB88" s="483"/>
      <c r="AC88" s="483"/>
      <c r="AD88" s="483"/>
      <c r="AE88" s="483"/>
      <c r="AF88" s="483"/>
      <c r="AG88" s="483"/>
      <c r="AH88" s="483"/>
      <c r="AL88" s="483"/>
      <c r="AM88" s="483"/>
      <c r="AN88" s="483"/>
      <c r="AO88" s="483"/>
      <c r="AP88" s="483"/>
      <c r="AQ88" s="483"/>
      <c r="AR88" s="483"/>
      <c r="AS88" s="483"/>
    </row>
    <row r="89" spans="20:45" x14ac:dyDescent="0.25">
      <c r="T89" s="483"/>
      <c r="U89" s="483"/>
      <c r="V89" s="483"/>
      <c r="W89" s="483"/>
      <c r="X89" s="483"/>
      <c r="Y89" s="483"/>
      <c r="Z89" s="483"/>
      <c r="AA89" s="483"/>
      <c r="AB89" s="483"/>
      <c r="AC89" s="483"/>
      <c r="AD89" s="483"/>
      <c r="AE89" s="483"/>
      <c r="AF89" s="483"/>
      <c r="AG89" s="483"/>
      <c r="AH89" s="483"/>
      <c r="AL89" s="483"/>
      <c r="AM89" s="483"/>
      <c r="AN89" s="483"/>
      <c r="AO89" s="483"/>
      <c r="AP89" s="483"/>
      <c r="AQ89" s="483"/>
      <c r="AR89" s="483"/>
      <c r="AS89" s="483"/>
    </row>
    <row r="90" spans="20:45" x14ac:dyDescent="0.25">
      <c r="T90" s="483"/>
      <c r="U90" s="483"/>
      <c r="V90" s="483"/>
      <c r="W90" s="483"/>
      <c r="X90" s="483"/>
      <c r="Y90" s="483"/>
      <c r="Z90" s="483"/>
      <c r="AA90" s="483"/>
      <c r="AB90" s="483"/>
      <c r="AC90" s="483"/>
      <c r="AD90" s="483"/>
      <c r="AE90" s="483"/>
      <c r="AF90" s="483"/>
      <c r="AG90" s="483"/>
      <c r="AH90" s="483"/>
      <c r="AL90" s="483"/>
      <c r="AM90" s="483"/>
      <c r="AN90" s="483"/>
      <c r="AO90" s="483"/>
      <c r="AP90" s="483"/>
      <c r="AQ90" s="483"/>
      <c r="AR90" s="483"/>
      <c r="AS90" s="483"/>
    </row>
    <row r="91" spans="20:45" x14ac:dyDescent="0.25">
      <c r="T91" s="483"/>
      <c r="U91" s="483"/>
      <c r="V91" s="483"/>
      <c r="W91" s="483"/>
      <c r="X91" s="483"/>
      <c r="Y91" s="483"/>
      <c r="Z91" s="483"/>
      <c r="AA91" s="483"/>
      <c r="AB91" s="483"/>
      <c r="AC91" s="483"/>
      <c r="AD91" s="483"/>
      <c r="AE91" s="483"/>
      <c r="AF91" s="483"/>
      <c r="AG91" s="483"/>
      <c r="AH91" s="483"/>
      <c r="AL91" s="483"/>
      <c r="AM91" s="483"/>
      <c r="AN91" s="483"/>
      <c r="AO91" s="483"/>
      <c r="AP91" s="483"/>
      <c r="AQ91" s="483"/>
      <c r="AR91" s="483"/>
      <c r="AS91" s="483"/>
    </row>
    <row r="92" spans="20:45" x14ac:dyDescent="0.25">
      <c r="T92" s="483"/>
      <c r="U92" s="483"/>
      <c r="V92" s="483"/>
      <c r="W92" s="483"/>
      <c r="X92" s="483"/>
      <c r="Y92" s="483"/>
      <c r="Z92" s="483"/>
      <c r="AA92" s="483"/>
      <c r="AB92" s="483"/>
      <c r="AC92" s="483"/>
      <c r="AD92" s="483"/>
      <c r="AE92" s="483"/>
      <c r="AF92" s="483"/>
      <c r="AG92" s="483"/>
      <c r="AH92" s="483"/>
      <c r="AL92" s="483"/>
      <c r="AM92" s="483"/>
      <c r="AN92" s="483"/>
      <c r="AO92" s="483"/>
      <c r="AP92" s="483"/>
      <c r="AQ92" s="483"/>
      <c r="AR92" s="483"/>
      <c r="AS92" s="483"/>
    </row>
    <row r="93" spans="20:45" x14ac:dyDescent="0.25">
      <c r="T93" s="483"/>
      <c r="U93" s="483"/>
      <c r="V93" s="483"/>
      <c r="W93" s="483"/>
      <c r="X93" s="483"/>
      <c r="Y93" s="483"/>
      <c r="Z93" s="483"/>
      <c r="AA93" s="483"/>
      <c r="AB93" s="483"/>
      <c r="AC93" s="483"/>
      <c r="AD93" s="483"/>
      <c r="AE93" s="483"/>
      <c r="AF93" s="483"/>
      <c r="AG93" s="483"/>
      <c r="AH93" s="483"/>
      <c r="AL93" s="483"/>
      <c r="AM93" s="483"/>
      <c r="AN93" s="483"/>
      <c r="AO93" s="483"/>
      <c r="AP93" s="483"/>
      <c r="AQ93" s="483"/>
      <c r="AR93" s="483"/>
      <c r="AS93" s="483"/>
    </row>
    <row r="94" spans="20:45" x14ac:dyDescent="0.25">
      <c r="T94" s="483"/>
      <c r="U94" s="483"/>
      <c r="V94" s="483"/>
      <c r="W94" s="483"/>
      <c r="X94" s="483"/>
      <c r="Y94" s="483"/>
      <c r="Z94" s="483"/>
      <c r="AA94" s="483"/>
      <c r="AB94" s="483"/>
      <c r="AC94" s="483"/>
      <c r="AD94" s="483"/>
      <c r="AE94" s="483"/>
      <c r="AF94" s="483"/>
      <c r="AG94" s="483"/>
      <c r="AH94" s="483"/>
      <c r="AL94" s="483"/>
      <c r="AM94" s="483"/>
      <c r="AN94" s="483"/>
      <c r="AO94" s="483"/>
      <c r="AP94" s="483"/>
      <c r="AQ94" s="483"/>
      <c r="AR94" s="483"/>
      <c r="AS94" s="483"/>
    </row>
    <row r="95" spans="20:45" x14ac:dyDescent="0.25">
      <c r="T95" s="483"/>
      <c r="U95" s="483"/>
      <c r="V95" s="483"/>
      <c r="W95" s="483"/>
      <c r="X95" s="483"/>
      <c r="Y95" s="483"/>
      <c r="Z95" s="483"/>
      <c r="AA95" s="483"/>
      <c r="AB95" s="483"/>
      <c r="AC95" s="483"/>
      <c r="AD95" s="483"/>
      <c r="AE95" s="483"/>
      <c r="AF95" s="483"/>
      <c r="AG95" s="483"/>
      <c r="AH95" s="483"/>
      <c r="AL95" s="483"/>
      <c r="AM95" s="483"/>
      <c r="AN95" s="483"/>
      <c r="AO95" s="483"/>
      <c r="AP95" s="483"/>
      <c r="AQ95" s="483"/>
      <c r="AR95" s="483"/>
      <c r="AS95" s="483"/>
    </row>
    <row r="96" spans="20:45" x14ac:dyDescent="0.25">
      <c r="T96" s="483"/>
      <c r="U96" s="483"/>
      <c r="V96" s="483"/>
      <c r="W96" s="483"/>
      <c r="X96" s="483"/>
      <c r="Y96" s="483"/>
      <c r="Z96" s="483"/>
      <c r="AA96" s="483"/>
      <c r="AB96" s="483"/>
      <c r="AC96" s="483"/>
      <c r="AD96" s="483"/>
      <c r="AE96" s="483"/>
      <c r="AF96" s="483"/>
      <c r="AG96" s="483"/>
      <c r="AH96" s="483"/>
      <c r="AL96" s="483"/>
      <c r="AM96" s="483"/>
      <c r="AN96" s="483"/>
      <c r="AO96" s="483"/>
      <c r="AP96" s="483"/>
      <c r="AQ96" s="483"/>
      <c r="AR96" s="483"/>
      <c r="AS96" s="483"/>
    </row>
    <row r="97" spans="20:45" x14ac:dyDescent="0.25">
      <c r="T97" s="483"/>
      <c r="U97" s="483"/>
      <c r="V97" s="483"/>
      <c r="W97" s="483"/>
      <c r="X97" s="483"/>
      <c r="Y97" s="483"/>
      <c r="Z97" s="483"/>
      <c r="AA97" s="483"/>
      <c r="AB97" s="483"/>
      <c r="AC97" s="483"/>
      <c r="AD97" s="483"/>
      <c r="AE97" s="483"/>
      <c r="AF97" s="483"/>
      <c r="AG97" s="483"/>
      <c r="AH97" s="483"/>
      <c r="AL97" s="483"/>
      <c r="AM97" s="483"/>
      <c r="AN97" s="483"/>
      <c r="AO97" s="483"/>
      <c r="AP97" s="483"/>
      <c r="AQ97" s="483"/>
      <c r="AR97" s="483"/>
      <c r="AS97" s="483"/>
    </row>
    <row r="98" spans="20:45" x14ac:dyDescent="0.25">
      <c r="T98" s="483"/>
      <c r="U98" s="483"/>
      <c r="V98" s="483"/>
      <c r="W98" s="483"/>
      <c r="X98" s="483"/>
      <c r="Y98" s="483"/>
      <c r="Z98" s="483"/>
      <c r="AA98" s="483"/>
      <c r="AB98" s="483"/>
      <c r="AC98" s="483"/>
      <c r="AD98" s="483"/>
      <c r="AE98" s="483"/>
      <c r="AF98" s="483"/>
      <c r="AG98" s="483"/>
      <c r="AH98" s="483"/>
      <c r="AL98" s="483"/>
      <c r="AM98" s="483"/>
      <c r="AN98" s="483"/>
      <c r="AO98" s="483"/>
      <c r="AP98" s="483"/>
      <c r="AQ98" s="483"/>
      <c r="AR98" s="483"/>
      <c r="AS98" s="483"/>
    </row>
    <row r="99" spans="20:45" x14ac:dyDescent="0.25">
      <c r="T99" s="483"/>
      <c r="U99" s="483"/>
      <c r="V99" s="483"/>
      <c r="W99" s="483"/>
      <c r="X99" s="483"/>
      <c r="Y99" s="483"/>
      <c r="Z99" s="483"/>
      <c r="AA99" s="483"/>
      <c r="AB99" s="483"/>
      <c r="AC99" s="483"/>
      <c r="AD99" s="483"/>
      <c r="AE99" s="483"/>
      <c r="AF99" s="483"/>
      <c r="AG99" s="483"/>
      <c r="AH99" s="483"/>
      <c r="AL99" s="483"/>
      <c r="AM99" s="483"/>
      <c r="AN99" s="483"/>
      <c r="AO99" s="483"/>
      <c r="AP99" s="483"/>
      <c r="AQ99" s="483"/>
      <c r="AR99" s="483"/>
      <c r="AS99" s="483"/>
    </row>
    <row r="100" spans="20:45" x14ac:dyDescent="0.25">
      <c r="T100" s="483"/>
      <c r="U100" s="483"/>
      <c r="V100" s="483"/>
      <c r="W100" s="483"/>
      <c r="X100" s="483"/>
      <c r="Y100" s="483"/>
      <c r="Z100" s="483"/>
      <c r="AA100" s="483"/>
      <c r="AB100" s="483"/>
      <c r="AC100" s="483"/>
      <c r="AD100" s="483"/>
      <c r="AE100" s="483"/>
      <c r="AF100" s="483"/>
      <c r="AG100" s="483"/>
      <c r="AH100" s="483"/>
      <c r="AL100" s="483"/>
      <c r="AM100" s="483"/>
      <c r="AN100" s="483"/>
      <c r="AO100" s="483"/>
      <c r="AP100" s="483"/>
      <c r="AQ100" s="483"/>
      <c r="AR100" s="483"/>
      <c r="AS100" s="483"/>
    </row>
    <row r="101" spans="20:45" x14ac:dyDescent="0.25">
      <c r="T101" s="483"/>
      <c r="U101" s="483"/>
      <c r="V101" s="483"/>
      <c r="W101" s="483"/>
      <c r="X101" s="483"/>
      <c r="Y101" s="483"/>
      <c r="Z101" s="483"/>
      <c r="AA101" s="483"/>
      <c r="AB101" s="483"/>
      <c r="AC101" s="483"/>
      <c r="AD101" s="483"/>
      <c r="AE101" s="483"/>
      <c r="AF101" s="483"/>
      <c r="AG101" s="483"/>
      <c r="AH101" s="483"/>
      <c r="AL101" s="483"/>
      <c r="AM101" s="483"/>
      <c r="AN101" s="483"/>
      <c r="AO101" s="483"/>
      <c r="AP101" s="483"/>
      <c r="AQ101" s="483"/>
      <c r="AR101" s="483"/>
      <c r="AS101" s="483"/>
    </row>
    <row r="102" spans="20:45" x14ac:dyDescent="0.25">
      <c r="T102" s="483"/>
      <c r="U102" s="483"/>
      <c r="V102" s="483"/>
      <c r="W102" s="483"/>
      <c r="X102" s="483"/>
      <c r="Y102" s="483"/>
      <c r="Z102" s="483"/>
      <c r="AA102" s="483"/>
      <c r="AB102" s="483"/>
      <c r="AC102" s="483"/>
      <c r="AD102" s="483"/>
      <c r="AE102" s="483"/>
      <c r="AF102" s="483"/>
      <c r="AG102" s="483"/>
      <c r="AH102" s="483"/>
      <c r="AL102" s="483"/>
      <c r="AM102" s="483"/>
      <c r="AN102" s="483"/>
      <c r="AO102" s="483"/>
      <c r="AP102" s="483"/>
      <c r="AQ102" s="483"/>
      <c r="AR102" s="483"/>
      <c r="AS102" s="483"/>
    </row>
    <row r="103" spans="20:45" x14ac:dyDescent="0.25">
      <c r="T103" s="483"/>
      <c r="U103" s="483"/>
      <c r="V103" s="483"/>
      <c r="W103" s="483"/>
      <c r="X103" s="483"/>
      <c r="Y103" s="483"/>
      <c r="Z103" s="483"/>
      <c r="AA103" s="483"/>
      <c r="AB103" s="483"/>
      <c r="AC103" s="483"/>
      <c r="AD103" s="483"/>
      <c r="AE103" s="483"/>
      <c r="AF103" s="483"/>
      <c r="AG103" s="483"/>
      <c r="AH103" s="483"/>
      <c r="AL103" s="483"/>
      <c r="AM103" s="483"/>
      <c r="AN103" s="483"/>
      <c r="AO103" s="483"/>
      <c r="AP103" s="483"/>
      <c r="AQ103" s="483"/>
      <c r="AR103" s="483"/>
      <c r="AS103" s="483"/>
    </row>
    <row r="104" spans="20:45" x14ac:dyDescent="0.25">
      <c r="T104" s="483"/>
      <c r="U104" s="483"/>
      <c r="V104" s="483"/>
      <c r="W104" s="483"/>
      <c r="X104" s="483"/>
      <c r="Y104" s="483"/>
      <c r="Z104" s="483"/>
      <c r="AA104" s="483"/>
      <c r="AB104" s="483"/>
      <c r="AC104" s="483"/>
      <c r="AD104" s="483"/>
      <c r="AE104" s="483"/>
      <c r="AF104" s="483"/>
      <c r="AG104" s="483"/>
      <c r="AH104" s="483"/>
      <c r="AL104" s="483"/>
      <c r="AM104" s="483"/>
      <c r="AN104" s="483"/>
      <c r="AO104" s="483"/>
      <c r="AP104" s="483"/>
      <c r="AQ104" s="483"/>
      <c r="AR104" s="483"/>
      <c r="AS104" s="483"/>
    </row>
    <row r="105" spans="20:45" x14ac:dyDescent="0.25">
      <c r="T105" s="483"/>
      <c r="U105" s="483"/>
      <c r="V105" s="483"/>
      <c r="W105" s="483"/>
      <c r="X105" s="483"/>
      <c r="Y105" s="483"/>
      <c r="Z105" s="483"/>
      <c r="AA105" s="483"/>
      <c r="AB105" s="483"/>
      <c r="AC105" s="483"/>
      <c r="AD105" s="483"/>
      <c r="AE105" s="483"/>
      <c r="AF105" s="483"/>
      <c r="AG105" s="483"/>
      <c r="AH105" s="483"/>
      <c r="AL105" s="483"/>
      <c r="AM105" s="483"/>
      <c r="AN105" s="483"/>
      <c r="AO105" s="483"/>
      <c r="AP105" s="483"/>
      <c r="AQ105" s="483"/>
      <c r="AR105" s="483"/>
      <c r="AS105" s="483"/>
    </row>
    <row r="106" spans="20:45" x14ac:dyDescent="0.25">
      <c r="T106" s="483"/>
      <c r="U106" s="483"/>
      <c r="V106" s="483"/>
      <c r="W106" s="483"/>
      <c r="X106" s="483"/>
      <c r="Y106" s="483"/>
      <c r="Z106" s="483"/>
      <c r="AA106" s="483"/>
      <c r="AB106" s="483"/>
      <c r="AC106" s="483"/>
      <c r="AD106" s="483"/>
      <c r="AE106" s="483"/>
      <c r="AF106" s="483"/>
      <c r="AG106" s="483"/>
      <c r="AH106" s="483"/>
      <c r="AL106" s="483"/>
      <c r="AM106" s="483"/>
      <c r="AN106" s="483"/>
      <c r="AO106" s="483"/>
      <c r="AP106" s="483"/>
      <c r="AQ106" s="483"/>
      <c r="AR106" s="483"/>
      <c r="AS106" s="483"/>
    </row>
    <row r="107" spans="20:45" x14ac:dyDescent="0.25">
      <c r="T107" s="483"/>
      <c r="U107" s="483"/>
      <c r="V107" s="483"/>
      <c r="W107" s="483"/>
      <c r="X107" s="483"/>
      <c r="Y107" s="483"/>
      <c r="Z107" s="483"/>
      <c r="AA107" s="483"/>
      <c r="AB107" s="483"/>
      <c r="AC107" s="483"/>
      <c r="AD107" s="483"/>
      <c r="AE107" s="483"/>
      <c r="AF107" s="483"/>
      <c r="AG107" s="483"/>
      <c r="AH107" s="483"/>
      <c r="AL107" s="483"/>
      <c r="AM107" s="483"/>
      <c r="AN107" s="483"/>
      <c r="AO107" s="483"/>
      <c r="AP107" s="483"/>
      <c r="AQ107" s="483"/>
      <c r="AR107" s="483"/>
      <c r="AS107" s="483"/>
    </row>
    <row r="108" spans="20:45" x14ac:dyDescent="0.25">
      <c r="T108" s="483"/>
      <c r="U108" s="483"/>
      <c r="V108" s="483"/>
      <c r="W108" s="483"/>
      <c r="X108" s="483"/>
      <c r="Y108" s="483"/>
      <c r="Z108" s="483"/>
      <c r="AA108" s="483"/>
      <c r="AB108" s="483"/>
      <c r="AC108" s="483"/>
      <c r="AD108" s="483"/>
      <c r="AE108" s="483"/>
      <c r="AF108" s="483"/>
      <c r="AG108" s="483"/>
      <c r="AH108" s="483"/>
      <c r="AL108" s="483"/>
      <c r="AM108" s="483"/>
      <c r="AN108" s="483"/>
      <c r="AO108" s="483"/>
      <c r="AP108" s="483"/>
      <c r="AQ108" s="483"/>
      <c r="AR108" s="483"/>
      <c r="AS108" s="483"/>
    </row>
    <row r="109" spans="20:45" x14ac:dyDescent="0.25">
      <c r="T109" s="483"/>
      <c r="U109" s="483"/>
      <c r="V109" s="483"/>
      <c r="W109" s="483"/>
      <c r="X109" s="483"/>
      <c r="Y109" s="483"/>
      <c r="Z109" s="483"/>
      <c r="AA109" s="483"/>
      <c r="AB109" s="483"/>
      <c r="AC109" s="483"/>
      <c r="AD109" s="483"/>
      <c r="AE109" s="483"/>
      <c r="AF109" s="483"/>
      <c r="AG109" s="483"/>
      <c r="AH109" s="483"/>
      <c r="AL109" s="483"/>
      <c r="AM109" s="483"/>
      <c r="AN109" s="483"/>
      <c r="AO109" s="483"/>
      <c r="AP109" s="483"/>
      <c r="AQ109" s="483"/>
      <c r="AR109" s="483"/>
      <c r="AS109" s="483"/>
    </row>
    <row r="110" spans="20:45" x14ac:dyDescent="0.25">
      <c r="T110" s="483"/>
      <c r="U110" s="483"/>
      <c r="V110" s="483"/>
      <c r="W110" s="483"/>
      <c r="X110" s="483"/>
      <c r="Y110" s="483"/>
      <c r="Z110" s="483"/>
      <c r="AA110" s="483"/>
      <c r="AB110" s="483"/>
      <c r="AC110" s="483"/>
      <c r="AD110" s="483"/>
      <c r="AE110" s="483"/>
      <c r="AF110" s="483"/>
      <c r="AG110" s="483"/>
      <c r="AH110" s="483"/>
      <c r="AL110" s="483"/>
      <c r="AM110" s="483"/>
      <c r="AN110" s="483"/>
      <c r="AO110" s="483"/>
      <c r="AP110" s="483"/>
      <c r="AQ110" s="483"/>
      <c r="AR110" s="483"/>
      <c r="AS110" s="483"/>
    </row>
    <row r="111" spans="20:45" x14ac:dyDescent="0.25">
      <c r="T111" s="483"/>
      <c r="U111" s="483"/>
      <c r="V111" s="483"/>
      <c r="W111" s="483"/>
      <c r="X111" s="483"/>
      <c r="Y111" s="483"/>
      <c r="Z111" s="483"/>
      <c r="AA111" s="483"/>
      <c r="AB111" s="483"/>
      <c r="AC111" s="483"/>
      <c r="AD111" s="483"/>
      <c r="AE111" s="483"/>
      <c r="AF111" s="483"/>
      <c r="AG111" s="483"/>
      <c r="AH111" s="483"/>
      <c r="AL111" s="483"/>
      <c r="AM111" s="483"/>
      <c r="AN111" s="483"/>
      <c r="AO111" s="483"/>
      <c r="AP111" s="483"/>
      <c r="AQ111" s="483"/>
      <c r="AR111" s="483"/>
      <c r="AS111" s="483"/>
    </row>
    <row r="112" spans="20:45" x14ac:dyDescent="0.25">
      <c r="T112" s="483"/>
      <c r="U112" s="483"/>
      <c r="V112" s="483"/>
      <c r="W112" s="483"/>
      <c r="X112" s="483"/>
      <c r="Y112" s="483"/>
      <c r="Z112" s="483"/>
      <c r="AA112" s="483"/>
      <c r="AB112" s="483"/>
      <c r="AC112" s="483"/>
      <c r="AD112" s="483"/>
      <c r="AE112" s="483"/>
      <c r="AF112" s="483"/>
      <c r="AG112" s="483"/>
      <c r="AH112" s="483"/>
      <c r="AL112" s="483"/>
      <c r="AM112" s="483"/>
      <c r="AN112" s="483"/>
      <c r="AO112" s="483"/>
      <c r="AP112" s="483"/>
      <c r="AQ112" s="483"/>
      <c r="AR112" s="483"/>
      <c r="AS112" s="483"/>
    </row>
    <row r="113" spans="20:45" x14ac:dyDescent="0.25">
      <c r="T113" s="483"/>
      <c r="U113" s="483"/>
      <c r="V113" s="483"/>
      <c r="W113" s="483"/>
      <c r="X113" s="483"/>
      <c r="Y113" s="483"/>
      <c r="Z113" s="483"/>
      <c r="AA113" s="483"/>
      <c r="AB113" s="483"/>
      <c r="AC113" s="483"/>
      <c r="AD113" s="483"/>
      <c r="AE113" s="483"/>
      <c r="AF113" s="483"/>
      <c r="AG113" s="483"/>
      <c r="AH113" s="483"/>
      <c r="AL113" s="483"/>
      <c r="AM113" s="483"/>
      <c r="AN113" s="483"/>
      <c r="AO113" s="483"/>
      <c r="AP113" s="483"/>
      <c r="AQ113" s="483"/>
      <c r="AR113" s="483"/>
      <c r="AS113" s="483"/>
    </row>
    <row r="114" spans="20:45" x14ac:dyDescent="0.25">
      <c r="T114" s="483"/>
      <c r="U114" s="483"/>
      <c r="V114" s="483"/>
      <c r="W114" s="483"/>
      <c r="X114" s="483"/>
      <c r="Y114" s="483"/>
      <c r="Z114" s="483"/>
      <c r="AA114" s="483"/>
      <c r="AB114" s="483"/>
      <c r="AC114" s="483"/>
      <c r="AD114" s="483"/>
      <c r="AE114" s="483"/>
      <c r="AF114" s="483"/>
      <c r="AG114" s="483"/>
      <c r="AH114" s="483"/>
      <c r="AL114" s="483"/>
      <c r="AM114" s="483"/>
      <c r="AN114" s="483"/>
      <c r="AO114" s="483"/>
      <c r="AP114" s="483"/>
      <c r="AQ114" s="483"/>
      <c r="AR114" s="483"/>
      <c r="AS114" s="483"/>
    </row>
    <row r="115" spans="20:45" x14ac:dyDescent="0.25">
      <c r="T115" s="483"/>
      <c r="U115" s="483"/>
      <c r="V115" s="483"/>
      <c r="W115" s="483"/>
      <c r="X115" s="483"/>
      <c r="Y115" s="483"/>
      <c r="Z115" s="483"/>
      <c r="AA115" s="483"/>
      <c r="AB115" s="483"/>
      <c r="AC115" s="483"/>
      <c r="AD115" s="483"/>
      <c r="AE115" s="483"/>
      <c r="AF115" s="483"/>
      <c r="AG115" s="483"/>
      <c r="AH115" s="483"/>
      <c r="AL115" s="483"/>
      <c r="AM115" s="483"/>
      <c r="AN115" s="483"/>
      <c r="AO115" s="483"/>
      <c r="AP115" s="483"/>
      <c r="AQ115" s="483"/>
      <c r="AR115" s="483"/>
      <c r="AS115" s="483"/>
    </row>
    <row r="116" spans="20:45" x14ac:dyDescent="0.25">
      <c r="T116" s="483"/>
      <c r="U116" s="483"/>
      <c r="V116" s="483"/>
      <c r="W116" s="483"/>
      <c r="X116" s="483"/>
      <c r="Y116" s="483"/>
      <c r="Z116" s="483"/>
      <c r="AA116" s="483"/>
      <c r="AB116" s="483"/>
      <c r="AC116" s="483"/>
      <c r="AD116" s="483"/>
      <c r="AE116" s="483"/>
      <c r="AF116" s="483"/>
      <c r="AG116" s="483"/>
      <c r="AH116" s="483"/>
      <c r="AL116" s="483"/>
      <c r="AM116" s="483"/>
      <c r="AN116" s="483"/>
      <c r="AO116" s="483"/>
      <c r="AP116" s="483"/>
      <c r="AQ116" s="483"/>
      <c r="AR116" s="483"/>
      <c r="AS116" s="483"/>
    </row>
    <row r="117" spans="20:45" x14ac:dyDescent="0.25">
      <c r="T117" s="483"/>
      <c r="U117" s="483"/>
      <c r="V117" s="483"/>
      <c r="W117" s="483"/>
      <c r="X117" s="483"/>
      <c r="Y117" s="483"/>
      <c r="Z117" s="483"/>
      <c r="AA117" s="483"/>
      <c r="AB117" s="483"/>
      <c r="AC117" s="483"/>
      <c r="AD117" s="483"/>
      <c r="AE117" s="483"/>
      <c r="AF117" s="483"/>
      <c r="AG117" s="483"/>
      <c r="AH117" s="483"/>
      <c r="AL117" s="483"/>
      <c r="AM117" s="483"/>
      <c r="AN117" s="483"/>
      <c r="AO117" s="483"/>
      <c r="AP117" s="483"/>
      <c r="AQ117" s="483"/>
      <c r="AR117" s="483"/>
      <c r="AS117" s="483"/>
    </row>
    <row r="118" spans="20:45" x14ac:dyDescent="0.25">
      <c r="T118" s="483"/>
      <c r="U118" s="483"/>
      <c r="V118" s="483"/>
      <c r="W118" s="483"/>
      <c r="X118" s="483"/>
      <c r="Y118" s="483"/>
      <c r="Z118" s="483"/>
      <c r="AA118" s="483"/>
      <c r="AB118" s="483"/>
      <c r="AC118" s="483"/>
      <c r="AD118" s="483"/>
      <c r="AE118" s="483"/>
      <c r="AF118" s="483"/>
      <c r="AG118" s="483"/>
      <c r="AH118" s="483"/>
      <c r="AL118" s="483"/>
      <c r="AM118" s="483"/>
      <c r="AN118" s="483"/>
      <c r="AO118" s="483"/>
      <c r="AP118" s="483"/>
      <c r="AQ118" s="483"/>
      <c r="AR118" s="483"/>
      <c r="AS118" s="483"/>
    </row>
    <row r="119" spans="20:45" x14ac:dyDescent="0.25">
      <c r="T119" s="483"/>
      <c r="U119" s="483"/>
      <c r="V119" s="483"/>
      <c r="W119" s="483"/>
      <c r="X119" s="483"/>
      <c r="Y119" s="483"/>
      <c r="Z119" s="483"/>
      <c r="AA119" s="483"/>
      <c r="AB119" s="483"/>
      <c r="AC119" s="483"/>
      <c r="AD119" s="483"/>
      <c r="AE119" s="483"/>
      <c r="AF119" s="483"/>
      <c r="AG119" s="483"/>
      <c r="AH119" s="483"/>
      <c r="AL119" s="483"/>
      <c r="AM119" s="483"/>
      <c r="AN119" s="483"/>
      <c r="AO119" s="483"/>
      <c r="AP119" s="483"/>
      <c r="AQ119" s="483"/>
      <c r="AR119" s="483"/>
      <c r="AS119" s="483"/>
    </row>
    <row r="120" spans="20:45" x14ac:dyDescent="0.25">
      <c r="T120" s="483"/>
      <c r="U120" s="483"/>
      <c r="V120" s="483"/>
      <c r="W120" s="483"/>
      <c r="X120" s="483"/>
      <c r="Y120" s="483"/>
      <c r="Z120" s="483"/>
      <c r="AA120" s="483"/>
      <c r="AB120" s="483"/>
      <c r="AC120" s="483"/>
      <c r="AD120" s="483"/>
      <c r="AE120" s="483"/>
      <c r="AF120" s="483"/>
      <c r="AG120" s="483"/>
      <c r="AH120" s="483"/>
      <c r="AL120" s="483"/>
      <c r="AM120" s="483"/>
      <c r="AN120" s="483"/>
      <c r="AO120" s="483"/>
      <c r="AP120" s="483"/>
      <c r="AQ120" s="483"/>
      <c r="AR120" s="483"/>
      <c r="AS120" s="483"/>
    </row>
    <row r="121" spans="20:45" x14ac:dyDescent="0.25">
      <c r="T121" s="483"/>
      <c r="U121" s="483"/>
      <c r="V121" s="483"/>
      <c r="W121" s="483"/>
      <c r="X121" s="483"/>
      <c r="Y121" s="483"/>
      <c r="Z121" s="483"/>
      <c r="AA121" s="483"/>
      <c r="AB121" s="483"/>
      <c r="AC121" s="483"/>
      <c r="AD121" s="483"/>
      <c r="AE121" s="483"/>
      <c r="AF121" s="483"/>
      <c r="AG121" s="483"/>
      <c r="AH121" s="483"/>
      <c r="AL121" s="483"/>
      <c r="AM121" s="483"/>
      <c r="AN121" s="483"/>
      <c r="AO121" s="483"/>
      <c r="AP121" s="483"/>
      <c r="AQ121" s="483"/>
      <c r="AR121" s="483"/>
      <c r="AS121" s="483"/>
    </row>
    <row r="122" spans="20:45" x14ac:dyDescent="0.25">
      <c r="T122" s="483"/>
      <c r="U122" s="483"/>
      <c r="V122" s="483"/>
      <c r="W122" s="483"/>
      <c r="X122" s="483"/>
      <c r="Y122" s="483"/>
      <c r="Z122" s="483"/>
      <c r="AA122" s="483"/>
      <c r="AB122" s="483"/>
      <c r="AC122" s="483"/>
      <c r="AD122" s="483"/>
      <c r="AE122" s="483"/>
      <c r="AF122" s="483"/>
      <c r="AG122" s="483"/>
      <c r="AH122" s="483"/>
      <c r="AL122" s="483"/>
      <c r="AM122" s="483"/>
      <c r="AN122" s="483"/>
      <c r="AO122" s="483"/>
      <c r="AP122" s="483"/>
      <c r="AQ122" s="483"/>
      <c r="AR122" s="483"/>
      <c r="AS122" s="483"/>
    </row>
    <row r="123" spans="20:45" x14ac:dyDescent="0.25">
      <c r="T123" s="483"/>
      <c r="U123" s="483"/>
      <c r="V123" s="483"/>
      <c r="W123" s="483"/>
      <c r="X123" s="483"/>
      <c r="Y123" s="483"/>
      <c r="Z123" s="483"/>
      <c r="AA123" s="483"/>
      <c r="AB123" s="483"/>
      <c r="AC123" s="483"/>
      <c r="AD123" s="483"/>
      <c r="AE123" s="483"/>
      <c r="AF123" s="483"/>
      <c r="AG123" s="483"/>
      <c r="AH123" s="483"/>
      <c r="AL123" s="483"/>
      <c r="AM123" s="483"/>
      <c r="AN123" s="483"/>
      <c r="AO123" s="483"/>
      <c r="AP123" s="483"/>
      <c r="AQ123" s="483"/>
      <c r="AR123" s="483"/>
      <c r="AS123" s="483"/>
    </row>
    <row r="124" spans="20:45" x14ac:dyDescent="0.25">
      <c r="T124" s="483"/>
      <c r="U124" s="483"/>
      <c r="V124" s="483"/>
      <c r="W124" s="483"/>
      <c r="X124" s="483"/>
      <c r="Y124" s="483"/>
      <c r="Z124" s="483"/>
      <c r="AA124" s="483"/>
      <c r="AB124" s="483"/>
      <c r="AC124" s="483"/>
      <c r="AD124" s="483"/>
      <c r="AE124" s="483"/>
      <c r="AF124" s="483"/>
      <c r="AG124" s="483"/>
      <c r="AH124" s="483"/>
      <c r="AL124" s="483"/>
      <c r="AM124" s="483"/>
      <c r="AN124" s="483"/>
      <c r="AO124" s="483"/>
      <c r="AP124" s="483"/>
      <c r="AQ124" s="483"/>
      <c r="AR124" s="483"/>
      <c r="AS124" s="483"/>
    </row>
    <row r="125" spans="20:45" x14ac:dyDescent="0.25">
      <c r="T125" s="483"/>
      <c r="U125" s="483"/>
      <c r="V125" s="483"/>
      <c r="W125" s="483"/>
      <c r="X125" s="483"/>
      <c r="Y125" s="483"/>
      <c r="Z125" s="483"/>
      <c r="AA125" s="483"/>
      <c r="AB125" s="483"/>
      <c r="AC125" s="483"/>
      <c r="AD125" s="483"/>
      <c r="AE125" s="483"/>
      <c r="AF125" s="483"/>
      <c r="AG125" s="483"/>
      <c r="AH125" s="483"/>
      <c r="AL125" s="483"/>
      <c r="AM125" s="483"/>
      <c r="AN125" s="483"/>
      <c r="AO125" s="483"/>
      <c r="AP125" s="483"/>
      <c r="AQ125" s="483"/>
      <c r="AR125" s="483"/>
      <c r="AS125" s="483"/>
    </row>
    <row r="126" spans="20:45" x14ac:dyDescent="0.25">
      <c r="T126" s="483"/>
      <c r="U126" s="483"/>
      <c r="V126" s="483"/>
      <c r="W126" s="483"/>
      <c r="X126" s="483"/>
      <c r="Y126" s="483"/>
      <c r="Z126" s="483"/>
      <c r="AA126" s="483"/>
      <c r="AB126" s="483"/>
      <c r="AC126" s="483"/>
      <c r="AD126" s="483"/>
      <c r="AE126" s="483"/>
      <c r="AF126" s="483"/>
      <c r="AG126" s="483"/>
      <c r="AH126" s="483"/>
      <c r="AL126" s="483"/>
      <c r="AM126" s="483"/>
      <c r="AN126" s="483"/>
      <c r="AO126" s="483"/>
      <c r="AP126" s="483"/>
      <c r="AQ126" s="483"/>
      <c r="AR126" s="483"/>
      <c r="AS126" s="483"/>
    </row>
    <row r="127" spans="20:45" x14ac:dyDescent="0.25">
      <c r="T127" s="483"/>
      <c r="U127" s="483"/>
      <c r="V127" s="483"/>
      <c r="W127" s="483"/>
      <c r="X127" s="483"/>
      <c r="Y127" s="483"/>
      <c r="Z127" s="483"/>
      <c r="AA127" s="483"/>
      <c r="AB127" s="483"/>
      <c r="AC127" s="483"/>
      <c r="AD127" s="483"/>
      <c r="AE127" s="483"/>
      <c r="AF127" s="483"/>
      <c r="AG127" s="483"/>
      <c r="AH127" s="483"/>
      <c r="AL127" s="483"/>
      <c r="AM127" s="483"/>
      <c r="AN127" s="483"/>
      <c r="AO127" s="483"/>
      <c r="AP127" s="483"/>
      <c r="AQ127" s="483"/>
      <c r="AR127" s="483"/>
      <c r="AS127" s="483"/>
    </row>
    <row r="128" spans="20:45" x14ac:dyDescent="0.25">
      <c r="T128" s="483"/>
      <c r="U128" s="483"/>
      <c r="V128" s="483"/>
      <c r="W128" s="483"/>
      <c r="X128" s="483"/>
      <c r="Y128" s="483"/>
      <c r="Z128" s="483"/>
      <c r="AA128" s="483"/>
      <c r="AB128" s="483"/>
      <c r="AC128" s="483"/>
      <c r="AD128" s="483"/>
      <c r="AE128" s="483"/>
      <c r="AF128" s="483"/>
      <c r="AG128" s="483"/>
      <c r="AH128" s="483"/>
      <c r="AL128" s="483"/>
      <c r="AM128" s="483"/>
      <c r="AN128" s="483"/>
      <c r="AO128" s="483"/>
      <c r="AP128" s="483"/>
      <c r="AQ128" s="483"/>
      <c r="AR128" s="483"/>
      <c r="AS128" s="483"/>
    </row>
    <row r="129" spans="20:45" x14ac:dyDescent="0.25">
      <c r="T129" s="483"/>
      <c r="U129" s="483"/>
      <c r="V129" s="483"/>
      <c r="W129" s="483"/>
      <c r="X129" s="483"/>
      <c r="Y129" s="483"/>
      <c r="Z129" s="483"/>
      <c r="AA129" s="483"/>
      <c r="AB129" s="483"/>
      <c r="AC129" s="483"/>
      <c r="AD129" s="483"/>
      <c r="AE129" s="483"/>
      <c r="AF129" s="483"/>
      <c r="AG129" s="483"/>
      <c r="AH129" s="483"/>
      <c r="AL129" s="483"/>
      <c r="AM129" s="483"/>
      <c r="AN129" s="483"/>
      <c r="AO129" s="483"/>
      <c r="AP129" s="483"/>
      <c r="AQ129" s="483"/>
      <c r="AR129" s="483"/>
      <c r="AS129" s="483"/>
    </row>
    <row r="130" spans="20:45" x14ac:dyDescent="0.25">
      <c r="T130" s="483"/>
      <c r="U130" s="483"/>
      <c r="V130" s="483"/>
      <c r="W130" s="483"/>
      <c r="X130" s="483"/>
      <c r="Y130" s="483"/>
      <c r="Z130" s="483"/>
      <c r="AA130" s="483"/>
      <c r="AB130" s="483"/>
      <c r="AC130" s="483"/>
      <c r="AD130" s="483"/>
      <c r="AE130" s="483"/>
      <c r="AF130" s="483"/>
      <c r="AG130" s="483"/>
      <c r="AH130" s="483"/>
      <c r="AL130" s="483"/>
      <c r="AM130" s="483"/>
      <c r="AN130" s="483"/>
      <c r="AO130" s="483"/>
      <c r="AP130" s="483"/>
      <c r="AQ130" s="483"/>
      <c r="AR130" s="483"/>
      <c r="AS130" s="483"/>
    </row>
    <row r="131" spans="20:45" x14ac:dyDescent="0.25">
      <c r="T131" s="483"/>
      <c r="U131" s="483"/>
      <c r="V131" s="483"/>
      <c r="W131" s="483"/>
      <c r="X131" s="483"/>
      <c r="Y131" s="483"/>
      <c r="Z131" s="483"/>
      <c r="AA131" s="483"/>
      <c r="AB131" s="483"/>
      <c r="AC131" s="483"/>
      <c r="AD131" s="483"/>
      <c r="AE131" s="483"/>
      <c r="AF131" s="483"/>
      <c r="AG131" s="483"/>
      <c r="AH131" s="483"/>
      <c r="AL131" s="483"/>
      <c r="AM131" s="483"/>
      <c r="AN131" s="483"/>
      <c r="AO131" s="483"/>
      <c r="AP131" s="483"/>
      <c r="AQ131" s="483"/>
      <c r="AR131" s="483"/>
      <c r="AS131" s="483"/>
    </row>
    <row r="132" spans="20:45" x14ac:dyDescent="0.25">
      <c r="T132" s="483"/>
      <c r="U132" s="483"/>
      <c r="V132" s="483"/>
      <c r="W132" s="483"/>
      <c r="X132" s="483"/>
      <c r="Y132" s="483"/>
      <c r="Z132" s="483"/>
      <c r="AA132" s="483"/>
      <c r="AB132" s="483"/>
      <c r="AC132" s="483"/>
      <c r="AD132" s="483"/>
      <c r="AE132" s="483"/>
      <c r="AF132" s="483"/>
      <c r="AG132" s="483"/>
      <c r="AH132" s="483"/>
      <c r="AL132" s="483"/>
      <c r="AM132" s="483"/>
      <c r="AN132" s="483"/>
      <c r="AO132" s="483"/>
      <c r="AP132" s="483"/>
      <c r="AQ132" s="483"/>
      <c r="AR132" s="483"/>
      <c r="AS132" s="483"/>
    </row>
    <row r="133" spans="20:45" x14ac:dyDescent="0.25">
      <c r="T133" s="483"/>
      <c r="U133" s="483"/>
      <c r="V133" s="483"/>
      <c r="W133" s="483"/>
      <c r="X133" s="483"/>
      <c r="Y133" s="483"/>
      <c r="Z133" s="483"/>
      <c r="AA133" s="483"/>
      <c r="AB133" s="483"/>
      <c r="AC133" s="483"/>
      <c r="AD133" s="483"/>
      <c r="AE133" s="483"/>
      <c r="AF133" s="483"/>
      <c r="AG133" s="483"/>
      <c r="AH133" s="483"/>
      <c r="AL133" s="483"/>
      <c r="AM133" s="483"/>
      <c r="AN133" s="483"/>
      <c r="AO133" s="483"/>
      <c r="AP133" s="483"/>
      <c r="AQ133" s="483"/>
      <c r="AR133" s="483"/>
      <c r="AS133" s="483"/>
    </row>
    <row r="134" spans="20:45" x14ac:dyDescent="0.25">
      <c r="T134" s="483"/>
      <c r="U134" s="483"/>
      <c r="V134" s="483"/>
      <c r="W134" s="483"/>
      <c r="X134" s="483"/>
      <c r="Y134" s="483"/>
      <c r="Z134" s="483"/>
      <c r="AA134" s="483"/>
      <c r="AB134" s="483"/>
      <c r="AC134" s="483"/>
      <c r="AD134" s="483"/>
      <c r="AE134" s="483"/>
      <c r="AF134" s="483"/>
      <c r="AG134" s="483"/>
      <c r="AH134" s="483"/>
      <c r="AL134" s="483"/>
      <c r="AM134" s="483"/>
      <c r="AN134" s="483"/>
      <c r="AO134" s="483"/>
      <c r="AP134" s="483"/>
      <c r="AQ134" s="483"/>
      <c r="AR134" s="483"/>
      <c r="AS134" s="483"/>
    </row>
    <row r="135" spans="20:45" x14ac:dyDescent="0.25">
      <c r="T135" s="483"/>
      <c r="U135" s="483"/>
      <c r="V135" s="483"/>
      <c r="W135" s="483"/>
      <c r="X135" s="483"/>
      <c r="Y135" s="483"/>
      <c r="Z135" s="483"/>
      <c r="AA135" s="483"/>
      <c r="AB135" s="483"/>
      <c r="AC135" s="483"/>
      <c r="AD135" s="483"/>
      <c r="AE135" s="483"/>
      <c r="AF135" s="483"/>
      <c r="AG135" s="483"/>
      <c r="AH135" s="483"/>
      <c r="AL135" s="483"/>
      <c r="AM135" s="483"/>
      <c r="AN135" s="483"/>
      <c r="AO135" s="483"/>
      <c r="AP135" s="483"/>
      <c r="AQ135" s="483"/>
      <c r="AR135" s="483"/>
      <c r="AS135" s="483"/>
    </row>
    <row r="136" spans="20:45" x14ac:dyDescent="0.25">
      <c r="T136" s="483"/>
      <c r="U136" s="483"/>
      <c r="V136" s="483"/>
      <c r="W136" s="483"/>
      <c r="X136" s="483"/>
      <c r="Y136" s="483"/>
      <c r="Z136" s="483"/>
      <c r="AA136" s="483"/>
      <c r="AB136" s="483"/>
      <c r="AC136" s="483"/>
      <c r="AD136" s="483"/>
      <c r="AE136" s="483"/>
      <c r="AF136" s="483"/>
      <c r="AG136" s="483"/>
      <c r="AH136" s="483"/>
      <c r="AL136" s="483"/>
      <c r="AM136" s="483"/>
      <c r="AN136" s="483"/>
      <c r="AO136" s="483"/>
      <c r="AP136" s="483"/>
      <c r="AQ136" s="483"/>
      <c r="AR136" s="483"/>
      <c r="AS136" s="483"/>
    </row>
    <row r="137" spans="20:45" x14ac:dyDescent="0.25">
      <c r="T137" s="483"/>
      <c r="U137" s="483"/>
      <c r="V137" s="483"/>
      <c r="W137" s="483"/>
      <c r="X137" s="483"/>
      <c r="Y137" s="483"/>
      <c r="Z137" s="483"/>
      <c r="AA137" s="483"/>
      <c r="AB137" s="483"/>
      <c r="AC137" s="483"/>
      <c r="AD137" s="483"/>
      <c r="AE137" s="483"/>
      <c r="AF137" s="483"/>
      <c r="AG137" s="483"/>
      <c r="AH137" s="483"/>
      <c r="AL137" s="483"/>
      <c r="AM137" s="483"/>
      <c r="AN137" s="483"/>
      <c r="AO137" s="483"/>
      <c r="AP137" s="483"/>
      <c r="AQ137" s="483"/>
      <c r="AR137" s="483"/>
      <c r="AS137" s="483"/>
    </row>
    <row r="138" spans="20:45" x14ac:dyDescent="0.25">
      <c r="T138" s="483"/>
      <c r="U138" s="483"/>
      <c r="V138" s="483"/>
      <c r="W138" s="483"/>
      <c r="X138" s="483"/>
      <c r="Y138" s="483"/>
      <c r="Z138" s="483"/>
      <c r="AA138" s="483"/>
      <c r="AB138" s="483"/>
      <c r="AC138" s="483"/>
      <c r="AD138" s="483"/>
      <c r="AE138" s="483"/>
      <c r="AF138" s="483"/>
      <c r="AG138" s="483"/>
      <c r="AH138" s="483"/>
      <c r="AL138" s="483"/>
      <c r="AM138" s="483"/>
      <c r="AN138" s="483"/>
      <c r="AO138" s="483"/>
      <c r="AP138" s="483"/>
      <c r="AQ138" s="483"/>
      <c r="AR138" s="483"/>
      <c r="AS138" s="483"/>
    </row>
    <row r="139" spans="20:45" x14ac:dyDescent="0.25">
      <c r="T139" s="483"/>
      <c r="U139" s="483"/>
      <c r="V139" s="483"/>
      <c r="W139" s="483"/>
      <c r="X139" s="483"/>
      <c r="Y139" s="483"/>
      <c r="Z139" s="483"/>
      <c r="AA139" s="483"/>
      <c r="AB139" s="483"/>
      <c r="AC139" s="483"/>
      <c r="AD139" s="483"/>
      <c r="AE139" s="483"/>
      <c r="AF139" s="483"/>
      <c r="AG139" s="483"/>
      <c r="AH139" s="483"/>
      <c r="AL139" s="483"/>
      <c r="AM139" s="483"/>
      <c r="AN139" s="483"/>
      <c r="AO139" s="483"/>
      <c r="AP139" s="483"/>
      <c r="AQ139" s="483"/>
      <c r="AR139" s="483"/>
      <c r="AS139" s="483"/>
    </row>
    <row r="140" spans="20:45" x14ac:dyDescent="0.25">
      <c r="T140" s="483"/>
      <c r="U140" s="483"/>
      <c r="V140" s="483"/>
      <c r="W140" s="483"/>
      <c r="X140" s="483"/>
      <c r="Y140" s="483"/>
      <c r="Z140" s="483"/>
      <c r="AA140" s="483"/>
      <c r="AB140" s="483"/>
      <c r="AC140" s="483"/>
      <c r="AD140" s="483"/>
      <c r="AE140" s="483"/>
      <c r="AF140" s="483"/>
      <c r="AG140" s="483"/>
      <c r="AH140" s="483"/>
      <c r="AL140" s="483"/>
      <c r="AM140" s="483"/>
      <c r="AN140" s="483"/>
      <c r="AO140" s="483"/>
      <c r="AP140" s="483"/>
      <c r="AQ140" s="483"/>
      <c r="AR140" s="483"/>
      <c r="AS140" s="483"/>
    </row>
  </sheetData>
  <mergeCells count="1">
    <mergeCell ref="A4:C4"/>
  </mergeCells>
  <conditionalFormatting sqref="B22 B24 B26 B28 B30 B32 B34 B36 B38 B40 B42 B44 B46 B48 B50 B52">
    <cfRule type="cellIs" dxfId="279" priority="7" stopIfTrue="1" operator="equal">
      <formula>"QA"</formula>
    </cfRule>
    <cfRule type="cellIs" dxfId="278" priority="8" stopIfTrue="1" operator="equal">
      <formula>"DA"</formula>
    </cfRule>
  </conditionalFormatting>
  <conditionalFormatting sqref="E7 E21">
    <cfRule type="expression" dxfId="277" priority="5" stopIfTrue="1">
      <formula>$E7&lt;5</formula>
    </cfRule>
  </conditionalFormatting>
  <conditionalFormatting sqref="E22 E24 E26 E28 E30 E32 E34 E36 E38 E40 E42 E44 E46 E48 E50 E52">
    <cfRule type="expression" dxfId="276" priority="13" stopIfTrue="1">
      <formula>AND($E22&lt;9,$C22&gt;0)</formula>
    </cfRule>
  </conditionalFormatting>
  <conditionalFormatting sqref="F7 F9 F11 F13 F15 F17 F19 F21:F22">
    <cfRule type="cellIs" dxfId="275" priority="4" stopIfTrue="1" operator="equal">
      <formula>"Bye"</formula>
    </cfRule>
  </conditionalFormatting>
  <conditionalFormatting sqref="F24 F26 F28 F30 F32 F34 F36 F38 F40 F42 F44 F46 F48 F50">
    <cfRule type="cellIs" dxfId="274" priority="11" stopIfTrue="1" operator="equal">
      <formula>"Bye"</formula>
    </cfRule>
  </conditionalFormatting>
  <conditionalFormatting sqref="F24:I24 F26:I26 F28:I28 F30:I30 F32:I32 F34:I34 F36:I36 F38:I38 F40:I40 F42:I42 F44:I44 F46:I46 F48:I48 F50:I50 F22:I22">
    <cfRule type="expression" dxfId="273" priority="12" stopIfTrue="1">
      <formula>AND($E22&lt;9,$C22&gt;0)</formula>
    </cfRule>
  </conditionalFormatting>
  <conditionalFormatting sqref="H7 H9 H11 H13 H15 H17 H19 H21">
    <cfRule type="expression" dxfId="272" priority="17" stopIfTrue="1">
      <formula>AND($E7&lt;9,$C7&gt;0)</formula>
    </cfRule>
  </conditionalFormatting>
  <conditionalFormatting sqref="I8 K10 I12 M14 I16 K18 I20 I23 K25 I27 M29 I31 K33 I35 I39 K41 I43 M45 I47 K49 I51">
    <cfRule type="expression" dxfId="271" priority="14" stopIfTrue="1">
      <formula>AND($O$1="CU",I8="Umpire")</formula>
    </cfRule>
    <cfRule type="expression" dxfId="270" priority="15" stopIfTrue="1">
      <formula>AND($O$1="CU",I8&lt;&gt;"Umpire",J8&lt;&gt;"")</formula>
    </cfRule>
    <cfRule type="expression" dxfId="269" priority="16" stopIfTrue="1">
      <formula>AND($O$1="CU",I8&lt;&gt;"Umpire")</formula>
    </cfRule>
  </conditionalFormatting>
  <conditionalFormatting sqref="J8 L10 J12 N14 J16 L18 J20 R62">
    <cfRule type="expression" dxfId="268" priority="6" stopIfTrue="1">
      <formula>$O$1="CU"</formula>
    </cfRule>
  </conditionalFormatting>
  <conditionalFormatting sqref="K8 M10 K12 O14 K16 M18 K20 K23 M25 K27 O29 K31 M33 K35 K39 M41 K43 O45 K47 M49 K51">
    <cfRule type="expression" dxfId="267" priority="9" stopIfTrue="1">
      <formula>J8="as"</formula>
    </cfRule>
    <cfRule type="expression" dxfId="266" priority="10" stopIfTrue="1">
      <formula>J8="bs"</formula>
    </cfRule>
  </conditionalFormatting>
  <conditionalFormatting sqref="O16">
    <cfRule type="expression" dxfId="265" priority="1" stopIfTrue="1">
      <formula>AND($O$1="CU",O16="Umpire")</formula>
    </cfRule>
    <cfRule type="expression" dxfId="264" priority="2" stopIfTrue="1">
      <formula>AND($O$1="CU",O16&lt;&gt;"Umpire",P16&lt;&gt;"")</formula>
    </cfRule>
    <cfRule type="expression" dxfId="263" priority="3" stopIfTrue="1">
      <formula>AND($O$1="CU",O16&lt;&gt;"Umpire")</formula>
    </cfRule>
  </conditionalFormatting>
  <dataValidations count="1">
    <dataValidation type="list" allowBlank="1" showInputMessage="1" sqref="I23 I39 I27 I35 I43 I31 I51 I47 K49 K41 M45 K33 K25 M29 I16 K18 K10 I20 I12 I8 M14 O16" xr:uid="{00000000-0002-0000-4600-000000000000}">
      <formula1>$U$7:$U$16</formula1>
    </dataValidation>
  </dataValidations>
  <printOptions horizontalCentered="1" verticalCentered="1"/>
  <pageMargins left="0" right="0" top="0.98425196850393704" bottom="0.98425196850393704" header="0.51181102362204722" footer="0.51181102362204722"/>
  <pageSetup paperSize="9" scale="95" orientation="portrait" horizontalDpi="1200" verticalDpi="1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2465"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02466"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xl/worksheets/sheet9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Sheet149">
    <tabColor indexed="11"/>
    <pageSetUpPr fitToPage="1"/>
  </sheetPr>
  <dimension ref="A1:AK57"/>
  <sheetViews>
    <sheetView showGridLines="0" showZeros="0" workbookViewId="0">
      <selection activeCell="D27" sqref="D27"/>
    </sheetView>
  </sheetViews>
  <sheetFormatPr defaultColWidth="8.88671875" defaultRowHeight="13.2" x14ac:dyDescent="0.25"/>
  <cols>
    <col min="1" max="2" width="3.33203125" customWidth="1"/>
    <col min="3" max="3" width="4.6640625" customWidth="1"/>
    <col min="4" max="4" width="6.44140625" customWidth="1"/>
    <col min="5" max="5" width="4.33203125" customWidth="1"/>
    <col min="6" max="6" width="12.6640625" customWidth="1"/>
    <col min="7" max="7" width="2.6640625" customWidth="1"/>
    <col min="8" max="8" width="7.6640625" customWidth="1"/>
    <col min="9" max="9" width="5.88671875" customWidth="1"/>
    <col min="10" max="10" width="1.6640625" style="94" customWidth="1"/>
    <col min="11" max="11" width="10.6640625" customWidth="1"/>
    <col min="12" max="12" width="1.6640625" style="94" customWidth="1"/>
    <col min="13" max="13" width="10.6640625" customWidth="1"/>
    <col min="14" max="14" width="1.6640625" style="95" customWidth="1"/>
    <col min="15" max="15" width="10.6640625" customWidth="1"/>
    <col min="16" max="16" width="1.6640625" style="94" customWidth="1"/>
    <col min="17" max="17" width="10.6640625" customWidth="1"/>
    <col min="18" max="18" width="1.6640625" style="95" customWidth="1"/>
    <col min="19" max="19" width="9.109375" hidden="1" customWidth="1"/>
    <col min="20" max="20" width="8.6640625" customWidth="1"/>
    <col min="21" max="21" width="9.109375" hidden="1" customWidth="1"/>
    <col min="25" max="34" width="9.109375" hidden="1" customWidth="1"/>
    <col min="35" max="37" width="9.109375" customWidth="1"/>
  </cols>
  <sheetData>
    <row r="1" spans="1:37" s="96" customFormat="1" ht="21.75" customHeight="1" x14ac:dyDescent="0.25">
      <c r="A1" s="56" t="str">
        <f>Altalanos!$A$6</f>
        <v>Bács-Kiskun megyei Tenisz Diákolimpia</v>
      </c>
      <c r="B1" s="56"/>
      <c r="C1" s="99"/>
      <c r="D1" s="99"/>
      <c r="E1" s="99"/>
      <c r="F1" s="99"/>
      <c r="G1" s="99"/>
      <c r="H1" s="56"/>
      <c r="I1" s="333"/>
      <c r="J1" s="100"/>
      <c r="K1" s="370" t="s">
        <v>120</v>
      </c>
      <c r="L1" s="82"/>
      <c r="M1" s="57"/>
      <c r="N1" s="100"/>
      <c r="O1" s="100" t="s">
        <v>3</v>
      </c>
      <c r="P1" s="100"/>
      <c r="Q1" s="99"/>
      <c r="R1" s="100"/>
      <c r="Y1" s="484"/>
      <c r="Z1" s="484"/>
      <c r="AA1" s="484"/>
      <c r="AB1" s="566" t="e">
        <f>IF($Y$5=1,CONCATENATE(VLOOKUP($Y$3,$AA$2:$AH$14,2)),CONCATENATE(VLOOKUP($Y$3,$AA$16:$AH$25,2)))</f>
        <v>#N/A</v>
      </c>
      <c r="AC1" s="566" t="e">
        <f>IF($Y$5=1,CONCATENATE(VLOOKUP($Y$3,$AA$2:$AH$14,3)),CONCATENATE(VLOOKUP($Y$3,$AA$16:$AH$25,3)))</f>
        <v>#N/A</v>
      </c>
      <c r="AD1" s="566" t="e">
        <f>IF($Y$5=1,CONCATENATE(VLOOKUP($Y$3,$AA$2:$AH$14,4)),CONCATENATE(VLOOKUP($Y$3,$AA$16:$AH$25,4)))</f>
        <v>#N/A</v>
      </c>
      <c r="AE1" s="566" t="e">
        <f>IF($Y$5=1,CONCATENATE(VLOOKUP($Y$3,$AA$2:$AH$14,5)),CONCATENATE(VLOOKUP($Y$3,$AA$16:$AH$25,5)))</f>
        <v>#N/A</v>
      </c>
      <c r="AF1" s="566" t="e">
        <f>IF($Y$5=1,CONCATENATE(VLOOKUP($Y$3,$AA$2:$AH$14,6)),CONCATENATE(VLOOKUP($Y$3,$AA$16:$AH$25,6)))</f>
        <v>#N/A</v>
      </c>
      <c r="AG1" s="566" t="e">
        <f>IF($Y$5=1,CONCATENATE(VLOOKUP($Y$3,$AA$2:$AH$14,7)),CONCATENATE(VLOOKUP($Y$3,$AA$16:$AH$25,7)))</f>
        <v>#N/A</v>
      </c>
      <c r="AH1" s="566" t="e">
        <f>IF($Y$5=1,CONCATENATE(VLOOKUP($Y$3,$AA$2:$AH$14,8)),CONCATENATE(VLOOKUP($Y$3,$AA$16:$AH$25,8)))</f>
        <v>#N/A</v>
      </c>
    </row>
    <row r="2" spans="1:37" s="70" customFormat="1" x14ac:dyDescent="0.25">
      <c r="A2" s="398" t="s">
        <v>119</v>
      </c>
      <c r="B2" s="59"/>
      <c r="C2" s="59"/>
      <c r="D2" s="59"/>
      <c r="E2" s="392">
        <f>Altalanos!$D$8</f>
        <v>0</v>
      </c>
      <c r="F2" s="59"/>
      <c r="G2" s="101"/>
      <c r="H2" s="72"/>
      <c r="I2" s="72"/>
      <c r="J2" s="102"/>
      <c r="K2" s="82"/>
      <c r="L2" s="82"/>
      <c r="M2" s="82"/>
      <c r="N2" s="102"/>
      <c r="O2" s="72"/>
      <c r="P2" s="102"/>
      <c r="Q2" s="72"/>
      <c r="R2" s="102"/>
      <c r="Y2" s="562"/>
      <c r="Z2" s="561"/>
      <c r="AA2" s="570" t="s">
        <v>159</v>
      </c>
      <c r="AB2" s="571">
        <v>300</v>
      </c>
      <c r="AC2" s="571">
        <v>250</v>
      </c>
      <c r="AD2" s="571">
        <v>200</v>
      </c>
      <c r="AE2" s="571">
        <v>150</v>
      </c>
      <c r="AF2" s="571">
        <v>120</v>
      </c>
      <c r="AG2" s="571">
        <v>90</v>
      </c>
      <c r="AH2" s="571">
        <v>40</v>
      </c>
      <c r="AI2"/>
      <c r="AJ2"/>
      <c r="AK2"/>
    </row>
    <row r="3" spans="1:37" s="19" customFormat="1" ht="11.25" customHeight="1" x14ac:dyDescent="0.25">
      <c r="A3" s="44" t="s">
        <v>81</v>
      </c>
      <c r="B3" s="44"/>
      <c r="C3" s="44"/>
      <c r="D3" s="44"/>
      <c r="E3" s="44"/>
      <c r="F3" s="44"/>
      <c r="G3" s="44" t="s">
        <v>79</v>
      </c>
      <c r="H3" s="44"/>
      <c r="I3" s="44"/>
      <c r="J3" s="104"/>
      <c r="K3" s="44" t="s">
        <v>84</v>
      </c>
      <c r="L3" s="104"/>
      <c r="M3" s="44"/>
      <c r="N3" s="104"/>
      <c r="O3" s="44"/>
      <c r="P3" s="104"/>
      <c r="Q3" s="44"/>
      <c r="R3" s="45" t="s">
        <v>85</v>
      </c>
      <c r="Y3" s="561" t="str">
        <f>IF(K4="OB","A",IF(K4="IX","W",IF(K4="","",K4)))</f>
        <v/>
      </c>
      <c r="Z3" s="561"/>
      <c r="AA3" s="570" t="s">
        <v>160</v>
      </c>
      <c r="AB3" s="571">
        <v>280</v>
      </c>
      <c r="AC3" s="571">
        <v>230</v>
      </c>
      <c r="AD3" s="571">
        <v>180</v>
      </c>
      <c r="AE3" s="571">
        <v>140</v>
      </c>
      <c r="AF3" s="571">
        <v>80</v>
      </c>
      <c r="AG3" s="571">
        <v>0</v>
      </c>
      <c r="AH3" s="571">
        <v>0</v>
      </c>
      <c r="AI3"/>
      <c r="AJ3"/>
      <c r="AK3"/>
    </row>
    <row r="4" spans="1:37" s="30" customFormat="1" ht="11.25" customHeight="1" thickBot="1" x14ac:dyDescent="0.3">
      <c r="A4" s="757" t="str">
        <f>Altalanos!$A$10</f>
        <v>2025.05.08-09</v>
      </c>
      <c r="B4" s="757"/>
      <c r="C4" s="757"/>
      <c r="D4" s="364"/>
      <c r="E4" s="106"/>
      <c r="F4" s="106"/>
      <c r="G4" s="106" t="str">
        <f>Altalanos!$C$10</f>
        <v>Kecskemét</v>
      </c>
      <c r="H4" s="63"/>
      <c r="I4" s="106"/>
      <c r="J4" s="107"/>
      <c r="K4" s="108"/>
      <c r="L4" s="107"/>
      <c r="M4" s="109"/>
      <c r="N4" s="107"/>
      <c r="O4" s="106"/>
      <c r="P4" s="107"/>
      <c r="Q4" s="106"/>
      <c r="R4" s="52" t="str">
        <f>Altalanos!$E$10</f>
        <v>Csávás István</v>
      </c>
      <c r="Y4" s="561"/>
      <c r="Z4" s="561"/>
      <c r="AA4" s="570" t="s">
        <v>189</v>
      </c>
      <c r="AB4" s="571">
        <v>250</v>
      </c>
      <c r="AC4" s="571">
        <v>200</v>
      </c>
      <c r="AD4" s="571">
        <v>150</v>
      </c>
      <c r="AE4" s="571">
        <v>120</v>
      </c>
      <c r="AF4" s="571">
        <v>90</v>
      </c>
      <c r="AG4" s="571">
        <v>60</v>
      </c>
      <c r="AH4" s="571">
        <v>25</v>
      </c>
      <c r="AI4"/>
      <c r="AJ4"/>
      <c r="AK4"/>
    </row>
    <row r="5" spans="1:37" s="19" customFormat="1" x14ac:dyDescent="0.25">
      <c r="A5" s="110"/>
      <c r="B5" s="111" t="s">
        <v>4</v>
      </c>
      <c r="C5" s="389" t="s">
        <v>102</v>
      </c>
      <c r="D5" s="111" t="s">
        <v>101</v>
      </c>
      <c r="E5" s="111" t="s">
        <v>98</v>
      </c>
      <c r="F5" s="112" t="s">
        <v>82</v>
      </c>
      <c r="G5" s="112" t="s">
        <v>83</v>
      </c>
      <c r="H5" s="112"/>
      <c r="I5" s="112" t="s">
        <v>87</v>
      </c>
      <c r="J5" s="112"/>
      <c r="K5" s="111" t="s">
        <v>99</v>
      </c>
      <c r="L5" s="113"/>
      <c r="M5" s="111" t="s">
        <v>127</v>
      </c>
      <c r="N5" s="113"/>
      <c r="O5" s="111" t="s">
        <v>126</v>
      </c>
      <c r="P5" s="113"/>
      <c r="Q5" s="111" t="s">
        <v>125</v>
      </c>
      <c r="R5" s="114"/>
      <c r="Y5" s="561">
        <f>IF(OR(Altalanos!$A$8="F1",Altalanos!$A$8="F2",Altalanos!$A$8="N1",Altalanos!$A$8="N2"),1,2)</f>
        <v>2</v>
      </c>
      <c r="Z5" s="561"/>
      <c r="AA5" s="570" t="s">
        <v>190</v>
      </c>
      <c r="AB5" s="571">
        <v>200</v>
      </c>
      <c r="AC5" s="571">
        <v>150</v>
      </c>
      <c r="AD5" s="571">
        <v>120</v>
      </c>
      <c r="AE5" s="571">
        <v>90</v>
      </c>
      <c r="AF5" s="571">
        <v>60</v>
      </c>
      <c r="AG5" s="571">
        <v>40</v>
      </c>
      <c r="AH5" s="571">
        <v>15</v>
      </c>
      <c r="AI5"/>
      <c r="AJ5"/>
      <c r="AK5"/>
    </row>
    <row r="6" spans="1:37" s="673" customFormat="1" ht="14.25" customHeight="1" thickBot="1" x14ac:dyDescent="0.3">
      <c r="A6" s="666"/>
      <c r="B6" s="675"/>
      <c r="C6" s="675"/>
      <c r="D6" s="675"/>
      <c r="E6" s="675"/>
      <c r="F6" s="674" t="str">
        <f>IF(Y3="","",CONCATENATE(AH1," / ",VLOOKUP(Y3,AB1:AH1,5)," pont"))</f>
        <v/>
      </c>
      <c r="G6" s="676"/>
      <c r="H6" s="677"/>
      <c r="I6" s="676"/>
      <c r="J6" s="678"/>
      <c r="K6" s="675" t="str">
        <f>IF(Y3="","",CONCATENATE(VLOOKUP(Y3,AB1:AH1,4)," pont"))</f>
        <v/>
      </c>
      <c r="L6" s="678"/>
      <c r="M6" s="675" t="str">
        <f>IF(Y3="","",CONCATENATE(VLOOKUP(Y3,AB1:AH1,3)," pont"))</f>
        <v/>
      </c>
      <c r="N6" s="678"/>
      <c r="O6" s="675" t="str">
        <f>IF(Y3="","",CONCATENATE(VLOOKUP(Y3,AB1:AH1,2)," pont"))</f>
        <v/>
      </c>
      <c r="P6" s="678"/>
      <c r="Q6" s="675" t="str">
        <f>IF(Y3="","",CONCATENATE(VLOOKUP(Y3,AB1:AH1,1)," pont"))</f>
        <v/>
      </c>
      <c r="R6" s="679"/>
      <c r="Y6" s="681"/>
      <c r="Z6" s="681"/>
      <c r="AA6" s="681" t="s">
        <v>191</v>
      </c>
      <c r="AB6" s="682">
        <v>150</v>
      </c>
      <c r="AC6" s="682">
        <v>120</v>
      </c>
      <c r="AD6" s="682">
        <v>90</v>
      </c>
      <c r="AE6" s="682">
        <v>60</v>
      </c>
      <c r="AF6" s="682">
        <v>40</v>
      </c>
      <c r="AG6" s="682">
        <v>25</v>
      </c>
      <c r="AH6" s="682">
        <v>10</v>
      </c>
      <c r="AI6" s="684"/>
      <c r="AJ6" s="684"/>
      <c r="AK6" s="684"/>
    </row>
    <row r="7" spans="1:37" s="37" customFormat="1" ht="12.9" customHeight="1" x14ac:dyDescent="0.25">
      <c r="A7" s="117">
        <v>1</v>
      </c>
      <c r="B7" s="346" t="str">
        <f>IF($E7="","",VLOOKUP($E7,'1MD ELO (4)'!$A$7:$O$22,14))</f>
        <v/>
      </c>
      <c r="C7" s="376" t="str">
        <f>IF($E7="","",VLOOKUP($E7,'1MD ELO (4)'!$A$7:$O$22,15))</f>
        <v/>
      </c>
      <c r="D7" s="376" t="str">
        <f>IF($E7="","",VLOOKUP($E7,'1MD ELO (4)'!$A$7:$O$22,5))</f>
        <v/>
      </c>
      <c r="E7" s="119"/>
      <c r="F7" s="120" t="str">
        <f>UPPER(IF($E7="","",VLOOKUP($E7,'1MD ELO (4)'!$A$7:$O$22,2)))</f>
        <v/>
      </c>
      <c r="G7" s="120" t="str">
        <f>IF($E7="","",VLOOKUP($E7,'1MD ELO (4)'!$A$7:$O$22,3))</f>
        <v/>
      </c>
      <c r="H7" s="120"/>
      <c r="I7" s="120" t="str">
        <f>IF($E7="","",VLOOKUP($E7,'1MD ELO (4)'!$A$7:$O$22,4))</f>
        <v/>
      </c>
      <c r="J7" s="122"/>
      <c r="K7" s="121"/>
      <c r="L7" s="121"/>
      <c r="M7" s="121"/>
      <c r="N7" s="121"/>
      <c r="O7" s="124"/>
      <c r="P7" s="126"/>
      <c r="Q7" s="127"/>
      <c r="R7" s="128"/>
      <c r="S7" s="129"/>
      <c r="U7" s="130" t="e">
        <f>#REF!</f>
        <v>#REF!</v>
      </c>
      <c r="Y7" s="561"/>
      <c r="Z7" s="561"/>
      <c r="AA7" s="570" t="s">
        <v>192</v>
      </c>
      <c r="AB7" s="571">
        <v>120</v>
      </c>
      <c r="AC7" s="571">
        <v>90</v>
      </c>
      <c r="AD7" s="571">
        <v>60</v>
      </c>
      <c r="AE7" s="571">
        <v>40</v>
      </c>
      <c r="AF7" s="571">
        <v>25</v>
      </c>
      <c r="AG7" s="571">
        <v>10</v>
      </c>
      <c r="AH7" s="571">
        <v>5</v>
      </c>
      <c r="AI7"/>
      <c r="AJ7"/>
      <c r="AK7"/>
    </row>
    <row r="8" spans="1:37" s="37" customFormat="1" ht="12.9" customHeight="1" x14ac:dyDescent="0.25">
      <c r="A8" s="131"/>
      <c r="B8" s="270"/>
      <c r="C8" s="386"/>
      <c r="D8" s="386"/>
      <c r="E8" s="132"/>
      <c r="F8" s="133"/>
      <c r="G8" s="133"/>
      <c r="H8" s="134"/>
      <c r="I8" s="609" t="s">
        <v>0</v>
      </c>
      <c r="J8" s="136"/>
      <c r="K8" s="137" t="str">
        <f>UPPER(IF(OR(J8="a",J8="as"),F7,IF(OR(J8="b",J8="bs"),F9,)))</f>
        <v/>
      </c>
      <c r="L8" s="137"/>
      <c r="M8" s="121"/>
      <c r="N8" s="121"/>
      <c r="O8" s="124"/>
      <c r="P8" s="126"/>
      <c r="Q8" s="127"/>
      <c r="R8" s="128"/>
      <c r="S8" s="129"/>
      <c r="U8" s="138" t="e">
        <f>#REF!</f>
        <v>#REF!</v>
      </c>
      <c r="Y8" s="561"/>
      <c r="Z8" s="561"/>
      <c r="AA8" s="570" t="s">
        <v>193</v>
      </c>
      <c r="AB8" s="571">
        <v>90</v>
      </c>
      <c r="AC8" s="571">
        <v>60</v>
      </c>
      <c r="AD8" s="571">
        <v>40</v>
      </c>
      <c r="AE8" s="571">
        <v>25</v>
      </c>
      <c r="AF8" s="571">
        <v>10</v>
      </c>
      <c r="AG8" s="571">
        <v>5</v>
      </c>
      <c r="AH8" s="571">
        <v>2</v>
      </c>
      <c r="AI8"/>
      <c r="AJ8"/>
      <c r="AK8"/>
    </row>
    <row r="9" spans="1:37" s="37" customFormat="1" ht="12.9" customHeight="1" x14ac:dyDescent="0.25">
      <c r="A9" s="131">
        <v>2</v>
      </c>
      <c r="B9" s="346" t="str">
        <f>IF($E9="","",VLOOKUP($E9,'1MD ELO (4)'!$A$7:$O$22,14))</f>
        <v/>
      </c>
      <c r="C9" s="376" t="str">
        <f>IF($E9="","",VLOOKUP($E9,'1MD ELO (4)'!$A$7:$O$22,15))</f>
        <v/>
      </c>
      <c r="D9" s="376" t="str">
        <f>IF($E9="","",VLOOKUP($E9,'1MD ELO (4)'!$A$7:$O$22,5))</f>
        <v/>
      </c>
      <c r="E9" s="119"/>
      <c r="F9" s="139" t="str">
        <f>UPPER(IF($E9="","",VLOOKUP($E9,'1MD ELO (4)'!$A$7:$O$22,2)))</f>
        <v/>
      </c>
      <c r="G9" s="139" t="str">
        <f>IF($E9="","",VLOOKUP($E9,'1MD ELO (4)'!$A$7:$O$22,3))</f>
        <v/>
      </c>
      <c r="H9" s="139"/>
      <c r="I9" s="120" t="str">
        <f>IF($E9="","",VLOOKUP($E9,'1MD ELO (4)'!$A$7:$O$22,4))</f>
        <v/>
      </c>
      <c r="J9" s="140"/>
      <c r="K9" s="121"/>
      <c r="L9" s="141"/>
      <c r="M9" s="121"/>
      <c r="N9" s="121"/>
      <c r="O9" s="124"/>
      <c r="P9" s="126"/>
      <c r="Q9" s="127"/>
      <c r="R9" s="128"/>
      <c r="S9" s="129"/>
      <c r="U9" s="138" t="e">
        <f>#REF!</f>
        <v>#REF!</v>
      </c>
      <c r="Y9" s="561"/>
      <c r="Z9" s="561"/>
      <c r="AA9" s="570" t="s">
        <v>194</v>
      </c>
      <c r="AB9" s="571">
        <v>60</v>
      </c>
      <c r="AC9" s="571">
        <v>40</v>
      </c>
      <c r="AD9" s="571">
        <v>25</v>
      </c>
      <c r="AE9" s="571">
        <v>10</v>
      </c>
      <c r="AF9" s="571">
        <v>5</v>
      </c>
      <c r="AG9" s="571">
        <v>2</v>
      </c>
      <c r="AH9" s="571">
        <v>1</v>
      </c>
      <c r="AI9"/>
      <c r="AJ9"/>
      <c r="AK9"/>
    </row>
    <row r="10" spans="1:37" s="37" customFormat="1" ht="12.9" customHeight="1" x14ac:dyDescent="0.25">
      <c r="A10" s="131"/>
      <c r="B10" s="270"/>
      <c r="C10" s="386"/>
      <c r="D10" s="386"/>
      <c r="E10" s="142"/>
      <c r="F10" s="133"/>
      <c r="G10" s="133"/>
      <c r="H10" s="134"/>
      <c r="I10" s="121"/>
      <c r="J10" s="143"/>
      <c r="K10" s="135" t="s">
        <v>0</v>
      </c>
      <c r="L10" s="144"/>
      <c r="M10" s="137" t="str">
        <f>UPPER(IF(OR(L10="a",L10="as"),K8,IF(OR(L10="b",L10="bs"),K12,)))</f>
        <v/>
      </c>
      <c r="N10" s="145"/>
      <c r="O10" s="146"/>
      <c r="P10" s="146"/>
      <c r="Q10" s="127"/>
      <c r="R10" s="128"/>
      <c r="S10" s="129"/>
      <c r="U10" s="138" t="e">
        <f>#REF!</f>
        <v>#REF!</v>
      </c>
      <c r="Y10" s="561"/>
      <c r="Z10" s="561"/>
      <c r="AA10" s="570" t="s">
        <v>195</v>
      </c>
      <c r="AB10" s="571">
        <v>40</v>
      </c>
      <c r="AC10" s="571">
        <v>25</v>
      </c>
      <c r="AD10" s="571">
        <v>15</v>
      </c>
      <c r="AE10" s="571">
        <v>7</v>
      </c>
      <c r="AF10" s="571">
        <v>4</v>
      </c>
      <c r="AG10" s="571">
        <v>1</v>
      </c>
      <c r="AH10" s="571">
        <v>0</v>
      </c>
      <c r="AI10"/>
      <c r="AJ10"/>
      <c r="AK10"/>
    </row>
    <row r="11" spans="1:37" s="37" customFormat="1" ht="12.9" customHeight="1" x14ac:dyDescent="0.25">
      <c r="A11" s="131">
        <v>3</v>
      </c>
      <c r="B11" s="346" t="str">
        <f>IF($E11="","",VLOOKUP($E11,'1MD ELO (4)'!$A$7:$O$22,14))</f>
        <v/>
      </c>
      <c r="C11" s="376" t="str">
        <f>IF($E11="","",VLOOKUP($E11,'1MD ELO (4)'!$A$7:$O$22,15))</f>
        <v/>
      </c>
      <c r="D11" s="376" t="str">
        <f>IF($E11="","",VLOOKUP($E11,'1MD ELO (4)'!$A$7:$O$22,5))</f>
        <v/>
      </c>
      <c r="E11" s="119"/>
      <c r="F11" s="139" t="str">
        <f>UPPER(IF($E11="","",VLOOKUP($E11,'1MD ELO (4)'!$A$7:$O$22,2)))</f>
        <v/>
      </c>
      <c r="G11" s="139" t="str">
        <f>IF($E11="","",VLOOKUP($E11,'1MD ELO (4)'!$A$7:$O$22,3))</f>
        <v/>
      </c>
      <c r="H11" s="139"/>
      <c r="I11" s="139" t="str">
        <f>IF($E11="","",VLOOKUP($E11,'1MD ELO (4)'!$A$7:$O$22,4))</f>
        <v/>
      </c>
      <c r="J11" s="122"/>
      <c r="K11" s="121"/>
      <c r="L11" s="147"/>
      <c r="M11" s="121"/>
      <c r="N11" s="148"/>
      <c r="O11" s="146"/>
      <c r="P11" s="146"/>
      <c r="Q11" s="127"/>
      <c r="R11" s="128"/>
      <c r="S11" s="129"/>
      <c r="U11" s="138" t="e">
        <f>#REF!</f>
        <v>#REF!</v>
      </c>
      <c r="Y11" s="561"/>
      <c r="Z11" s="561"/>
      <c r="AA11" s="570" t="s">
        <v>196</v>
      </c>
      <c r="AB11" s="571">
        <v>25</v>
      </c>
      <c r="AC11" s="571">
        <v>15</v>
      </c>
      <c r="AD11" s="571">
        <v>10</v>
      </c>
      <c r="AE11" s="571">
        <v>6</v>
      </c>
      <c r="AF11" s="571">
        <v>3</v>
      </c>
      <c r="AG11" s="571">
        <v>1</v>
      </c>
      <c r="AH11" s="571">
        <v>0</v>
      </c>
      <c r="AI11"/>
      <c r="AJ11"/>
      <c r="AK11"/>
    </row>
    <row r="12" spans="1:37" s="37" customFormat="1" ht="12.9" customHeight="1" x14ac:dyDescent="0.25">
      <c r="A12" s="131"/>
      <c r="B12" s="270"/>
      <c r="C12" s="386"/>
      <c r="D12" s="386"/>
      <c r="E12" s="142"/>
      <c r="F12" s="133"/>
      <c r="G12" s="133"/>
      <c r="H12" s="134"/>
      <c r="I12" s="609" t="s">
        <v>0</v>
      </c>
      <c r="J12" s="136"/>
      <c r="K12" s="137" t="str">
        <f>UPPER(IF(OR(J12="a",J12="as"),F11,IF(OR(J12="b",J12="bs"),F13,)))</f>
        <v/>
      </c>
      <c r="L12" s="149"/>
      <c r="M12" s="121"/>
      <c r="N12" s="148"/>
      <c r="O12" s="146"/>
      <c r="P12" s="146"/>
      <c r="Q12" s="127"/>
      <c r="R12" s="128"/>
      <c r="S12" s="129"/>
      <c r="U12" s="138" t="e">
        <f>#REF!</f>
        <v>#REF!</v>
      </c>
      <c r="Y12" s="561"/>
      <c r="Z12" s="561"/>
      <c r="AA12" s="570" t="s">
        <v>201</v>
      </c>
      <c r="AB12" s="571">
        <v>15</v>
      </c>
      <c r="AC12" s="571">
        <v>10</v>
      </c>
      <c r="AD12" s="571">
        <v>6</v>
      </c>
      <c r="AE12" s="571">
        <v>3</v>
      </c>
      <c r="AF12" s="571">
        <v>1</v>
      </c>
      <c r="AG12" s="571">
        <v>0</v>
      </c>
      <c r="AH12" s="571">
        <v>0</v>
      </c>
      <c r="AI12"/>
      <c r="AJ12"/>
      <c r="AK12"/>
    </row>
    <row r="13" spans="1:37" s="37" customFormat="1" ht="12.9" customHeight="1" x14ac:dyDescent="0.25">
      <c r="A13" s="131">
        <v>4</v>
      </c>
      <c r="B13" s="346" t="str">
        <f>IF($E13="","",VLOOKUP($E13,'1MD ELO (4)'!$A$7:$O$22,14))</f>
        <v/>
      </c>
      <c r="C13" s="376" t="str">
        <f>IF($E13="","",VLOOKUP($E13,'1MD ELO (4)'!$A$7:$O$22,15))</f>
        <v/>
      </c>
      <c r="D13" s="376" t="str">
        <f>IF($E13="","",VLOOKUP($E13,'1MD ELO (4)'!$A$7:$O$22,5))</f>
        <v/>
      </c>
      <c r="E13" s="119"/>
      <c r="F13" s="139" t="str">
        <f>UPPER(IF($E13="","",VLOOKUP($E13,'1MD ELO (4)'!$A$7:$O$22,2)))</f>
        <v/>
      </c>
      <c r="G13" s="139" t="str">
        <f>IF($E13="","",VLOOKUP($E13,'1MD ELO (4)'!$A$7:$O$22,3))</f>
        <v/>
      </c>
      <c r="H13" s="139"/>
      <c r="I13" s="139" t="str">
        <f>IF($E13="","",VLOOKUP($E13,'1MD ELO (4)'!$A$7:$O$22,4))</f>
        <v/>
      </c>
      <c r="J13" s="150"/>
      <c r="K13" s="121"/>
      <c r="L13" s="121"/>
      <c r="M13" s="121"/>
      <c r="N13" s="148"/>
      <c r="O13" s="146"/>
      <c r="P13" s="146"/>
      <c r="Q13" s="127"/>
      <c r="R13" s="128"/>
      <c r="S13" s="129"/>
      <c r="U13" s="138" t="e">
        <f>#REF!</f>
        <v>#REF!</v>
      </c>
      <c r="Y13" s="561"/>
      <c r="Z13" s="561"/>
      <c r="AA13" s="570" t="s">
        <v>197</v>
      </c>
      <c r="AB13" s="571">
        <v>10</v>
      </c>
      <c r="AC13" s="571">
        <v>6</v>
      </c>
      <c r="AD13" s="571">
        <v>3</v>
      </c>
      <c r="AE13" s="571">
        <v>1</v>
      </c>
      <c r="AF13" s="571">
        <v>0</v>
      </c>
      <c r="AG13" s="571">
        <v>0</v>
      </c>
      <c r="AH13" s="571">
        <v>0</v>
      </c>
      <c r="AI13"/>
      <c r="AJ13"/>
      <c r="AK13"/>
    </row>
    <row r="14" spans="1:37" s="37" customFormat="1" ht="12.9" customHeight="1" x14ac:dyDescent="0.25">
      <c r="A14" s="131"/>
      <c r="B14" s="270"/>
      <c r="C14" s="386"/>
      <c r="D14" s="386"/>
      <c r="E14" s="142"/>
      <c r="F14" s="121"/>
      <c r="G14" s="121"/>
      <c r="H14" s="48"/>
      <c r="I14" s="151"/>
      <c r="J14" s="143"/>
      <c r="K14" s="121"/>
      <c r="L14" s="121"/>
      <c r="M14" s="135" t="s">
        <v>0</v>
      </c>
      <c r="N14" s="144"/>
      <c r="O14" s="137" t="str">
        <f>UPPER(IF(OR(N14="a",N14="as"),M10,IF(OR(N14="b",N14="bs"),M18,)))</f>
        <v/>
      </c>
      <c r="P14" s="145"/>
      <c r="Q14" s="127"/>
      <c r="R14" s="128"/>
      <c r="S14" s="129"/>
      <c r="U14" s="138" t="e">
        <f>#REF!</f>
        <v>#REF!</v>
      </c>
      <c r="Y14" s="561"/>
      <c r="Z14" s="561"/>
      <c r="AA14" s="570" t="s">
        <v>198</v>
      </c>
      <c r="AB14" s="571">
        <v>3</v>
      </c>
      <c r="AC14" s="571">
        <v>2</v>
      </c>
      <c r="AD14" s="571">
        <v>1</v>
      </c>
      <c r="AE14" s="571">
        <v>0</v>
      </c>
      <c r="AF14" s="571">
        <v>0</v>
      </c>
      <c r="AG14" s="571">
        <v>0</v>
      </c>
      <c r="AH14" s="571">
        <v>0</v>
      </c>
      <c r="AI14"/>
      <c r="AJ14"/>
      <c r="AK14"/>
    </row>
    <row r="15" spans="1:37" s="37" customFormat="1" ht="12.9" customHeight="1" x14ac:dyDescent="0.25">
      <c r="A15" s="117">
        <v>5</v>
      </c>
      <c r="B15" s="346" t="str">
        <f>IF($E15="","",VLOOKUP($E15,'1MD ELO (4)'!$A$7:$O$22,14))</f>
        <v/>
      </c>
      <c r="C15" s="376" t="str">
        <f>IF($E15="","",VLOOKUP($E15,'1MD ELO (4)'!$A$7:$O$22,15))</f>
        <v/>
      </c>
      <c r="D15" s="376" t="str">
        <f>IF($E15="","",VLOOKUP($E15,'1MD ELO (4)'!$A$7:$O$22,5))</f>
        <v/>
      </c>
      <c r="E15" s="119"/>
      <c r="F15" s="120" t="str">
        <f>UPPER(IF($E15="","",VLOOKUP($E15,'1MD ELO (4)'!$A$7:$O$22,2)))</f>
        <v/>
      </c>
      <c r="G15" s="120" t="str">
        <f>IF($E15="","",VLOOKUP($E15,'1MD ELO (4)'!$A$7:$O$22,3))</f>
        <v/>
      </c>
      <c r="H15" s="120"/>
      <c r="I15" s="120" t="str">
        <f>IF($E15="","",VLOOKUP($E15,'1MD ELO (4)'!$A$7:$O$22,4))</f>
        <v/>
      </c>
      <c r="J15" s="152"/>
      <c r="K15" s="121"/>
      <c r="L15" s="121"/>
      <c r="M15" s="121"/>
      <c r="N15" s="148"/>
      <c r="O15" s="121"/>
      <c r="P15" s="148"/>
      <c r="Q15" s="127"/>
      <c r="R15" s="128"/>
      <c r="S15" s="129"/>
      <c r="U15" s="138" t="e">
        <f>#REF!</f>
        <v>#REF!</v>
      </c>
      <c r="Y15" s="561"/>
      <c r="Z15" s="561"/>
      <c r="AA15" s="570"/>
      <c r="AB15" s="570"/>
      <c r="AC15" s="570"/>
      <c r="AD15" s="570"/>
      <c r="AE15" s="570"/>
      <c r="AF15" s="570"/>
      <c r="AG15" s="570"/>
      <c r="AH15" s="570"/>
      <c r="AI15"/>
      <c r="AJ15"/>
      <c r="AK15"/>
    </row>
    <row r="16" spans="1:37" s="37" customFormat="1" ht="12.9" customHeight="1" thickBot="1" x14ac:dyDescent="0.3">
      <c r="A16" s="131"/>
      <c r="B16" s="270"/>
      <c r="C16" s="386"/>
      <c r="D16" s="386"/>
      <c r="E16" s="142"/>
      <c r="F16" s="133"/>
      <c r="G16" s="133"/>
      <c r="H16" s="134"/>
      <c r="I16" s="609" t="s">
        <v>0</v>
      </c>
      <c r="J16" s="136"/>
      <c r="K16" s="137" t="str">
        <f>UPPER(IF(OR(J16="a",J16="as"),F15,IF(OR(J16="b",J16="bs"),F17,)))</f>
        <v/>
      </c>
      <c r="L16" s="137"/>
      <c r="M16" s="121"/>
      <c r="N16" s="148"/>
      <c r="O16" s="146"/>
      <c r="P16" s="148"/>
      <c r="Q16" s="127"/>
      <c r="R16" s="128"/>
      <c r="S16" s="129"/>
      <c r="U16" s="153" t="e">
        <f>#REF!</f>
        <v>#REF!</v>
      </c>
      <c r="Y16" s="561"/>
      <c r="Z16" s="561"/>
      <c r="AA16" s="570" t="s">
        <v>159</v>
      </c>
      <c r="AB16" s="571">
        <v>150</v>
      </c>
      <c r="AC16" s="571">
        <v>120</v>
      </c>
      <c r="AD16" s="571">
        <v>90</v>
      </c>
      <c r="AE16" s="571">
        <v>60</v>
      </c>
      <c r="AF16" s="571">
        <v>40</v>
      </c>
      <c r="AG16" s="571">
        <v>25</v>
      </c>
      <c r="AH16" s="571">
        <v>15</v>
      </c>
      <c r="AI16"/>
      <c r="AJ16"/>
      <c r="AK16"/>
    </row>
    <row r="17" spans="1:37" s="37" customFormat="1" ht="12.9" customHeight="1" x14ac:dyDescent="0.25">
      <c r="A17" s="131">
        <v>6</v>
      </c>
      <c r="B17" s="346" t="str">
        <f>IF($E17="","",VLOOKUP($E17,'1MD ELO (4)'!$A$7:$O$22,14))</f>
        <v/>
      </c>
      <c r="C17" s="376" t="str">
        <f>IF($E17="","",VLOOKUP($E17,'1MD ELO (4)'!$A$7:$O$22,15))</f>
        <v/>
      </c>
      <c r="D17" s="376" t="str">
        <f>IF($E17="","",VLOOKUP($E17,'1MD ELO (4)'!$A$7:$O$22,5))</f>
        <v/>
      </c>
      <c r="E17" s="119"/>
      <c r="F17" s="139" t="str">
        <f>UPPER(IF($E17="","",VLOOKUP($E17,'1MD ELO (4)'!$A$7:$O$22,2)))</f>
        <v/>
      </c>
      <c r="G17" s="139" t="str">
        <f>IF($E17="","",VLOOKUP($E17,'1MD ELO (4)'!$A$7:$O$22,3))</f>
        <v/>
      </c>
      <c r="H17" s="139"/>
      <c r="I17" s="139" t="str">
        <f>IF($E17="","",VLOOKUP($E17,'1MD ELO (4)'!$A$7:$O$22,4))</f>
        <v/>
      </c>
      <c r="J17" s="140"/>
      <c r="K17" s="121"/>
      <c r="L17" s="141"/>
      <c r="M17" s="121"/>
      <c r="N17" s="148"/>
      <c r="O17" s="146"/>
      <c r="P17" s="148"/>
      <c r="Q17" s="127"/>
      <c r="R17" s="128"/>
      <c r="S17" s="129"/>
      <c r="Y17" s="561"/>
      <c r="Z17" s="561"/>
      <c r="AA17" s="570" t="s">
        <v>189</v>
      </c>
      <c r="AB17" s="571">
        <v>120</v>
      </c>
      <c r="AC17" s="571">
        <v>90</v>
      </c>
      <c r="AD17" s="571">
        <v>60</v>
      </c>
      <c r="AE17" s="571">
        <v>40</v>
      </c>
      <c r="AF17" s="571">
        <v>25</v>
      </c>
      <c r="AG17" s="571">
        <v>15</v>
      </c>
      <c r="AH17" s="571">
        <v>8</v>
      </c>
      <c r="AI17"/>
      <c r="AJ17"/>
      <c r="AK17"/>
    </row>
    <row r="18" spans="1:37" s="37" customFormat="1" ht="12.9" customHeight="1" x14ac:dyDescent="0.25">
      <c r="A18" s="131"/>
      <c r="B18" s="270"/>
      <c r="C18" s="386"/>
      <c r="D18" s="386"/>
      <c r="E18" s="142"/>
      <c r="F18" s="133"/>
      <c r="G18" s="133"/>
      <c r="H18" s="134"/>
      <c r="I18" s="121"/>
      <c r="J18" s="143"/>
      <c r="K18" s="135" t="s">
        <v>0</v>
      </c>
      <c r="L18" s="144"/>
      <c r="M18" s="137" t="str">
        <f>UPPER(IF(OR(L18="a",L18="as"),K16,IF(OR(L18="b",L18="bs"),K20,)))</f>
        <v/>
      </c>
      <c r="N18" s="154"/>
      <c r="O18" s="146"/>
      <c r="P18" s="148"/>
      <c r="Q18" s="127"/>
      <c r="R18" s="128"/>
      <c r="S18" s="129"/>
      <c r="Y18" s="561"/>
      <c r="Z18" s="561"/>
      <c r="AA18" s="570" t="s">
        <v>190</v>
      </c>
      <c r="AB18" s="571">
        <v>90</v>
      </c>
      <c r="AC18" s="571">
        <v>60</v>
      </c>
      <c r="AD18" s="571">
        <v>40</v>
      </c>
      <c r="AE18" s="571">
        <v>25</v>
      </c>
      <c r="AF18" s="571">
        <v>15</v>
      </c>
      <c r="AG18" s="571">
        <v>8</v>
      </c>
      <c r="AH18" s="571">
        <v>4</v>
      </c>
      <c r="AI18"/>
      <c r="AJ18"/>
      <c r="AK18"/>
    </row>
    <row r="19" spans="1:37" s="37" customFormat="1" ht="12.9" customHeight="1" x14ac:dyDescent="0.25">
      <c r="A19" s="131">
        <v>7</v>
      </c>
      <c r="B19" s="346" t="str">
        <f>IF($E19="","",VLOOKUP($E19,'1MD ELO (4)'!$A$7:$O$22,14))</f>
        <v/>
      </c>
      <c r="C19" s="376" t="str">
        <f>IF($E19="","",VLOOKUP($E19,'1MD ELO (4)'!$A$7:$O$22,15))</f>
        <v/>
      </c>
      <c r="D19" s="376" t="str">
        <f>IF($E19="","",VLOOKUP($E19,'1MD ELO (4)'!$A$7:$O$22,5))</f>
        <v/>
      </c>
      <c r="E19" s="119"/>
      <c r="F19" s="139" t="str">
        <f>UPPER(IF($E19="","",VLOOKUP($E19,'1MD ELO (4)'!$A$7:$O$22,2)))</f>
        <v/>
      </c>
      <c r="G19" s="139" t="str">
        <f>IF($E19="","",VLOOKUP($E19,'1MD ELO (4)'!$A$7:$O$22,3))</f>
        <v/>
      </c>
      <c r="H19" s="139"/>
      <c r="I19" s="139" t="str">
        <f>IF($E19="","",VLOOKUP($E19,'1MD ELO (4)'!$A$7:$O$22,4))</f>
        <v/>
      </c>
      <c r="J19" s="122"/>
      <c r="K19" s="121"/>
      <c r="L19" s="147"/>
      <c r="M19" s="121"/>
      <c r="N19" s="146"/>
      <c r="O19" s="146"/>
      <c r="P19" s="148"/>
      <c r="Q19" s="127"/>
      <c r="R19" s="128"/>
      <c r="S19" s="129"/>
      <c r="Y19" s="561"/>
      <c r="Z19" s="561"/>
      <c r="AA19" s="570" t="s">
        <v>191</v>
      </c>
      <c r="AB19" s="571">
        <v>60</v>
      </c>
      <c r="AC19" s="571">
        <v>40</v>
      </c>
      <c r="AD19" s="571">
        <v>25</v>
      </c>
      <c r="AE19" s="571">
        <v>15</v>
      </c>
      <c r="AF19" s="571">
        <v>8</v>
      </c>
      <c r="AG19" s="571">
        <v>4</v>
      </c>
      <c r="AH19" s="571">
        <v>2</v>
      </c>
      <c r="AI19"/>
      <c r="AJ19"/>
      <c r="AK19"/>
    </row>
    <row r="20" spans="1:37" s="37" customFormat="1" ht="12.9" customHeight="1" x14ac:dyDescent="0.25">
      <c r="A20" s="131"/>
      <c r="B20" s="270"/>
      <c r="C20" s="386"/>
      <c r="D20" s="386"/>
      <c r="E20" s="132"/>
      <c r="F20" s="133"/>
      <c r="G20" s="133"/>
      <c r="H20" s="134"/>
      <c r="I20" s="609" t="s">
        <v>0</v>
      </c>
      <c r="J20" s="136"/>
      <c r="K20" s="137" t="str">
        <f>UPPER(IF(OR(J20="a",J20="as"),F19,IF(OR(J20="b",J20="bs"),F21,)))</f>
        <v/>
      </c>
      <c r="L20" s="149"/>
      <c r="M20" s="121"/>
      <c r="N20" s="146"/>
      <c r="O20" s="146"/>
      <c r="P20" s="148"/>
      <c r="Q20" s="127"/>
      <c r="R20" s="128"/>
      <c r="S20" s="129"/>
      <c r="Y20" s="561"/>
      <c r="Z20" s="561"/>
      <c r="AA20" s="570" t="s">
        <v>192</v>
      </c>
      <c r="AB20" s="571">
        <v>40</v>
      </c>
      <c r="AC20" s="571">
        <v>25</v>
      </c>
      <c r="AD20" s="571">
        <v>15</v>
      </c>
      <c r="AE20" s="571">
        <v>8</v>
      </c>
      <c r="AF20" s="571">
        <v>4</v>
      </c>
      <c r="AG20" s="571">
        <v>2</v>
      </c>
      <c r="AH20" s="571">
        <v>1</v>
      </c>
      <c r="AI20"/>
      <c r="AJ20"/>
      <c r="AK20"/>
    </row>
    <row r="21" spans="1:37" s="37" customFormat="1" ht="12.9" customHeight="1" x14ac:dyDescent="0.25">
      <c r="A21" s="131">
        <v>8</v>
      </c>
      <c r="B21" s="346" t="str">
        <f>IF($E21="","",VLOOKUP($E21,'1MD ELO (4)'!$A$7:$O$22,14))</f>
        <v/>
      </c>
      <c r="C21" s="376" t="str">
        <f>IF($E21="","",VLOOKUP($E21,'1MD ELO (4)'!$A$7:$O$22,15))</f>
        <v/>
      </c>
      <c r="D21" s="376" t="str">
        <f>IF($E21="","",VLOOKUP($E21,'1MD ELO (4)'!$A$7:$O$22,5))</f>
        <v/>
      </c>
      <c r="E21" s="119"/>
      <c r="F21" s="139" t="str">
        <f>UPPER(IF($E21="","",VLOOKUP($E21,'1MD ELO (4)'!$A$7:$O$22,2)))</f>
        <v/>
      </c>
      <c r="G21" s="139" t="str">
        <f>IF($E21="","",VLOOKUP($E21,'1MD ELO (4)'!$A$7:$O$22,3))</f>
        <v/>
      </c>
      <c r="H21" s="139"/>
      <c r="I21" s="139" t="str">
        <f>IF($E21="","",VLOOKUP($E21,'1MD ELO (4)'!$A$7:$O$22,4))</f>
        <v/>
      </c>
      <c r="J21" s="150"/>
      <c r="K21" s="121"/>
      <c r="L21" s="121"/>
      <c r="M21" s="121"/>
      <c r="N21" s="146"/>
      <c r="O21" s="146"/>
      <c r="P21" s="148"/>
      <c r="Q21" s="127"/>
      <c r="R21" s="128"/>
      <c r="S21" s="129"/>
      <c r="Y21" s="561"/>
      <c r="Z21" s="561"/>
      <c r="AA21" s="570" t="s">
        <v>193</v>
      </c>
      <c r="AB21" s="571">
        <v>25</v>
      </c>
      <c r="AC21" s="571">
        <v>15</v>
      </c>
      <c r="AD21" s="571">
        <v>10</v>
      </c>
      <c r="AE21" s="571">
        <v>6</v>
      </c>
      <c r="AF21" s="571">
        <v>3</v>
      </c>
      <c r="AG21" s="571">
        <v>1</v>
      </c>
      <c r="AH21" s="571">
        <v>0</v>
      </c>
      <c r="AI21"/>
      <c r="AJ21"/>
      <c r="AK21"/>
    </row>
    <row r="22" spans="1:37" s="37" customFormat="1" ht="12.9" customHeight="1" x14ac:dyDescent="0.25">
      <c r="A22" s="131"/>
      <c r="B22" s="270"/>
      <c r="C22" s="386"/>
      <c r="D22" s="386"/>
      <c r="E22" s="132"/>
      <c r="F22" s="151"/>
      <c r="G22" s="151"/>
      <c r="H22" s="155"/>
      <c r="I22" s="151"/>
      <c r="J22" s="143"/>
      <c r="K22" s="121"/>
      <c r="L22" s="121"/>
      <c r="M22" s="121"/>
      <c r="N22" s="146"/>
      <c r="O22" s="135" t="s">
        <v>0</v>
      </c>
      <c r="P22" s="144"/>
      <c r="Q22" s="137" t="str">
        <f>UPPER(IF(OR(P22="a",P22="as"),O14,IF(OR(P22="b",P22="bs"),O30,)))</f>
        <v/>
      </c>
      <c r="R22" s="145"/>
      <c r="S22" s="129"/>
      <c r="Y22" s="561"/>
      <c r="Z22" s="561"/>
      <c r="AA22" s="570" t="s">
        <v>194</v>
      </c>
      <c r="AB22" s="571">
        <v>15</v>
      </c>
      <c r="AC22" s="571">
        <v>10</v>
      </c>
      <c r="AD22" s="571">
        <v>6</v>
      </c>
      <c r="AE22" s="571">
        <v>3</v>
      </c>
      <c r="AF22" s="571">
        <v>1</v>
      </c>
      <c r="AG22" s="571">
        <v>0</v>
      </c>
      <c r="AH22" s="571">
        <v>0</v>
      </c>
      <c r="AI22"/>
      <c r="AJ22"/>
      <c r="AK22"/>
    </row>
    <row r="23" spans="1:37" s="37" customFormat="1" ht="12.9" customHeight="1" x14ac:dyDescent="0.25">
      <c r="A23" s="131">
        <v>9</v>
      </c>
      <c r="B23" s="346" t="str">
        <f>IF($E23="","",VLOOKUP($E23,'1MD ELO (4)'!$A$7:$O$22,14))</f>
        <v/>
      </c>
      <c r="C23" s="376" t="str">
        <f>IF($E23="","",VLOOKUP($E23,'1MD ELO (4)'!$A$7:$O$22,15))</f>
        <v/>
      </c>
      <c r="D23" s="376" t="str">
        <f>IF($E23="","",VLOOKUP($E23,'1MD ELO (4)'!$A$7:$O$22,5))</f>
        <v/>
      </c>
      <c r="E23" s="119"/>
      <c r="F23" s="139" t="str">
        <f>UPPER(IF($E23="","",VLOOKUP($E23,'1MD ELO (4)'!$A$7:$O$22,2)))</f>
        <v/>
      </c>
      <c r="G23" s="139" t="str">
        <f>IF($E23="","",VLOOKUP($E23,'1MD ELO (4)'!$A$7:$O$22,3))</f>
        <v/>
      </c>
      <c r="H23" s="139"/>
      <c r="I23" s="139" t="str">
        <f>IF($E23="","",VLOOKUP($E23,'1MD ELO (4)'!$A$7:$O$22,4))</f>
        <v/>
      </c>
      <c r="J23" s="122"/>
      <c r="K23" s="121"/>
      <c r="L23" s="121"/>
      <c r="M23" s="121"/>
      <c r="N23" s="146"/>
      <c r="O23" s="121"/>
      <c r="P23" s="148"/>
      <c r="Q23" s="121"/>
      <c r="R23" s="146"/>
      <c r="S23" s="129"/>
      <c r="Y23" s="561"/>
      <c r="Z23" s="561"/>
      <c r="AA23" s="570" t="s">
        <v>195</v>
      </c>
      <c r="AB23" s="571">
        <v>10</v>
      </c>
      <c r="AC23" s="571">
        <v>6</v>
      </c>
      <c r="AD23" s="571">
        <v>3</v>
      </c>
      <c r="AE23" s="571">
        <v>1</v>
      </c>
      <c r="AF23" s="571">
        <v>0</v>
      </c>
      <c r="AG23" s="571">
        <v>0</v>
      </c>
      <c r="AH23" s="571">
        <v>0</v>
      </c>
      <c r="AI23"/>
      <c r="AJ23"/>
      <c r="AK23"/>
    </row>
    <row r="24" spans="1:37" s="37" customFormat="1" ht="12.9" customHeight="1" x14ac:dyDescent="0.25">
      <c r="A24" s="131"/>
      <c r="B24" s="270"/>
      <c r="C24" s="386"/>
      <c r="D24" s="386"/>
      <c r="E24" s="132"/>
      <c r="F24" s="133"/>
      <c r="G24" s="133"/>
      <c r="H24" s="134"/>
      <c r="I24" s="609" t="s">
        <v>0</v>
      </c>
      <c r="J24" s="136"/>
      <c r="K24" s="137" t="str">
        <f>UPPER(IF(OR(J24="a",J24="as"),F23,IF(OR(J24="b",J24="bs"),F25,)))</f>
        <v/>
      </c>
      <c r="L24" s="137"/>
      <c r="M24" s="121"/>
      <c r="N24" s="146"/>
      <c r="O24" s="146"/>
      <c r="P24" s="148"/>
      <c r="Q24" s="127"/>
      <c r="R24" s="128"/>
      <c r="S24" s="129"/>
      <c r="Y24" s="561"/>
      <c r="Z24" s="561"/>
      <c r="AA24" s="570" t="s">
        <v>196</v>
      </c>
      <c r="AB24" s="571">
        <v>6</v>
      </c>
      <c r="AC24" s="571">
        <v>3</v>
      </c>
      <c r="AD24" s="571">
        <v>1</v>
      </c>
      <c r="AE24" s="571">
        <v>0</v>
      </c>
      <c r="AF24" s="571">
        <v>0</v>
      </c>
      <c r="AG24" s="571">
        <v>0</v>
      </c>
      <c r="AH24" s="571">
        <v>0</v>
      </c>
      <c r="AI24"/>
      <c r="AJ24"/>
      <c r="AK24"/>
    </row>
    <row r="25" spans="1:37" s="37" customFormat="1" ht="12.9" customHeight="1" x14ac:dyDescent="0.25">
      <c r="A25" s="131">
        <v>10</v>
      </c>
      <c r="B25" s="346" t="str">
        <f>IF($E25="","",VLOOKUP($E25,'1MD ELO (4)'!$A$7:$O$22,14))</f>
        <v/>
      </c>
      <c r="C25" s="376" t="str">
        <f>IF($E25="","",VLOOKUP($E25,'1MD ELO (4)'!$A$7:$O$22,15))</f>
        <v/>
      </c>
      <c r="D25" s="376" t="str">
        <f>IF($E25="","",VLOOKUP($E25,'1MD ELO (4)'!$A$7:$O$22,5))</f>
        <v/>
      </c>
      <c r="E25" s="119"/>
      <c r="F25" s="139" t="str">
        <f>UPPER(IF($E25="","",VLOOKUP($E25,'1MD ELO (4)'!$A$7:$O$22,2)))</f>
        <v/>
      </c>
      <c r="G25" s="139" t="str">
        <f>IF($E25="","",VLOOKUP($E25,'1MD ELO (4)'!$A$7:$O$22,3))</f>
        <v/>
      </c>
      <c r="H25" s="139"/>
      <c r="I25" s="139" t="str">
        <f>IF($E25="","",VLOOKUP($E25,'1MD ELO (4)'!$A$7:$O$22,4))</f>
        <v/>
      </c>
      <c r="J25" s="140"/>
      <c r="K25" s="121"/>
      <c r="L25" s="141"/>
      <c r="M25" s="121"/>
      <c r="N25" s="146"/>
      <c r="O25" s="146"/>
      <c r="P25" s="148"/>
      <c r="Q25" s="127"/>
      <c r="R25" s="128"/>
      <c r="S25" s="129"/>
      <c r="Y25" s="561"/>
      <c r="Z25" s="561"/>
      <c r="AA25" s="570" t="s">
        <v>201</v>
      </c>
      <c r="AB25" s="571">
        <v>3</v>
      </c>
      <c r="AC25" s="571">
        <v>2</v>
      </c>
      <c r="AD25" s="571">
        <v>1</v>
      </c>
      <c r="AE25" s="571">
        <v>0</v>
      </c>
      <c r="AF25" s="571">
        <v>0</v>
      </c>
      <c r="AG25" s="571">
        <v>0</v>
      </c>
      <c r="AH25" s="571">
        <v>0</v>
      </c>
      <c r="AI25"/>
      <c r="AJ25"/>
      <c r="AK25"/>
    </row>
    <row r="26" spans="1:37" s="37" customFormat="1" ht="12.9" customHeight="1" x14ac:dyDescent="0.25">
      <c r="A26" s="131"/>
      <c r="B26" s="270"/>
      <c r="C26" s="386"/>
      <c r="D26" s="386"/>
      <c r="E26" s="142"/>
      <c r="F26" s="133"/>
      <c r="G26" s="133"/>
      <c r="H26" s="134"/>
      <c r="I26" s="121"/>
      <c r="J26" s="143"/>
      <c r="K26" s="135" t="s">
        <v>0</v>
      </c>
      <c r="L26" s="144"/>
      <c r="M26" s="137" t="str">
        <f>UPPER(IF(OR(L26="a",L26="as"),K24,IF(OR(L26="b",L26="bs"),K28,)))</f>
        <v/>
      </c>
      <c r="N26" s="145"/>
      <c r="O26" s="146"/>
      <c r="P26" s="148"/>
      <c r="Q26" s="127"/>
      <c r="R26" s="128"/>
      <c r="S26" s="129"/>
      <c r="Y26"/>
      <c r="Z26"/>
      <c r="AA26"/>
      <c r="AB26"/>
      <c r="AC26"/>
      <c r="AD26"/>
      <c r="AE26"/>
      <c r="AF26"/>
      <c r="AG26"/>
      <c r="AH26"/>
      <c r="AI26"/>
      <c r="AJ26"/>
      <c r="AK26"/>
    </row>
    <row r="27" spans="1:37" s="37" customFormat="1" ht="12.9" customHeight="1" x14ac:dyDescent="0.25">
      <c r="A27" s="131">
        <v>11</v>
      </c>
      <c r="B27" s="346" t="str">
        <f>IF($E27="","",VLOOKUP($E27,'1MD ELO (4)'!$A$7:$O$22,14))</f>
        <v/>
      </c>
      <c r="C27" s="376" t="str">
        <f>IF($E27="","",VLOOKUP($E27,'1MD ELO (4)'!$A$7:$O$22,15))</f>
        <v/>
      </c>
      <c r="D27" s="376" t="str">
        <f>IF($E27="","",VLOOKUP($E27,'1MD ELO (4)'!$A$7:$O$22,5))</f>
        <v/>
      </c>
      <c r="E27" s="119"/>
      <c r="F27" s="139" t="str">
        <f>UPPER(IF($E27="","",VLOOKUP($E27,'1MD ELO (4)'!$A$7:$O$22,2)))</f>
        <v/>
      </c>
      <c r="G27" s="139" t="str">
        <f>IF($E27="","",VLOOKUP($E27,'1MD ELO (4)'!$A$7:$O$22,3))</f>
        <v/>
      </c>
      <c r="H27" s="139"/>
      <c r="I27" s="139" t="str">
        <f>IF($E27="","",VLOOKUP($E27,'1MD ELO (4)'!$A$7:$O$22,4))</f>
        <v/>
      </c>
      <c r="J27" s="122"/>
      <c r="K27" s="121"/>
      <c r="L27" s="147"/>
      <c r="M27" s="121"/>
      <c r="N27" s="148"/>
      <c r="O27" s="146"/>
      <c r="P27" s="148"/>
      <c r="Q27" s="127"/>
      <c r="R27" s="128"/>
      <c r="S27" s="129"/>
      <c r="Y27"/>
      <c r="Z27"/>
      <c r="AA27"/>
      <c r="AB27"/>
      <c r="AC27"/>
      <c r="AD27"/>
      <c r="AE27"/>
      <c r="AF27"/>
      <c r="AG27"/>
      <c r="AH27"/>
      <c r="AI27"/>
      <c r="AJ27"/>
      <c r="AK27"/>
    </row>
    <row r="28" spans="1:37" s="37" customFormat="1" ht="12.9" customHeight="1" x14ac:dyDescent="0.25">
      <c r="A28" s="156"/>
      <c r="B28" s="270"/>
      <c r="C28" s="386"/>
      <c r="D28" s="386"/>
      <c r="E28" s="142"/>
      <c r="F28" s="133"/>
      <c r="G28" s="133"/>
      <c r="H28" s="134"/>
      <c r="I28" s="609" t="s">
        <v>0</v>
      </c>
      <c r="J28" s="136"/>
      <c r="K28" s="137" t="str">
        <f>UPPER(IF(OR(J28="a",J28="as"),F27,IF(OR(J28="b",J28="bs"),F29,)))</f>
        <v/>
      </c>
      <c r="L28" s="149"/>
      <c r="M28" s="121"/>
      <c r="N28" s="148"/>
      <c r="O28" s="146"/>
      <c r="P28" s="148"/>
      <c r="Q28" s="127"/>
      <c r="R28" s="128"/>
      <c r="S28" s="129"/>
    </row>
    <row r="29" spans="1:37" s="37" customFormat="1" ht="12.9" customHeight="1" x14ac:dyDescent="0.25">
      <c r="A29" s="117">
        <v>12</v>
      </c>
      <c r="B29" s="346" t="str">
        <f>IF($E29="","",VLOOKUP($E29,'1MD ELO (4)'!$A$7:$O$22,14))</f>
        <v/>
      </c>
      <c r="C29" s="376" t="str">
        <f>IF($E29="","",VLOOKUP($E29,'1MD ELO (4)'!$A$7:$O$22,15))</f>
        <v/>
      </c>
      <c r="D29" s="376" t="str">
        <f>IF($E29="","",VLOOKUP($E29,'1MD ELO (4)'!$A$7:$O$22,5))</f>
        <v/>
      </c>
      <c r="E29" s="119"/>
      <c r="F29" s="120" t="str">
        <f>UPPER(IF($E29="","",VLOOKUP($E29,'1MD ELO (4)'!$A$7:$O$22,2)))</f>
        <v/>
      </c>
      <c r="G29" s="120" t="str">
        <f>IF($E29="","",VLOOKUP($E29,'1MD ELO (4)'!$A$7:$O$22,3))</f>
        <v/>
      </c>
      <c r="H29" s="120"/>
      <c r="I29" s="120" t="str">
        <f>IF($E29="","",VLOOKUP($E29,'1MD ELO (4)'!$A$7:$O$22,4))</f>
        <v/>
      </c>
      <c r="J29" s="150"/>
      <c r="K29" s="121"/>
      <c r="L29" s="121"/>
      <c r="M29" s="121"/>
      <c r="N29" s="148"/>
      <c r="O29" s="146"/>
      <c r="P29" s="148"/>
      <c r="Q29" s="127"/>
      <c r="R29" s="128"/>
      <c r="S29" s="129"/>
    </row>
    <row r="30" spans="1:37" s="37" customFormat="1" ht="12.9" customHeight="1" x14ac:dyDescent="0.25">
      <c r="A30" s="131"/>
      <c r="B30" s="270"/>
      <c r="C30" s="386"/>
      <c r="D30" s="386"/>
      <c r="E30" s="142"/>
      <c r="F30" s="121"/>
      <c r="G30" s="121"/>
      <c r="H30" s="48"/>
      <c r="I30" s="151"/>
      <c r="J30" s="143"/>
      <c r="K30" s="121"/>
      <c r="L30" s="121"/>
      <c r="M30" s="135" t="s">
        <v>0</v>
      </c>
      <c r="N30" s="144"/>
      <c r="O30" s="137" t="str">
        <f>UPPER(IF(OR(N30="a",N30="as"),M26,IF(OR(N30="b",N30="bs"),M34,)))</f>
        <v/>
      </c>
      <c r="P30" s="154"/>
      <c r="Q30" s="127"/>
      <c r="R30" s="128"/>
      <c r="S30" s="129"/>
    </row>
    <row r="31" spans="1:37" s="37" customFormat="1" ht="12.9" customHeight="1" x14ac:dyDescent="0.25">
      <c r="A31" s="131">
        <v>13</v>
      </c>
      <c r="B31" s="346" t="str">
        <f>IF($E31="","",VLOOKUP($E31,'1MD ELO (4)'!$A$7:$O$22,14))</f>
        <v/>
      </c>
      <c r="C31" s="376" t="str">
        <f>IF($E31="","",VLOOKUP($E31,'1MD ELO (4)'!$A$7:$O$22,15))</f>
        <v/>
      </c>
      <c r="D31" s="376" t="str">
        <f>IF($E31="","",VLOOKUP($E31,'1MD ELO (4)'!$A$7:$O$22,5))</f>
        <v/>
      </c>
      <c r="E31" s="119"/>
      <c r="F31" s="139" t="str">
        <f>UPPER(IF($E31="","",VLOOKUP($E31,'1MD ELO (4)'!$A$7:$O$22,2)))</f>
        <v/>
      </c>
      <c r="G31" s="139" t="str">
        <f>IF($E31="","",VLOOKUP($E31,'1MD ELO (4)'!$A$7:$O$22,3))</f>
        <v/>
      </c>
      <c r="H31" s="139"/>
      <c r="I31" s="139" t="str">
        <f>IF($E31="","",VLOOKUP($E31,'1MD ELO (4)'!$A$7:$O$22,4))</f>
        <v/>
      </c>
      <c r="J31" s="152"/>
      <c r="K31" s="121"/>
      <c r="L31" s="121"/>
      <c r="M31" s="121"/>
      <c r="N31" s="148"/>
      <c r="O31" s="121"/>
      <c r="P31" s="146"/>
      <c r="Q31" s="127"/>
      <c r="R31" s="128"/>
      <c r="S31" s="129"/>
    </row>
    <row r="32" spans="1:37" s="37" customFormat="1" ht="12.9" customHeight="1" x14ac:dyDescent="0.25">
      <c r="A32" s="131"/>
      <c r="B32" s="270"/>
      <c r="C32" s="386"/>
      <c r="D32" s="386"/>
      <c r="E32" s="142"/>
      <c r="F32" s="133"/>
      <c r="G32" s="133"/>
      <c r="H32" s="134"/>
      <c r="I32" s="135" t="s">
        <v>0</v>
      </c>
      <c r="J32" s="136"/>
      <c r="K32" s="137" t="str">
        <f>UPPER(IF(OR(J32="a",J32="as"),F31,IF(OR(J32="b",J32="bs"),F33,)))</f>
        <v/>
      </c>
      <c r="L32" s="137"/>
      <c r="M32" s="121"/>
      <c r="N32" s="148"/>
      <c r="O32" s="146"/>
      <c r="P32" s="146"/>
      <c r="Q32" s="127"/>
      <c r="R32" s="128"/>
      <c r="S32" s="129"/>
    </row>
    <row r="33" spans="1:19" s="37" customFormat="1" ht="12.9" customHeight="1" x14ac:dyDescent="0.25">
      <c r="A33" s="131">
        <v>14</v>
      </c>
      <c r="B33" s="346" t="str">
        <f>IF($E33="","",VLOOKUP($E33,'1MD ELO (4)'!$A$7:$O$22,14))</f>
        <v/>
      </c>
      <c r="C33" s="376" t="str">
        <f>IF($E33="","",VLOOKUP($E33,'1MD ELO (4)'!$A$7:$O$22,15))</f>
        <v/>
      </c>
      <c r="D33" s="376" t="str">
        <f>IF($E33="","",VLOOKUP($E33,'1MD ELO (4)'!$A$7:$O$22,5))</f>
        <v/>
      </c>
      <c r="E33" s="119"/>
      <c r="F33" s="139" t="str">
        <f>UPPER(IF($E33="","",VLOOKUP($E33,'1MD ELO (4)'!$A$7:$O$22,2)))</f>
        <v/>
      </c>
      <c r="G33" s="139" t="str">
        <f>IF($E33="","",VLOOKUP($E33,'1MD ELO (4)'!$A$7:$O$22,3))</f>
        <v/>
      </c>
      <c r="H33" s="139"/>
      <c r="I33" s="139" t="str">
        <f>IF($E33="","",VLOOKUP($E33,'1MD ELO (4)'!$A$7:$O$22,4))</f>
        <v/>
      </c>
      <c r="J33" s="140"/>
      <c r="K33" s="121"/>
      <c r="L33" s="141"/>
      <c r="M33" s="121"/>
      <c r="N33" s="148"/>
      <c r="O33" s="146"/>
      <c r="P33" s="146"/>
      <c r="Q33" s="127"/>
      <c r="R33" s="128"/>
      <c r="S33" s="129"/>
    </row>
    <row r="34" spans="1:19" s="37" customFormat="1" ht="12.9" customHeight="1" x14ac:dyDescent="0.25">
      <c r="A34" s="131"/>
      <c r="B34" s="270"/>
      <c r="C34" s="386"/>
      <c r="D34" s="386"/>
      <c r="E34" s="142"/>
      <c r="F34" s="133"/>
      <c r="G34" s="133"/>
      <c r="H34" s="134"/>
      <c r="I34" s="121"/>
      <c r="J34" s="143"/>
      <c r="K34" s="135" t="s">
        <v>0</v>
      </c>
      <c r="L34" s="144"/>
      <c r="M34" s="137" t="str">
        <f>UPPER(IF(OR(L34="a",L34="as"),K32,IF(OR(L34="b",L34="bs"),K36,)))</f>
        <v/>
      </c>
      <c r="N34" s="154"/>
      <c r="O34" s="146"/>
      <c r="P34" s="146"/>
      <c r="Q34" s="127"/>
      <c r="R34" s="128"/>
      <c r="S34" s="129"/>
    </row>
    <row r="35" spans="1:19" s="37" customFormat="1" ht="12.9" customHeight="1" x14ac:dyDescent="0.25">
      <c r="A35" s="131">
        <v>15</v>
      </c>
      <c r="B35" s="346" t="str">
        <f>IF($E35="","",VLOOKUP($E35,'1MD ELO (4)'!$A$7:$O$22,14))</f>
        <v/>
      </c>
      <c r="C35" s="376" t="str">
        <f>IF($E35="","",VLOOKUP($E35,'1MD ELO (4)'!$A$7:$O$22,15))</f>
        <v/>
      </c>
      <c r="D35" s="376" t="str">
        <f>IF($E35="","",VLOOKUP($E35,'1MD ELO (4)'!$A$7:$O$22,5))</f>
        <v/>
      </c>
      <c r="E35" s="119"/>
      <c r="F35" s="139" t="str">
        <f>UPPER(IF($E35="","",VLOOKUP($E35,'1MD ELO (4)'!$A$7:$O$22,2)))</f>
        <v/>
      </c>
      <c r="G35" s="139" t="str">
        <f>IF($E35="","",VLOOKUP($E35,'1MD ELO (4)'!$A$7:$O$22,3))</f>
        <v/>
      </c>
      <c r="H35" s="139"/>
      <c r="I35" s="139" t="str">
        <f>IF($E35="","",VLOOKUP($E35,'1MD ELO (4)'!$A$7:$O$22,4))</f>
        <v/>
      </c>
      <c r="J35" s="122"/>
      <c r="K35" s="121"/>
      <c r="L35" s="147"/>
      <c r="M35" s="121"/>
      <c r="N35" s="146"/>
      <c r="O35" s="146"/>
      <c r="P35" s="146"/>
      <c r="Q35" s="127"/>
      <c r="R35" s="128"/>
      <c r="S35" s="129"/>
    </row>
    <row r="36" spans="1:19" s="37" customFormat="1" ht="12.9" customHeight="1" x14ac:dyDescent="0.25">
      <c r="A36" s="131"/>
      <c r="B36" s="270"/>
      <c r="C36" s="386"/>
      <c r="D36" s="386"/>
      <c r="E36" s="132"/>
      <c r="F36" s="133"/>
      <c r="G36" s="133"/>
      <c r="H36" s="134"/>
      <c r="I36" s="135" t="s">
        <v>0</v>
      </c>
      <c r="J36" s="136"/>
      <c r="K36" s="137" t="str">
        <f>UPPER(IF(OR(J36="a",J36="as"),F35,IF(OR(J36="b",J36="bs"),F37,)))</f>
        <v/>
      </c>
      <c r="L36" s="149"/>
      <c r="M36" s="121"/>
      <c r="N36" s="146"/>
      <c r="O36" s="146"/>
      <c r="P36" s="146"/>
      <c r="Q36" s="127"/>
      <c r="R36" s="128"/>
      <c r="S36" s="129"/>
    </row>
    <row r="37" spans="1:19" s="37" customFormat="1" ht="12.9" customHeight="1" x14ac:dyDescent="0.25">
      <c r="A37" s="117">
        <v>16</v>
      </c>
      <c r="B37" s="346" t="str">
        <f>IF($E37="","",VLOOKUP($E37,'1MD ELO (4)'!$A$7:$O$22,14))</f>
        <v/>
      </c>
      <c r="C37" s="376" t="str">
        <f>IF($E37="","",VLOOKUP($E37,'1MD ELO (4)'!$A$7:$O$22,15))</f>
        <v/>
      </c>
      <c r="D37" s="376" t="str">
        <f>IF($E37="","",VLOOKUP($E37,'1MD ELO (4)'!$A$7:$O$22,5))</f>
        <v/>
      </c>
      <c r="E37" s="119"/>
      <c r="F37" s="120" t="str">
        <f>UPPER(IF($E37="","",VLOOKUP($E37,'1MD ELO (4)'!$A$7:$O$22,2)))</f>
        <v/>
      </c>
      <c r="G37" s="120" t="str">
        <f>IF($E37="","",VLOOKUP($E37,'1MD ELO (4)'!$A$7:$O$22,3))</f>
        <v/>
      </c>
      <c r="H37" s="139"/>
      <c r="I37" s="120" t="str">
        <f>IF($E37="","",VLOOKUP($E37,'1MD ELO (4)'!$A$7:$O$22,4))</f>
        <v/>
      </c>
      <c r="J37" s="150"/>
      <c r="K37" s="121"/>
      <c r="L37" s="121"/>
      <c r="M37" s="121"/>
      <c r="N37" s="146"/>
      <c r="O37" s="146"/>
      <c r="P37" s="146"/>
      <c r="Q37" s="127"/>
      <c r="R37" s="128"/>
      <c r="S37" s="129"/>
    </row>
    <row r="38" spans="1:19" s="37" customFormat="1" ht="9.6" customHeight="1" x14ac:dyDescent="0.25">
      <c r="A38" s="157"/>
      <c r="B38" s="132"/>
      <c r="C38" s="132"/>
      <c r="D38" s="132"/>
      <c r="E38" s="132"/>
      <c r="F38" s="151"/>
      <c r="G38" s="151"/>
      <c r="H38" s="155"/>
      <c r="I38" s="121"/>
      <c r="J38" s="143"/>
      <c r="K38" s="121"/>
      <c r="L38" s="121"/>
      <c r="M38" s="121"/>
      <c r="N38" s="146"/>
      <c r="O38" s="146"/>
      <c r="P38" s="146"/>
      <c r="Q38" s="127"/>
      <c r="R38" s="128"/>
      <c r="S38" s="129"/>
    </row>
    <row r="39" spans="1:19" s="37" customFormat="1" ht="9.6" customHeight="1" x14ac:dyDescent="0.25">
      <c r="A39" s="158"/>
      <c r="B39" s="123"/>
      <c r="C39" s="123"/>
      <c r="D39" s="123"/>
      <c r="E39" s="132"/>
      <c r="F39" s="123"/>
      <c r="G39" s="123"/>
      <c r="H39" s="123"/>
      <c r="I39" s="123"/>
      <c r="J39" s="132"/>
      <c r="K39" s="123"/>
      <c r="L39" s="123"/>
      <c r="M39" s="123"/>
      <c r="N39" s="159"/>
      <c r="O39" s="159"/>
      <c r="P39" s="159"/>
      <c r="Q39" s="127"/>
      <c r="R39" s="128"/>
      <c r="S39" s="129"/>
    </row>
    <row r="40" spans="1:19" s="37" customFormat="1" ht="9.6" customHeight="1" x14ac:dyDescent="0.25">
      <c r="A40" s="157"/>
      <c r="B40" s="132"/>
      <c r="C40" s="132"/>
      <c r="D40" s="132"/>
      <c r="E40" s="132"/>
      <c r="F40" s="123"/>
      <c r="G40" s="123"/>
      <c r="I40" s="123"/>
      <c r="J40" s="132"/>
      <c r="K40" s="123"/>
      <c r="L40" s="123"/>
      <c r="M40" s="160"/>
      <c r="N40" s="132"/>
      <c r="O40" s="123"/>
      <c r="P40" s="159"/>
      <c r="Q40" s="127"/>
      <c r="R40" s="128"/>
      <c r="S40" s="129"/>
    </row>
    <row r="41" spans="1:19" s="37" customFormat="1" ht="9.6" customHeight="1" x14ac:dyDescent="0.25">
      <c r="A41" s="157"/>
      <c r="B41" s="123"/>
      <c r="C41" s="123"/>
      <c r="D41" s="123"/>
      <c r="E41" s="132"/>
      <c r="F41" s="123"/>
      <c r="G41" s="123"/>
      <c r="H41" s="123"/>
      <c r="I41" s="123"/>
      <c r="J41" s="132"/>
      <c r="K41" s="123"/>
      <c r="L41" s="123"/>
      <c r="M41" s="123"/>
      <c r="N41" s="159"/>
      <c r="O41" s="123"/>
      <c r="P41" s="159"/>
      <c r="Q41" s="127"/>
      <c r="R41" s="128"/>
      <c r="S41" s="129"/>
    </row>
    <row r="42" spans="1:19" s="37" customFormat="1" ht="9.6" customHeight="1" x14ac:dyDescent="0.25">
      <c r="A42" s="157"/>
      <c r="B42" s="132"/>
      <c r="C42" s="132"/>
      <c r="D42" s="132"/>
      <c r="E42" s="132"/>
      <c r="F42" s="123"/>
      <c r="G42" s="123"/>
      <c r="I42" s="160"/>
      <c r="J42" s="132"/>
      <c r="K42" s="123"/>
      <c r="L42" s="123"/>
      <c r="M42" s="123"/>
      <c r="N42" s="159"/>
      <c r="O42" s="159"/>
      <c r="P42" s="159"/>
      <c r="Q42" s="127"/>
      <c r="R42" s="128"/>
      <c r="S42" s="129"/>
    </row>
    <row r="43" spans="1:19" s="37" customFormat="1" ht="9.6" customHeight="1" x14ac:dyDescent="0.25">
      <c r="A43" s="157"/>
      <c r="B43" s="123"/>
      <c r="C43" s="123"/>
      <c r="D43" s="123"/>
      <c r="E43" s="132"/>
      <c r="F43" s="123"/>
      <c r="G43" s="123"/>
      <c r="H43" s="123"/>
      <c r="I43" s="123"/>
      <c r="J43" s="132"/>
      <c r="K43" s="123"/>
      <c r="L43" s="161"/>
      <c r="M43" s="123"/>
      <c r="N43" s="159"/>
      <c r="O43" s="159"/>
      <c r="P43" s="159"/>
      <c r="Q43" s="127"/>
      <c r="R43" s="128"/>
      <c r="S43" s="129"/>
    </row>
    <row r="44" spans="1:19" s="37" customFormat="1" ht="9.6" customHeight="1" x14ac:dyDescent="0.25">
      <c r="A44" s="157"/>
      <c r="B44" s="132"/>
      <c r="C44" s="132"/>
      <c r="D44" s="132"/>
      <c r="E44" s="132"/>
      <c r="F44" s="123"/>
      <c r="G44" s="123"/>
      <c r="I44" s="123"/>
      <c r="J44" s="132"/>
      <c r="K44" s="160"/>
      <c r="L44" s="132"/>
      <c r="M44" s="123"/>
      <c r="N44" s="159"/>
      <c r="O44" s="159"/>
      <c r="P44" s="159"/>
      <c r="Q44" s="127"/>
      <c r="R44" s="128"/>
      <c r="S44" s="129"/>
    </row>
    <row r="45" spans="1:19" s="37" customFormat="1" ht="9.6" customHeight="1" x14ac:dyDescent="0.25">
      <c r="A45" s="157"/>
      <c r="B45" s="123"/>
      <c r="C45" s="123"/>
      <c r="D45" s="123"/>
      <c r="E45" s="132"/>
      <c r="F45" s="123"/>
      <c r="G45" s="123"/>
      <c r="H45" s="123"/>
      <c r="I45" s="123"/>
      <c r="J45" s="132"/>
      <c r="K45" s="123"/>
      <c r="L45" s="123"/>
      <c r="M45" s="123"/>
      <c r="N45" s="159"/>
      <c r="O45" s="159"/>
      <c r="P45" s="159"/>
      <c r="Q45" s="127"/>
      <c r="R45" s="128"/>
      <c r="S45" s="129"/>
    </row>
    <row r="46" spans="1:19" s="37" customFormat="1" ht="9.6" customHeight="1" x14ac:dyDescent="0.25">
      <c r="A46" s="157"/>
      <c r="B46" s="132"/>
      <c r="C46" s="132"/>
      <c r="D46" s="132"/>
      <c r="E46" s="132"/>
      <c r="F46" s="123"/>
      <c r="G46" s="123"/>
      <c r="I46" s="160"/>
      <c r="J46" s="132"/>
      <c r="K46" s="123"/>
      <c r="L46" s="123"/>
      <c r="M46" s="123"/>
      <c r="N46" s="159"/>
      <c r="O46" s="159"/>
      <c r="P46" s="159"/>
      <c r="Q46" s="127"/>
      <c r="R46" s="128"/>
      <c r="S46" s="129"/>
    </row>
    <row r="47" spans="1:19" s="37" customFormat="1" ht="9.6" customHeight="1" x14ac:dyDescent="0.25">
      <c r="A47" s="158"/>
      <c r="B47" s="123"/>
      <c r="C47" s="123"/>
      <c r="D47" s="123"/>
      <c r="E47" s="132"/>
      <c r="F47" s="123"/>
      <c r="G47" s="123"/>
      <c r="H47" s="123"/>
      <c r="I47" s="123"/>
      <c r="J47" s="132"/>
      <c r="K47" s="123"/>
      <c r="L47" s="123"/>
      <c r="M47" s="123"/>
      <c r="N47" s="123"/>
      <c r="O47" s="124"/>
      <c r="P47" s="124"/>
      <c r="Q47" s="127"/>
      <c r="R47" s="128"/>
      <c r="S47" s="129"/>
    </row>
    <row r="48" spans="1:19" s="2" customFormat="1" ht="6.75" customHeight="1" x14ac:dyDescent="0.25">
      <c r="A48" s="163"/>
      <c r="B48" s="163"/>
      <c r="C48" s="163"/>
      <c r="D48" s="163"/>
      <c r="E48" s="163"/>
      <c r="F48" s="164"/>
      <c r="G48" s="164"/>
      <c r="H48" s="164"/>
      <c r="I48" s="164"/>
      <c r="J48" s="165"/>
      <c r="K48" s="166"/>
      <c r="L48" s="167"/>
      <c r="M48" s="166"/>
      <c r="N48" s="167"/>
      <c r="O48" s="166"/>
      <c r="P48" s="167"/>
      <c r="Q48" s="166"/>
      <c r="R48" s="167"/>
      <c r="S48" s="168"/>
    </row>
    <row r="49" spans="1:18" s="18" customFormat="1" ht="10.5" customHeight="1" x14ac:dyDescent="0.25">
      <c r="A49" s="169" t="s">
        <v>102</v>
      </c>
      <c r="B49" s="170"/>
      <c r="C49" s="170"/>
      <c r="D49" s="381"/>
      <c r="E49" s="172" t="s">
        <v>6</v>
      </c>
      <c r="F49" s="173" t="s">
        <v>104</v>
      </c>
      <c r="G49" s="172"/>
      <c r="H49" s="174"/>
      <c r="I49" s="175"/>
      <c r="J49" s="172" t="s">
        <v>6</v>
      </c>
      <c r="K49" s="173" t="s">
        <v>122</v>
      </c>
      <c r="L49" s="176"/>
      <c r="M49" s="173" t="s">
        <v>123</v>
      </c>
      <c r="N49" s="177"/>
      <c r="O49" s="178" t="s">
        <v>124</v>
      </c>
      <c r="P49" s="178"/>
      <c r="Q49" s="179"/>
      <c r="R49" s="180"/>
    </row>
    <row r="50" spans="1:18" s="18" customFormat="1" ht="9" customHeight="1" x14ac:dyDescent="0.25">
      <c r="A50" s="382" t="s">
        <v>103</v>
      </c>
      <c r="B50" s="383"/>
      <c r="C50" s="384"/>
      <c r="D50" s="385"/>
      <c r="E50" s="184">
        <v>1</v>
      </c>
      <c r="F50" s="55" t="str">
        <f>IF(E50&gt;$R$57,,UPPER(VLOOKUP(E50,'1MD ELO (4)'!$A$7:$Q$134,2)))</f>
        <v/>
      </c>
      <c r="G50" s="185"/>
      <c r="H50" s="55"/>
      <c r="I50" s="54"/>
      <c r="J50" s="186" t="s">
        <v>7</v>
      </c>
      <c r="K50" s="181"/>
      <c r="L50" s="187"/>
      <c r="M50" s="181"/>
      <c r="N50" s="188"/>
      <c r="O50" s="189" t="s">
        <v>108</v>
      </c>
      <c r="P50" s="190"/>
      <c r="Q50" s="190"/>
      <c r="R50" s="191"/>
    </row>
    <row r="51" spans="1:18" s="18" customFormat="1" ht="9" customHeight="1" x14ac:dyDescent="0.25">
      <c r="A51" s="196" t="s">
        <v>121</v>
      </c>
      <c r="B51" s="194"/>
      <c r="C51" s="378"/>
      <c r="D51" s="197"/>
      <c r="E51" s="184">
        <v>2</v>
      </c>
      <c r="F51" s="55" t="str">
        <f>IF(E51&gt;$R$57,,UPPER(VLOOKUP(E51,'1MD ELO (4)'!$A$7:$Q$134,2)))</f>
        <v/>
      </c>
      <c r="G51" s="185"/>
      <c r="H51" s="55"/>
      <c r="I51" s="54"/>
      <c r="J51" s="186" t="s">
        <v>8</v>
      </c>
      <c r="K51" s="181"/>
      <c r="L51" s="187"/>
      <c r="M51" s="181"/>
      <c r="N51" s="188"/>
      <c r="O51" s="192"/>
      <c r="P51" s="193"/>
      <c r="Q51" s="194"/>
      <c r="R51" s="195"/>
    </row>
    <row r="52" spans="1:18" s="18" customFormat="1" ht="9" customHeight="1" x14ac:dyDescent="0.25">
      <c r="A52" s="336"/>
      <c r="B52" s="337"/>
      <c r="C52" s="379"/>
      <c r="D52" s="338"/>
      <c r="E52" s="184">
        <v>3</v>
      </c>
      <c r="F52" s="55" t="str">
        <f>IF(E52&gt;$R$57,,UPPER(VLOOKUP(E52,'1MD ELO (4)'!$A$7:$Q$134,2)))</f>
        <v/>
      </c>
      <c r="G52" s="185"/>
      <c r="H52" s="55"/>
      <c r="I52" s="54"/>
      <c r="J52" s="186" t="s">
        <v>9</v>
      </c>
      <c r="K52" s="181"/>
      <c r="L52" s="187"/>
      <c r="M52" s="181"/>
      <c r="N52" s="188"/>
      <c r="O52" s="189" t="s">
        <v>109</v>
      </c>
      <c r="P52" s="190"/>
      <c r="Q52" s="190"/>
      <c r="R52" s="191"/>
    </row>
    <row r="53" spans="1:18" s="18" customFormat="1" ht="9" customHeight="1" x14ac:dyDescent="0.25">
      <c r="A53" s="198"/>
      <c r="B53" s="110"/>
      <c r="C53" s="110"/>
      <c r="D53" s="199"/>
      <c r="E53" s="184">
        <v>4</v>
      </c>
      <c r="F53" s="55" t="str">
        <f>IF(E53&gt;$R$57,,UPPER(VLOOKUP(E53,'1MD ELO (4)'!$A$7:$Q$134,2)))</f>
        <v/>
      </c>
      <c r="G53" s="185"/>
      <c r="H53" s="55"/>
      <c r="I53" s="54"/>
      <c r="J53" s="186" t="s">
        <v>10</v>
      </c>
      <c r="K53" s="181"/>
      <c r="L53" s="187"/>
      <c r="M53" s="181"/>
      <c r="N53" s="188"/>
      <c r="O53" s="181"/>
      <c r="P53" s="187"/>
      <c r="Q53" s="181"/>
      <c r="R53" s="188"/>
    </row>
    <row r="54" spans="1:18" s="18" customFormat="1" ht="9" customHeight="1" x14ac:dyDescent="0.25">
      <c r="A54" s="325"/>
      <c r="B54" s="339"/>
      <c r="C54" s="339"/>
      <c r="D54" s="380"/>
      <c r="E54" s="184"/>
      <c r="F54" s="55"/>
      <c r="G54" s="185"/>
      <c r="H54" s="55"/>
      <c r="I54" s="54"/>
      <c r="J54" s="186" t="s">
        <v>11</v>
      </c>
      <c r="K54" s="181"/>
      <c r="L54" s="187"/>
      <c r="M54" s="181"/>
      <c r="N54" s="188"/>
      <c r="O54" s="194"/>
      <c r="P54" s="193"/>
      <c r="Q54" s="194"/>
      <c r="R54" s="195"/>
    </row>
    <row r="55" spans="1:18" s="18" customFormat="1" ht="9" customHeight="1" x14ac:dyDescent="0.25">
      <c r="A55" s="326"/>
      <c r="B55" s="24"/>
      <c r="C55" s="110"/>
      <c r="D55" s="199"/>
      <c r="E55" s="184"/>
      <c r="F55" s="55"/>
      <c r="G55" s="185"/>
      <c r="H55" s="55"/>
      <c r="I55" s="54"/>
      <c r="J55" s="186" t="s">
        <v>12</v>
      </c>
      <c r="K55" s="181"/>
      <c r="L55" s="187"/>
      <c r="M55" s="181"/>
      <c r="N55" s="188"/>
      <c r="O55" s="189" t="s">
        <v>89</v>
      </c>
      <c r="P55" s="190"/>
      <c r="Q55" s="190"/>
      <c r="R55" s="191"/>
    </row>
    <row r="56" spans="1:18" s="18" customFormat="1" ht="9" customHeight="1" x14ac:dyDescent="0.25">
      <c r="A56" s="326"/>
      <c r="B56" s="24"/>
      <c r="C56" s="263"/>
      <c r="D56" s="334"/>
      <c r="E56" s="184"/>
      <c r="F56" s="55"/>
      <c r="G56" s="185"/>
      <c r="H56" s="55"/>
      <c r="I56" s="54"/>
      <c r="J56" s="186" t="s">
        <v>13</v>
      </c>
      <c r="K56" s="181"/>
      <c r="L56" s="187"/>
      <c r="M56" s="181"/>
      <c r="N56" s="188"/>
      <c r="O56" s="181"/>
      <c r="P56" s="187"/>
      <c r="Q56" s="181"/>
      <c r="R56" s="188"/>
    </row>
    <row r="57" spans="1:18" s="18" customFormat="1" ht="9" customHeight="1" x14ac:dyDescent="0.25">
      <c r="A57" s="327"/>
      <c r="B57" s="324"/>
      <c r="C57" s="375"/>
      <c r="D57" s="335"/>
      <c r="E57" s="200"/>
      <c r="F57" s="201"/>
      <c r="G57" s="202"/>
      <c r="H57" s="201"/>
      <c r="I57" s="203"/>
      <c r="J57" s="204" t="s">
        <v>14</v>
      </c>
      <c r="K57" s="194"/>
      <c r="L57" s="193"/>
      <c r="M57" s="194"/>
      <c r="N57" s="195"/>
      <c r="O57" s="194" t="str">
        <f>R4</f>
        <v>Csávás István</v>
      </c>
      <c r="P57" s="193"/>
      <c r="Q57" s="194"/>
      <c r="R57" s="205">
        <f>MIN(4,'1MD ELO (4)'!Q5)</f>
        <v>4</v>
      </c>
    </row>
  </sheetData>
  <mergeCells count="1">
    <mergeCell ref="A4:C4"/>
  </mergeCells>
  <conditionalFormatting sqref="B39 B41 B43 B45 B47">
    <cfRule type="cellIs" dxfId="262" priority="4" stopIfTrue="1" operator="equal">
      <formula>"QA"</formula>
    </cfRule>
    <cfRule type="cellIs" dxfId="261" priority="5" stopIfTrue="1" operator="equal">
      <formula>"DA"</formula>
    </cfRule>
  </conditionalFormatting>
  <conditionalFormatting sqref="E7 E9 E11 E13 E15 E17 E19 E21 E23 E25 E27 E29 E31 E33 E35 E37">
    <cfRule type="expression" dxfId="260" priority="2" stopIfTrue="1">
      <formula>$E7&lt;5</formula>
    </cfRule>
  </conditionalFormatting>
  <conditionalFormatting sqref="E39 E41 E43 E45 E47">
    <cfRule type="expression" dxfId="259" priority="10" stopIfTrue="1">
      <formula>AND($E39&lt;9,$C39&gt;0)</formula>
    </cfRule>
  </conditionalFormatting>
  <conditionalFormatting sqref="F7 F9 F11 F13 F15 F17 F19 F21 F23 F25 F27 F29 F31 F33 F35 F37">
    <cfRule type="cellIs" dxfId="258" priority="1" stopIfTrue="1" operator="equal">
      <formula>"Bye"</formula>
    </cfRule>
  </conditionalFormatting>
  <conditionalFormatting sqref="F39 F41 F43 F45 F47">
    <cfRule type="cellIs" dxfId="257" priority="8" stopIfTrue="1" operator="equal">
      <formula>"Bye"</formula>
    </cfRule>
  </conditionalFormatting>
  <conditionalFormatting sqref="F39:I39 F41:I41 F43:I43 F45:I45 F47:I47">
    <cfRule type="expression" dxfId="256" priority="9" stopIfTrue="1">
      <formula>AND($E39&lt;9,$C39&gt;0)</formula>
    </cfRule>
  </conditionalFormatting>
  <conditionalFormatting sqref="H7 H9 H11 H13 H15 H17 H19 H21 H23 H25 H27 H29 H31 H33 H35 H37">
    <cfRule type="expression" dxfId="255" priority="14" stopIfTrue="1">
      <formula>AND($E7&lt;9,$C7&gt;0)</formula>
    </cfRule>
  </conditionalFormatting>
  <conditionalFormatting sqref="I8 K10 I12 M14 I16 K18 I20 O22 I24 K26 I28 M30 I32 K34 I36 M40 I42 K44 I46">
    <cfRule type="expression" dxfId="254" priority="11" stopIfTrue="1">
      <formula>AND($O$1="CU",I8="Umpire")</formula>
    </cfRule>
    <cfRule type="expression" dxfId="253" priority="12" stopIfTrue="1">
      <formula>AND($O$1="CU",I8&lt;&gt;"Umpire",J8&lt;&gt;"")</formula>
    </cfRule>
    <cfRule type="expression" dxfId="252" priority="13" stopIfTrue="1">
      <formula>AND($O$1="CU",I8&lt;&gt;"Umpire")</formula>
    </cfRule>
  </conditionalFormatting>
  <conditionalFormatting sqref="J8 L10 J12 N14 J16 L18 J20 P22 J24 L26 J28 N30 J32 L34 J36 R57">
    <cfRule type="expression" dxfId="251" priority="3" stopIfTrue="1">
      <formula>$O$1="CU"</formula>
    </cfRule>
  </conditionalFormatting>
  <conditionalFormatting sqref="K8 M10 K12 O14 K16 M18 K20 Q22 K24 M26 K28 O30 K32 M34 K36 O40 K42 M44 K46">
    <cfRule type="expression" dxfId="250" priority="6" stopIfTrue="1">
      <formula>J8="as"</formula>
    </cfRule>
    <cfRule type="expression" dxfId="249" priority="7" stopIfTrue="1">
      <formula>J8="bs"</formula>
    </cfRule>
  </conditionalFormatting>
  <dataValidations count="1">
    <dataValidation type="list" allowBlank="1" showInputMessage="1" sqref="I46 I42 K44 M40 I8 M14 K10 K18 K26 K34 M30 I12 I36 O22 I16 I32 I24 I20 I28" xr:uid="{00000000-0002-0000-4700-000000000000}">
      <formula1>$U$7:$U$16</formula1>
    </dataValidation>
  </dataValidations>
  <printOptions horizontalCentered="1"/>
  <pageMargins left="0.35" right="0.35" top="0.39" bottom="0.39" header="0" footer="0"/>
  <pageSetup paperSize="9" scale="96" orientation="portrait" horizontalDpi="36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3489" r:id="rId4" name="Button 1">
              <controlPr defaultSize="0" print="0" autoFill="0" autoPict="0" macro="[0]!Jun_Show_CU">
                <anchor moveWithCells="1" sizeWithCells="1">
                  <from>
                    <xdr:col>12</xdr:col>
                    <xdr:colOff>525780</xdr:colOff>
                    <xdr:row>0</xdr:row>
                    <xdr:rowOff>7620</xdr:rowOff>
                  </from>
                  <to>
                    <xdr:col>14</xdr:col>
                    <xdr:colOff>373380</xdr:colOff>
                    <xdr:row>0</xdr:row>
                    <xdr:rowOff>182880</xdr:rowOff>
                  </to>
                </anchor>
              </controlPr>
            </control>
          </mc:Choice>
        </mc:AlternateContent>
        <mc:AlternateContent xmlns:mc="http://schemas.openxmlformats.org/markup-compatibility/2006">
          <mc:Choice Requires="x14">
            <control shapeId="703490" r:id="rId5" name="Button 2">
              <controlPr defaultSize="0" print="0" autoFill="0" autoPict="0" macro="[0]!Jun_Hide_CU">
                <anchor moveWithCells="1" sizeWithCells="1">
                  <from>
                    <xdr:col>12</xdr:col>
                    <xdr:colOff>525780</xdr:colOff>
                    <xdr:row>0</xdr:row>
                    <xdr:rowOff>182880</xdr:rowOff>
                  </from>
                  <to>
                    <xdr:col>14</xdr:col>
                    <xdr:colOff>373380</xdr:colOff>
                    <xdr:row>1</xdr:row>
                    <xdr:rowOff>68580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Munkalapok</vt:lpstr>
      </vt:variant>
      <vt:variant>
        <vt:i4>124</vt:i4>
      </vt:variant>
      <vt:variant>
        <vt:lpstr>Névvel ellátott tartományok</vt:lpstr>
      </vt:variant>
      <vt:variant>
        <vt:i4>151</vt:i4>
      </vt:variant>
    </vt:vector>
  </HeadingPairs>
  <TitlesOfParts>
    <vt:vector size="275" baseType="lpstr">
      <vt:lpstr>Altalanos</vt:lpstr>
      <vt:lpstr>Nevezések</vt:lpstr>
      <vt:lpstr>Játékrend</vt:lpstr>
      <vt:lpstr>II.korcsoport L. B.</vt:lpstr>
      <vt:lpstr>1E2II</vt:lpstr>
      <vt:lpstr>III.korcsoport F. B.</vt:lpstr>
      <vt:lpstr>1E5III</vt:lpstr>
      <vt:lpstr>III.korcsoport L. B.</vt:lpstr>
      <vt:lpstr>1E6III</vt:lpstr>
      <vt:lpstr>IV.korcsoport F. A. </vt:lpstr>
      <vt:lpstr>1E2IV</vt:lpstr>
      <vt:lpstr>V.korcsoport F. B.</vt:lpstr>
      <vt:lpstr>1E5V</vt:lpstr>
      <vt:lpstr>V.korcsoport L. B.</vt:lpstr>
      <vt:lpstr>1MD 8V</vt:lpstr>
      <vt:lpstr>V. korcsoport F. A.</vt:lpstr>
      <vt:lpstr>1E2V</vt:lpstr>
      <vt:lpstr>VI.korcsoport F. B.</vt:lpstr>
      <vt:lpstr>1MD 16VI</vt:lpstr>
      <vt:lpstr>VI.korcsoport L. B.</vt:lpstr>
      <vt:lpstr>1E3VI</vt:lpstr>
      <vt:lpstr>VI.korcsoport F. A.</vt:lpstr>
      <vt:lpstr>1E4VI</vt:lpstr>
      <vt:lpstr>VI.korcsoport L. A.</vt:lpstr>
      <vt:lpstr>1E2VI</vt:lpstr>
      <vt:lpstr>VII. korcsoport F. B.</vt:lpstr>
      <vt:lpstr>1E4VII</vt:lpstr>
      <vt:lpstr>VII.korcsoport L. B.</vt:lpstr>
      <vt:lpstr>1E6VII</vt:lpstr>
      <vt:lpstr>VII.korcsoport F. A.</vt:lpstr>
      <vt:lpstr>1E4VIIa</vt:lpstr>
      <vt:lpstr>VIII.korcsoport F. B.</vt:lpstr>
      <vt:lpstr>1E3VIII</vt:lpstr>
      <vt:lpstr>VIII.korcsoport L. B.</vt:lpstr>
      <vt:lpstr>1E2VIII</vt:lpstr>
      <vt:lpstr>1E3</vt:lpstr>
      <vt:lpstr>1E4</vt:lpstr>
      <vt:lpstr>1E5</vt:lpstr>
      <vt:lpstr>1E6</vt:lpstr>
      <vt:lpstr>1E7</vt:lpstr>
      <vt:lpstr>1E8</vt:lpstr>
      <vt:lpstr>1MD 16</vt:lpstr>
      <vt:lpstr>1MD 32</vt:lpstr>
      <vt:lpstr>1MD 64</vt:lpstr>
      <vt:lpstr>1D ELO</vt:lpstr>
      <vt:lpstr>1D 8</vt:lpstr>
      <vt:lpstr>1D 16</vt:lpstr>
      <vt:lpstr>1D 32</vt:lpstr>
      <vt:lpstr>1Q ELO (2)</vt:lpstr>
      <vt:lpstr>1Q 8&gt;2 (2)</vt:lpstr>
      <vt:lpstr>1Q 8&gt;4 (2)</vt:lpstr>
      <vt:lpstr>1Q 16&gt;4 (2)</vt:lpstr>
      <vt:lpstr>1MD ELO (2)</vt:lpstr>
      <vt:lpstr>VIII. F. B. (2)</vt:lpstr>
      <vt:lpstr>1E3 (2)</vt:lpstr>
      <vt:lpstr>1E4 (2)</vt:lpstr>
      <vt:lpstr>1E6 (2)</vt:lpstr>
      <vt:lpstr>1E7 (2)</vt:lpstr>
      <vt:lpstr>1E8 (2)</vt:lpstr>
      <vt:lpstr>1MD 8 (2)</vt:lpstr>
      <vt:lpstr>1MD 16 (2)</vt:lpstr>
      <vt:lpstr>1MD 32 (2)</vt:lpstr>
      <vt:lpstr>1MD 64 (2)</vt:lpstr>
      <vt:lpstr>1D ELO (2)</vt:lpstr>
      <vt:lpstr>1D 8 (2)</vt:lpstr>
      <vt:lpstr>1D 16 (2)</vt:lpstr>
      <vt:lpstr>1D 32 (2)</vt:lpstr>
      <vt:lpstr>1Q ELO (3)</vt:lpstr>
      <vt:lpstr>1Q 8&gt;2 (3)</vt:lpstr>
      <vt:lpstr>1Q 8&gt;4 (3)</vt:lpstr>
      <vt:lpstr>1Q 16&gt;4 (3)</vt:lpstr>
      <vt:lpstr>1MD ELO (3)</vt:lpstr>
      <vt:lpstr>1E3 (3)</vt:lpstr>
      <vt:lpstr>1E4 (3)</vt:lpstr>
      <vt:lpstr>1E5 (3)</vt:lpstr>
      <vt:lpstr>1E6 (3)</vt:lpstr>
      <vt:lpstr>1E7 (3)</vt:lpstr>
      <vt:lpstr>1E8 (3)</vt:lpstr>
      <vt:lpstr>1MD 8 (3)</vt:lpstr>
      <vt:lpstr>1MD 16 (3)</vt:lpstr>
      <vt:lpstr>1MD 32 (3)</vt:lpstr>
      <vt:lpstr>1MD 64 (3)</vt:lpstr>
      <vt:lpstr>1D ELO (3)</vt:lpstr>
      <vt:lpstr>1D 8 (3)</vt:lpstr>
      <vt:lpstr>1D 16 (3)</vt:lpstr>
      <vt:lpstr>1D 32 (3)</vt:lpstr>
      <vt:lpstr>1Q ELO (4)</vt:lpstr>
      <vt:lpstr>1Q 8&gt;2 (4)</vt:lpstr>
      <vt:lpstr>1Q 8&gt;4 (4)</vt:lpstr>
      <vt:lpstr>1Q 16&gt;4 (4)</vt:lpstr>
      <vt:lpstr>1MD ELO (4)</vt:lpstr>
      <vt:lpstr>1E3 (4)</vt:lpstr>
      <vt:lpstr>1E4 (4)</vt:lpstr>
      <vt:lpstr>1E5 (4)</vt:lpstr>
      <vt:lpstr>1E6 (4)</vt:lpstr>
      <vt:lpstr>1E7 (4)</vt:lpstr>
      <vt:lpstr>1E8 (4)</vt:lpstr>
      <vt:lpstr>1MD 8 (4)</vt:lpstr>
      <vt:lpstr>1MD 16 (4)</vt:lpstr>
      <vt:lpstr>1MD 32 (4)</vt:lpstr>
      <vt:lpstr>1MD 64 (4)</vt:lpstr>
      <vt:lpstr>1D ELO (4)</vt:lpstr>
      <vt:lpstr>1D 8 (4)</vt:lpstr>
      <vt:lpstr>1D 16 (4)</vt:lpstr>
      <vt:lpstr>1D 32 (4)</vt:lpstr>
      <vt:lpstr>1Q ELO (5)</vt:lpstr>
      <vt:lpstr>1Q 8&gt;2 (5)</vt:lpstr>
      <vt:lpstr>1Q 8&gt;4 (5)</vt:lpstr>
      <vt:lpstr>1Q 16&gt;4 (5)</vt:lpstr>
      <vt:lpstr>1MD ELO (5)</vt:lpstr>
      <vt:lpstr>1E3 (5)</vt:lpstr>
      <vt:lpstr>1E4 (5)</vt:lpstr>
      <vt:lpstr>1E5 (5)</vt:lpstr>
      <vt:lpstr>1E6 (5)</vt:lpstr>
      <vt:lpstr>1E7 (5)</vt:lpstr>
      <vt:lpstr>1E8 (5)</vt:lpstr>
      <vt:lpstr>1MD 8 (5)</vt:lpstr>
      <vt:lpstr>1MD 16 (5)</vt:lpstr>
      <vt:lpstr>1MD 32 (5)</vt:lpstr>
      <vt:lpstr>1MD 64 (5)</vt:lpstr>
      <vt:lpstr>1D ELO (5)</vt:lpstr>
      <vt:lpstr>1D 8 (5)</vt:lpstr>
      <vt:lpstr>1D 16 (5)</vt:lpstr>
      <vt:lpstr>1D 32 (5)</vt:lpstr>
      <vt:lpstr>'1D 32'!Nyomtatási_cím</vt:lpstr>
      <vt:lpstr>'1D 32 (2)'!Nyomtatási_cím</vt:lpstr>
      <vt:lpstr>'1D 32 (3)'!Nyomtatási_cím</vt:lpstr>
      <vt:lpstr>'1D 32 (4)'!Nyomtatási_cím</vt:lpstr>
      <vt:lpstr>'1D 32 (5)'!Nyomtatási_cím</vt:lpstr>
      <vt:lpstr>'1D ELO'!Nyomtatási_cím</vt:lpstr>
      <vt:lpstr>'1D ELO (2)'!Nyomtatási_cím</vt:lpstr>
      <vt:lpstr>'1D ELO (3)'!Nyomtatási_cím</vt:lpstr>
      <vt:lpstr>'1D ELO (4)'!Nyomtatási_cím</vt:lpstr>
      <vt:lpstr>'1D ELO (5)'!Nyomtatási_cím</vt:lpstr>
      <vt:lpstr>'1MD ELO (2)'!Nyomtatási_cím</vt:lpstr>
      <vt:lpstr>'1MD ELO (3)'!Nyomtatási_cím</vt:lpstr>
      <vt:lpstr>'1MD ELO (4)'!Nyomtatási_cím</vt:lpstr>
      <vt:lpstr>'1MD ELO (5)'!Nyomtatási_cím</vt:lpstr>
      <vt:lpstr>'1Q ELO (2)'!Nyomtatási_cím</vt:lpstr>
      <vt:lpstr>'1Q ELO (3)'!Nyomtatási_cím</vt:lpstr>
      <vt:lpstr>'1Q ELO (4)'!Nyomtatási_cím</vt:lpstr>
      <vt:lpstr>'1Q ELO (5)'!Nyomtatási_cím</vt:lpstr>
      <vt:lpstr>'II.korcsoport L. B.'!Nyomtatási_cím</vt:lpstr>
      <vt:lpstr>'III.korcsoport F. B.'!Nyomtatási_cím</vt:lpstr>
      <vt:lpstr>'III.korcsoport L. B.'!Nyomtatási_cím</vt:lpstr>
      <vt:lpstr>'IV.korcsoport F. A. '!Nyomtatási_cím</vt:lpstr>
      <vt:lpstr>'V. korcsoport F. A.'!Nyomtatási_cím</vt:lpstr>
      <vt:lpstr>'V.korcsoport F. B.'!Nyomtatási_cím</vt:lpstr>
      <vt:lpstr>'V.korcsoport L. B.'!Nyomtatási_cím</vt:lpstr>
      <vt:lpstr>'VI.korcsoport F. A.'!Nyomtatási_cím</vt:lpstr>
      <vt:lpstr>'VI.korcsoport F. B.'!Nyomtatási_cím</vt:lpstr>
      <vt:lpstr>'VI.korcsoport L. A.'!Nyomtatási_cím</vt:lpstr>
      <vt:lpstr>'VI.korcsoport L. B.'!Nyomtatási_cím</vt:lpstr>
      <vt:lpstr>'VII. korcsoport F. B.'!Nyomtatási_cím</vt:lpstr>
      <vt:lpstr>'VII.korcsoport F. A.'!Nyomtatási_cím</vt:lpstr>
      <vt:lpstr>'VII.korcsoport L. B.'!Nyomtatási_cím</vt:lpstr>
      <vt:lpstr>'VIII. F. B. (2)'!Nyomtatási_cím</vt:lpstr>
      <vt:lpstr>'VIII.korcsoport F. B.'!Nyomtatási_cím</vt:lpstr>
      <vt:lpstr>'VIII.korcsoport L. B.'!Nyomtatási_cím</vt:lpstr>
      <vt:lpstr>'1D 16'!Nyomtatási_terület</vt:lpstr>
      <vt:lpstr>'1D 16 (2)'!Nyomtatási_terület</vt:lpstr>
      <vt:lpstr>'1D 16 (3)'!Nyomtatási_terület</vt:lpstr>
      <vt:lpstr>'1D 16 (4)'!Nyomtatási_terület</vt:lpstr>
      <vt:lpstr>'1D 16 (5)'!Nyomtatási_terület</vt:lpstr>
      <vt:lpstr>'1D 32'!Nyomtatási_terület</vt:lpstr>
      <vt:lpstr>'1D 32 (2)'!Nyomtatási_terület</vt:lpstr>
      <vt:lpstr>'1D 32 (3)'!Nyomtatási_terület</vt:lpstr>
      <vt:lpstr>'1D 32 (4)'!Nyomtatási_terület</vt:lpstr>
      <vt:lpstr>'1D 32 (5)'!Nyomtatási_terület</vt:lpstr>
      <vt:lpstr>'1D 8'!Nyomtatási_terület</vt:lpstr>
      <vt:lpstr>'1D 8 (2)'!Nyomtatási_terület</vt:lpstr>
      <vt:lpstr>'1D 8 (3)'!Nyomtatási_terület</vt:lpstr>
      <vt:lpstr>'1D 8 (4)'!Nyomtatási_terület</vt:lpstr>
      <vt:lpstr>'1D 8 (5)'!Nyomtatási_terület</vt:lpstr>
      <vt:lpstr>'1D ELO'!Nyomtatási_terület</vt:lpstr>
      <vt:lpstr>'1D ELO (2)'!Nyomtatási_terület</vt:lpstr>
      <vt:lpstr>'1D ELO (3)'!Nyomtatási_terület</vt:lpstr>
      <vt:lpstr>'1D ELO (4)'!Nyomtatási_terület</vt:lpstr>
      <vt:lpstr>'1D ELO (5)'!Nyomtatási_terület</vt:lpstr>
      <vt:lpstr>'1E3'!Nyomtatási_terület</vt:lpstr>
      <vt:lpstr>'1E3 (2)'!Nyomtatási_terület</vt:lpstr>
      <vt:lpstr>'1E3 (3)'!Nyomtatási_terület</vt:lpstr>
      <vt:lpstr>'1E3 (4)'!Nyomtatási_terület</vt:lpstr>
      <vt:lpstr>'1E3 (5)'!Nyomtatási_terület</vt:lpstr>
      <vt:lpstr>'1E3VI'!Nyomtatási_terület</vt:lpstr>
      <vt:lpstr>'1E3VIII'!Nyomtatási_terület</vt:lpstr>
      <vt:lpstr>'1E4'!Nyomtatási_terület</vt:lpstr>
      <vt:lpstr>'1E4 (2)'!Nyomtatási_terület</vt:lpstr>
      <vt:lpstr>'1E4 (3)'!Nyomtatási_terület</vt:lpstr>
      <vt:lpstr>'1E4 (4)'!Nyomtatási_terület</vt:lpstr>
      <vt:lpstr>'1E4 (5)'!Nyomtatási_terület</vt:lpstr>
      <vt:lpstr>'1E4VI'!Nyomtatási_terület</vt:lpstr>
      <vt:lpstr>'1E4VII'!Nyomtatási_terület</vt:lpstr>
      <vt:lpstr>'1E4VIIa'!Nyomtatási_terület</vt:lpstr>
      <vt:lpstr>'1E5'!Nyomtatási_terület</vt:lpstr>
      <vt:lpstr>'1E5 (3)'!Nyomtatási_terület</vt:lpstr>
      <vt:lpstr>'1E5 (4)'!Nyomtatási_terület</vt:lpstr>
      <vt:lpstr>'1E5 (5)'!Nyomtatási_terület</vt:lpstr>
      <vt:lpstr>'1E5III'!Nyomtatási_terület</vt:lpstr>
      <vt:lpstr>'1E5V'!Nyomtatási_terület</vt:lpstr>
      <vt:lpstr>'1E6'!Nyomtatási_terület</vt:lpstr>
      <vt:lpstr>'1E6 (2)'!Nyomtatási_terület</vt:lpstr>
      <vt:lpstr>'1E6 (3)'!Nyomtatási_terület</vt:lpstr>
      <vt:lpstr>'1E6 (4)'!Nyomtatási_terület</vt:lpstr>
      <vt:lpstr>'1E6 (5)'!Nyomtatási_terület</vt:lpstr>
      <vt:lpstr>'1E6III'!Nyomtatási_terület</vt:lpstr>
      <vt:lpstr>'1E6VII'!Nyomtatási_terület</vt:lpstr>
      <vt:lpstr>'1E7'!Nyomtatási_terület</vt:lpstr>
      <vt:lpstr>'1E7 (2)'!Nyomtatási_terület</vt:lpstr>
      <vt:lpstr>'1E7 (3)'!Nyomtatási_terület</vt:lpstr>
      <vt:lpstr>'1E7 (4)'!Nyomtatási_terület</vt:lpstr>
      <vt:lpstr>'1E7 (5)'!Nyomtatási_terület</vt:lpstr>
      <vt:lpstr>'1E8'!Nyomtatási_terület</vt:lpstr>
      <vt:lpstr>'1E8 (2)'!Nyomtatási_terület</vt:lpstr>
      <vt:lpstr>'1E8 (3)'!Nyomtatási_terület</vt:lpstr>
      <vt:lpstr>'1E8 (4)'!Nyomtatási_terület</vt:lpstr>
      <vt:lpstr>'1E8 (5)'!Nyomtatási_terület</vt:lpstr>
      <vt:lpstr>'1MD 16'!Nyomtatási_terület</vt:lpstr>
      <vt:lpstr>'1MD 16 (2)'!Nyomtatási_terület</vt:lpstr>
      <vt:lpstr>'1MD 16 (3)'!Nyomtatási_terület</vt:lpstr>
      <vt:lpstr>'1MD 16 (4)'!Nyomtatási_terület</vt:lpstr>
      <vt:lpstr>'1MD 16 (5)'!Nyomtatási_terület</vt:lpstr>
      <vt:lpstr>'1MD 16VI'!Nyomtatási_terület</vt:lpstr>
      <vt:lpstr>'1MD 32'!Nyomtatási_terület</vt:lpstr>
      <vt:lpstr>'1MD 32 (2)'!Nyomtatási_terület</vt:lpstr>
      <vt:lpstr>'1MD 32 (3)'!Nyomtatási_terület</vt:lpstr>
      <vt:lpstr>'1MD 32 (4)'!Nyomtatási_terület</vt:lpstr>
      <vt:lpstr>'1MD 32 (5)'!Nyomtatási_terület</vt:lpstr>
      <vt:lpstr>'1MD 64'!Nyomtatási_terület</vt:lpstr>
      <vt:lpstr>'1MD 64 (2)'!Nyomtatási_terület</vt:lpstr>
      <vt:lpstr>'1MD 64 (3)'!Nyomtatási_terület</vt:lpstr>
      <vt:lpstr>'1MD 64 (4)'!Nyomtatási_terület</vt:lpstr>
      <vt:lpstr>'1MD 64 (5)'!Nyomtatási_terület</vt:lpstr>
      <vt:lpstr>'1MD 8 (2)'!Nyomtatási_terület</vt:lpstr>
      <vt:lpstr>'1MD 8 (3)'!Nyomtatási_terület</vt:lpstr>
      <vt:lpstr>'1MD 8 (4)'!Nyomtatási_terület</vt:lpstr>
      <vt:lpstr>'1MD 8 (5)'!Nyomtatási_terület</vt:lpstr>
      <vt:lpstr>'1MD 8V'!Nyomtatási_terület</vt:lpstr>
      <vt:lpstr>'1MD ELO (2)'!Nyomtatási_terület</vt:lpstr>
      <vt:lpstr>'1MD ELO (3)'!Nyomtatási_terület</vt:lpstr>
      <vt:lpstr>'1MD ELO (4)'!Nyomtatási_terület</vt:lpstr>
      <vt:lpstr>'1MD ELO (5)'!Nyomtatási_terület</vt:lpstr>
      <vt:lpstr>'1Q 16&gt;4 (2)'!Nyomtatási_terület</vt:lpstr>
      <vt:lpstr>'1Q 16&gt;4 (3)'!Nyomtatási_terület</vt:lpstr>
      <vt:lpstr>'1Q 16&gt;4 (4)'!Nyomtatási_terület</vt:lpstr>
      <vt:lpstr>'1Q 16&gt;4 (5)'!Nyomtatási_terület</vt:lpstr>
      <vt:lpstr>'1Q 8&gt;2 (2)'!Nyomtatási_terület</vt:lpstr>
      <vt:lpstr>'1Q 8&gt;2 (3)'!Nyomtatási_terület</vt:lpstr>
      <vt:lpstr>'1Q 8&gt;2 (4)'!Nyomtatási_terület</vt:lpstr>
      <vt:lpstr>'1Q 8&gt;2 (5)'!Nyomtatási_terület</vt:lpstr>
      <vt:lpstr>'1Q 8&gt;4 (2)'!Nyomtatási_terület</vt:lpstr>
      <vt:lpstr>'1Q 8&gt;4 (3)'!Nyomtatási_terület</vt:lpstr>
      <vt:lpstr>'1Q 8&gt;4 (4)'!Nyomtatási_terület</vt:lpstr>
      <vt:lpstr>'1Q 8&gt;4 (5)'!Nyomtatási_terület</vt:lpstr>
      <vt:lpstr>'1Q ELO (2)'!Nyomtatási_terület</vt:lpstr>
      <vt:lpstr>'1Q ELO (3)'!Nyomtatási_terület</vt:lpstr>
      <vt:lpstr>'1Q ELO (4)'!Nyomtatási_terület</vt:lpstr>
      <vt:lpstr>'1Q ELO (5)'!Nyomtatási_terület</vt:lpstr>
      <vt:lpstr>'II.korcsoport L. B.'!Nyomtatási_terület</vt:lpstr>
      <vt:lpstr>'III.korcsoport F. B.'!Nyomtatási_terület</vt:lpstr>
      <vt:lpstr>'III.korcsoport L. B.'!Nyomtatási_terület</vt:lpstr>
      <vt:lpstr>'IV.korcsoport F. A. '!Nyomtatási_terület</vt:lpstr>
      <vt:lpstr>'V. korcsoport F. A.'!Nyomtatási_terület</vt:lpstr>
      <vt:lpstr>'V.korcsoport F. B.'!Nyomtatási_terület</vt:lpstr>
      <vt:lpstr>'V.korcsoport L. B.'!Nyomtatási_terület</vt:lpstr>
      <vt:lpstr>'VI.korcsoport F. A.'!Nyomtatási_terület</vt:lpstr>
      <vt:lpstr>'VI.korcsoport F. B.'!Nyomtatási_terület</vt:lpstr>
      <vt:lpstr>'VI.korcsoport L. A.'!Nyomtatási_terület</vt:lpstr>
      <vt:lpstr>'VI.korcsoport L. B.'!Nyomtatási_terület</vt:lpstr>
      <vt:lpstr>'VII. korcsoport F. B.'!Nyomtatási_terület</vt:lpstr>
      <vt:lpstr>'VII.korcsoport F. A.'!Nyomtatási_terület</vt:lpstr>
      <vt:lpstr>'VII.korcsoport L. B.'!Nyomtatási_terület</vt:lpstr>
      <vt:lpstr>'VIII. F. B. (2)'!Nyomtatási_terület</vt:lpstr>
      <vt:lpstr>'VIII.korcsoport F. B.'!Nyomtatási_terület</vt:lpstr>
      <vt:lpstr>'VIII.korcsoport L. B.'!Nyomtatási_terület</vt:lpstr>
    </vt:vector>
  </TitlesOfParts>
  <Company>Tennis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U16 EuJunTour U16 2003 v2.0</dc:title>
  <dc:subject>U16 European Junior Tour events</dc:subject>
  <dc:creator>Anders Wennberg</dc:creator>
  <dc:description>Copyright © Tennis Europe and ITF Limited, 2003._x000d_
All rights reserved. Reproduction of this work in whole or in part, without the prior permission of Tennis Europe and ITF is prohibited.</dc:description>
  <cp:lastModifiedBy>Guti János</cp:lastModifiedBy>
  <cp:lastPrinted>2025-05-09T05:48:16Z</cp:lastPrinted>
  <dcterms:created xsi:type="dcterms:W3CDTF">1998-01-18T23:10:02Z</dcterms:created>
  <dcterms:modified xsi:type="dcterms:W3CDTF">2025-05-21T08:17:16Z</dcterms:modified>
  <cp:category>Forms</cp:category>
</cp:coreProperties>
</file>