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5\"/>
    </mc:Choice>
  </mc:AlternateContent>
  <bookViews>
    <workbookView xWindow="0" yWindow="0" windowWidth="23040" windowHeight="9072" tabRatio="884" activeTab="6"/>
  </bookViews>
  <sheets>
    <sheet name="Altalanos" sheetId="1" r:id="rId1"/>
    <sheet name="Birók" sheetId="2" r:id="rId2"/>
    <sheet name="Lány 6 kcs. A ELO" sheetId="9" r:id="rId3"/>
    <sheet name="Lány 6 kcs. A" sheetId="11" r:id="rId4"/>
    <sheet name="Lány 6 kcs. A vigasz" sheetId="10" r:id="rId5"/>
    <sheet name="Lány 6 kcs. B ELO" sheetId="231" r:id="rId6"/>
    <sheet name="Lány 6 kcs B" sheetId="241" r:id="rId7"/>
    <sheet name="Lány 6 kcs. B vigasz" sheetId="240" r:id="rId8"/>
    <sheet name="Fiú 6 kcs. A ELO" sheetId="279" r:id="rId9"/>
    <sheet name="Fiú 6 kcs. A" sheetId="288" r:id="rId10"/>
    <sheet name="Fiú 6 kcs. A vigasz" sheetId="287" r:id="rId11"/>
    <sheet name="Fiú 6 kcs. B ELO" sheetId="303" r:id="rId12"/>
    <sheet name="Fiú 6 kcs. B." sheetId="312" r:id="rId13"/>
    <sheet name="Fiú 6 kcs. B vigasz" sheetId="311"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6 kcs. A ELO'!$1:$6</definedName>
    <definedName name="_xlnm.Print_Titles" localSheetId="11">'Fiú 6 kcs. B ELO'!$1:$6</definedName>
    <definedName name="_xlnm.Print_Titles" localSheetId="2">'Lány 6 kcs. A ELO'!$1:$6</definedName>
    <definedName name="_xlnm.Print_Titles" localSheetId="5">'Lány 6 kcs. B ELO'!$1:$6</definedName>
    <definedName name="_xlnm.Print_Area" localSheetId="1">Birók!$A$1:$N$29</definedName>
    <definedName name="_xlnm.Print_Area" localSheetId="9">'Fiú 6 kcs. A'!$A$1:$R$79</definedName>
    <definedName name="_xlnm.Print_Area" localSheetId="8">'Fiú 6 kcs. A ELO'!$A$1:$Q$134</definedName>
    <definedName name="_xlnm.Print_Area" localSheetId="10">'Fiú 6 kcs. A vigasz'!$A$1:$R$57</definedName>
    <definedName name="_xlnm.Print_Area" localSheetId="11">'Fiú 6 kcs. B ELO'!$A$1:$Q$134</definedName>
    <definedName name="_xlnm.Print_Area" localSheetId="13">'Fiú 6 kcs. B vigasz'!$A$1:$R$57</definedName>
    <definedName name="_xlnm.Print_Area" localSheetId="12">'Fiú 6 kcs. B.'!$A$1:$R$79</definedName>
    <definedName name="_xlnm.Print_Area" localSheetId="6">'Lány 6 kcs B'!$A$1:$R$80</definedName>
    <definedName name="_xlnm.Print_Area" localSheetId="3">'Lány 6 kcs. A'!$A$1:$R$79</definedName>
    <definedName name="_xlnm.Print_Area" localSheetId="2">'Lány 6 kcs. A ELO'!$A$1:$Q$134</definedName>
    <definedName name="_xlnm.Print_Area" localSheetId="4">'Lány 6 kcs. A vigasz'!$A$1:$R$57</definedName>
    <definedName name="_xlnm.Print_Area" localSheetId="5">'Lány 6 kcs. B ELO'!$A$1:$Q$134</definedName>
    <definedName name="_xlnm.Print_Area" localSheetId="7">'Lány 6 kcs. B vigasz'!$A$1:$R$79</definedName>
  </definedNames>
  <calcPr calcId="162913"/>
  <fileRecoveryPr repairLoad="1"/>
</workbook>
</file>

<file path=xl/calcChain.xml><?xml version="1.0" encoding="utf-8"?>
<calcChain xmlns="http://schemas.openxmlformats.org/spreadsheetml/2006/main">
  <c r="I33" i="10" l="1"/>
  <c r="M10" i="11"/>
  <c r="E2" i="312" l="1"/>
  <c r="E2" i="311"/>
  <c r="C2" i="303"/>
  <c r="R79" i="312"/>
  <c r="F75" i="312" s="1"/>
  <c r="I69" i="312"/>
  <c r="G69" i="312"/>
  <c r="F69" i="312"/>
  <c r="K68" i="312" s="1"/>
  <c r="D69" i="312"/>
  <c r="C69" i="312"/>
  <c r="B69" i="312"/>
  <c r="I67" i="312"/>
  <c r="G67" i="312"/>
  <c r="F67" i="312"/>
  <c r="D67" i="312"/>
  <c r="C67" i="312"/>
  <c r="B67" i="312"/>
  <c r="M66" i="312"/>
  <c r="I65" i="312"/>
  <c r="G65" i="312"/>
  <c r="F65" i="312"/>
  <c r="D65" i="312"/>
  <c r="C65" i="312"/>
  <c r="B65" i="312"/>
  <c r="K64" i="312"/>
  <c r="I63" i="312"/>
  <c r="G63" i="312"/>
  <c r="F63" i="312"/>
  <c r="D63" i="312"/>
  <c r="C63" i="312"/>
  <c r="B63" i="312"/>
  <c r="I61" i="312"/>
  <c r="G61" i="312"/>
  <c r="F61" i="312"/>
  <c r="D61" i="312"/>
  <c r="C61" i="312"/>
  <c r="B61" i="312"/>
  <c r="K60" i="312"/>
  <c r="M58" i="312" s="1"/>
  <c r="O62" i="312" s="1"/>
  <c r="I59" i="312"/>
  <c r="G59" i="312"/>
  <c r="F59" i="312"/>
  <c r="D59" i="312"/>
  <c r="C59" i="312"/>
  <c r="B59" i="312"/>
  <c r="I57" i="312"/>
  <c r="G57" i="312"/>
  <c r="F57" i="312"/>
  <c r="D57" i="312"/>
  <c r="C57" i="312"/>
  <c r="B57" i="312"/>
  <c r="K56" i="312"/>
  <c r="I55" i="312"/>
  <c r="G55" i="312"/>
  <c r="F55" i="312"/>
  <c r="D55" i="312"/>
  <c r="C55" i="312"/>
  <c r="B55"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I45" i="312"/>
  <c r="G45" i="312"/>
  <c r="F45" i="312"/>
  <c r="D45" i="312"/>
  <c r="C45" i="312"/>
  <c r="B45" i="312"/>
  <c r="K44" i="312"/>
  <c r="M42" i="312" s="1"/>
  <c r="O46" i="312" s="1"/>
  <c r="Q54" i="312" s="1"/>
  <c r="I43" i="312"/>
  <c r="G43" i="312"/>
  <c r="F43" i="312"/>
  <c r="D43" i="312"/>
  <c r="C43" i="312"/>
  <c r="B43" i="312"/>
  <c r="I41" i="312"/>
  <c r="G41" i="312"/>
  <c r="F41" i="312"/>
  <c r="D41" i="312"/>
  <c r="C41" i="312"/>
  <c r="B41" i="312"/>
  <c r="K40" i="312"/>
  <c r="I39" i="312"/>
  <c r="G39" i="312"/>
  <c r="F39" i="312"/>
  <c r="D39" i="312"/>
  <c r="C39" i="312"/>
  <c r="B39" i="312"/>
  <c r="I37" i="312"/>
  <c r="G37" i="312"/>
  <c r="F37" i="312"/>
  <c r="D37" i="312"/>
  <c r="C37" i="312"/>
  <c r="B37" i="312"/>
  <c r="K36" i="312"/>
  <c r="I35" i="312"/>
  <c r="G35" i="312"/>
  <c r="F35" i="312"/>
  <c r="D35" i="312"/>
  <c r="C35" i="312"/>
  <c r="B35" i="312"/>
  <c r="I33" i="312"/>
  <c r="G33" i="312"/>
  <c r="F33" i="312"/>
  <c r="D33" i="312"/>
  <c r="C33" i="312"/>
  <c r="B33" i="312"/>
  <c r="K32" i="312"/>
  <c r="I31" i="312"/>
  <c r="G31" i="312"/>
  <c r="F31" i="312"/>
  <c r="D31" i="312"/>
  <c r="C31" i="312"/>
  <c r="B31" i="312"/>
  <c r="I29" i="312"/>
  <c r="G29" i="312"/>
  <c r="F29" i="312"/>
  <c r="D29" i="312"/>
  <c r="C29" i="312"/>
  <c r="B29" i="312"/>
  <c r="K28" i="312"/>
  <c r="I27" i="312"/>
  <c r="G27" i="312"/>
  <c r="F27" i="312"/>
  <c r="D27" i="312"/>
  <c r="C27" i="312"/>
  <c r="B27" i="312"/>
  <c r="I25" i="312"/>
  <c r="G25" i="312"/>
  <c r="F25" i="312"/>
  <c r="D25" i="312"/>
  <c r="C25" i="312"/>
  <c r="B25" i="312"/>
  <c r="K24" i="312"/>
  <c r="M26" i="312" s="1"/>
  <c r="O30" i="312" s="1"/>
  <c r="Q22" i="312" s="1"/>
  <c r="I23" i="312"/>
  <c r="G23" i="312"/>
  <c r="F23" i="312"/>
  <c r="D23" i="312"/>
  <c r="C23" i="312"/>
  <c r="B23" i="312"/>
  <c r="I21" i="312"/>
  <c r="G21" i="312"/>
  <c r="F21" i="312"/>
  <c r="D21" i="312"/>
  <c r="C21" i="312"/>
  <c r="B21" i="312"/>
  <c r="K20" i="312"/>
  <c r="I19" i="312"/>
  <c r="G19" i="312"/>
  <c r="F19" i="312"/>
  <c r="D19" i="312"/>
  <c r="C19" i="312"/>
  <c r="B19" i="312"/>
  <c r="I17" i="312"/>
  <c r="G17" i="312"/>
  <c r="F17" i="312"/>
  <c r="D17" i="312"/>
  <c r="C17" i="312"/>
  <c r="B17" i="312"/>
  <c r="U16" i="312"/>
  <c r="K16" i="312"/>
  <c r="M18" i="312" s="1"/>
  <c r="I15" i="312"/>
  <c r="D15" i="312"/>
  <c r="C15" i="312"/>
  <c r="B15" i="312"/>
  <c r="I13" i="312"/>
  <c r="G13" i="312"/>
  <c r="F13" i="312"/>
  <c r="D13" i="312"/>
  <c r="C13" i="312"/>
  <c r="B13" i="312"/>
  <c r="K12" i="312"/>
  <c r="M10" i="312" s="1"/>
  <c r="O14" i="312" s="1"/>
  <c r="I11" i="312"/>
  <c r="G11" i="312"/>
  <c r="F11" i="312"/>
  <c r="D11" i="312"/>
  <c r="C11" i="312"/>
  <c r="B11" i="312"/>
  <c r="I9" i="312"/>
  <c r="G9" i="312"/>
  <c r="F9" i="312"/>
  <c r="D9" i="312"/>
  <c r="C9" i="312"/>
  <c r="B9" i="312"/>
  <c r="U7" i="312"/>
  <c r="I7" i="312"/>
  <c r="G7" i="312"/>
  <c r="F7" i="312"/>
  <c r="K8" i="312" s="1"/>
  <c r="D7" i="312"/>
  <c r="C7" i="312"/>
  <c r="B7" i="312"/>
  <c r="Y5" i="312"/>
  <c r="R4" i="312"/>
  <c r="O79" i="312"/>
  <c r="G4" i="312"/>
  <c r="A4" i="312"/>
  <c r="Y3" i="312"/>
  <c r="Q41" i="312"/>
  <c r="A1" i="312"/>
  <c r="R57" i="311"/>
  <c r="F50" i="311" s="1"/>
  <c r="I37" i="311"/>
  <c r="D37" i="311"/>
  <c r="C37" i="311"/>
  <c r="B37" i="311"/>
  <c r="K36" i="311"/>
  <c r="I35" i="311"/>
  <c r="D35" i="311"/>
  <c r="C35" i="311"/>
  <c r="B35" i="311"/>
  <c r="M34" i="311"/>
  <c r="I33" i="311"/>
  <c r="D33" i="311"/>
  <c r="C33" i="311"/>
  <c r="B33" i="311"/>
  <c r="K32" i="311"/>
  <c r="I31" i="311"/>
  <c r="D31" i="311"/>
  <c r="C31" i="311"/>
  <c r="B31" i="311"/>
  <c r="O30" i="311"/>
  <c r="I29" i="311"/>
  <c r="D29" i="311"/>
  <c r="C29" i="311"/>
  <c r="B29" i="311"/>
  <c r="K28" i="311"/>
  <c r="I27" i="311"/>
  <c r="D27" i="311"/>
  <c r="C27" i="311"/>
  <c r="B27" i="311"/>
  <c r="M26" i="311"/>
  <c r="I25" i="311"/>
  <c r="D25" i="311"/>
  <c r="C25" i="311"/>
  <c r="B25" i="311"/>
  <c r="K24" i="311"/>
  <c r="I23" i="311"/>
  <c r="D23" i="311"/>
  <c r="C23" i="311"/>
  <c r="B23" i="311"/>
  <c r="Q22" i="311"/>
  <c r="I21" i="311"/>
  <c r="D21" i="311"/>
  <c r="C21" i="311"/>
  <c r="B21" i="311"/>
  <c r="K20" i="311"/>
  <c r="I19" i="311"/>
  <c r="D19" i="311"/>
  <c r="C19" i="311"/>
  <c r="B19" i="311"/>
  <c r="M18" i="311"/>
  <c r="I17" i="311"/>
  <c r="D17" i="311"/>
  <c r="C17" i="311"/>
  <c r="B17" i="311"/>
  <c r="U16" i="311"/>
  <c r="K16" i="311"/>
  <c r="I15" i="311"/>
  <c r="D15" i="311"/>
  <c r="C15" i="311"/>
  <c r="B15" i="311"/>
  <c r="O14" i="311"/>
  <c r="I13" i="311"/>
  <c r="D13" i="311"/>
  <c r="C13" i="311"/>
  <c r="B13" i="311"/>
  <c r="K12" i="311"/>
  <c r="I11" i="311"/>
  <c r="D11" i="311"/>
  <c r="C11" i="311"/>
  <c r="B11" i="311"/>
  <c r="M10" i="311"/>
  <c r="I9" i="311"/>
  <c r="D9" i="311"/>
  <c r="C9" i="311"/>
  <c r="B9" i="311"/>
  <c r="K8" i="311"/>
  <c r="U7" i="311"/>
  <c r="I7" i="311"/>
  <c r="D7" i="311"/>
  <c r="C7" i="311"/>
  <c r="B7" i="311"/>
  <c r="Y5" i="311"/>
  <c r="R4" i="311"/>
  <c r="O57" i="311" s="1"/>
  <c r="G4" i="311"/>
  <c r="A4" i="311"/>
  <c r="Y3" i="311"/>
  <c r="A1" i="311"/>
  <c r="P156" i="303"/>
  <c r="M156" i="303" s="1"/>
  <c r="L156" i="303"/>
  <c r="K156" i="303"/>
  <c r="J156" i="303"/>
  <c r="P155" i="303"/>
  <c r="M155" i="303" s="1"/>
  <c r="L155" i="303"/>
  <c r="K155" i="303"/>
  <c r="J155" i="303"/>
  <c r="P154" i="303"/>
  <c r="M154" i="303" s="1"/>
  <c r="L154" i="303"/>
  <c r="K154" i="303"/>
  <c r="J154" i="303"/>
  <c r="P153" i="303"/>
  <c r="M153" i="303"/>
  <c r="L153" i="303"/>
  <c r="K153" i="303"/>
  <c r="J153" i="303"/>
  <c r="P152" i="303"/>
  <c r="M152" i="303" s="1"/>
  <c r="L152" i="303"/>
  <c r="K152" i="303"/>
  <c r="J152" i="303"/>
  <c r="P151" i="303"/>
  <c r="M151" i="303"/>
  <c r="L151" i="303"/>
  <c r="K151" i="303"/>
  <c r="J151" i="303"/>
  <c r="P150" i="303"/>
  <c r="M150" i="303" s="1"/>
  <c r="L150" i="303"/>
  <c r="K150" i="303"/>
  <c r="J150" i="303"/>
  <c r="P149" i="303"/>
  <c r="M149" i="303" s="1"/>
  <c r="L149" i="303"/>
  <c r="K149" i="303"/>
  <c r="J149" i="303"/>
  <c r="P148" i="303"/>
  <c r="M148" i="303" s="1"/>
  <c r="L148" i="303"/>
  <c r="K148" i="303"/>
  <c r="J148" i="303"/>
  <c r="P147" i="303"/>
  <c r="M147" i="303"/>
  <c r="L147" i="303"/>
  <c r="K147" i="303"/>
  <c r="J147" i="303"/>
  <c r="P146" i="303"/>
  <c r="M146" i="303"/>
  <c r="L146" i="303"/>
  <c r="K146" i="303"/>
  <c r="J146" i="303"/>
  <c r="P145" i="303"/>
  <c r="M145" i="303" s="1"/>
  <c r="L145" i="303"/>
  <c r="K145" i="303"/>
  <c r="J145" i="303"/>
  <c r="P144" i="303"/>
  <c r="M144" i="303" s="1"/>
  <c r="L144" i="303"/>
  <c r="K144" i="303"/>
  <c r="J144" i="303"/>
  <c r="P143" i="303"/>
  <c r="M143" i="303" s="1"/>
  <c r="L143" i="303"/>
  <c r="K143" i="303"/>
  <c r="J143" i="303"/>
  <c r="P142" i="303"/>
  <c r="M142" i="303"/>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s="1"/>
  <c r="L137" i="303"/>
  <c r="K137" i="303"/>
  <c r="J137" i="303"/>
  <c r="P136" i="303"/>
  <c r="M136" i="303" s="1"/>
  <c r="L136" i="303"/>
  <c r="K136" i="303"/>
  <c r="J136" i="303"/>
  <c r="P135" i="303"/>
  <c r="M135" i="303"/>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c r="L130" i="303"/>
  <c r="K130" i="303"/>
  <c r="J130" i="303"/>
  <c r="P129" i="303"/>
  <c r="M129" i="303"/>
  <c r="L129" i="303"/>
  <c r="K129" i="303"/>
  <c r="J129" i="303"/>
  <c r="P128" i="303"/>
  <c r="M128" i="303" s="1"/>
  <c r="L128" i="303"/>
  <c r="K128" i="303"/>
  <c r="J128" i="303"/>
  <c r="P127" i="303"/>
  <c r="M127" i="303" s="1"/>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c r="L105" i="303"/>
  <c r="K105" i="303"/>
  <c r="J105" i="303"/>
  <c r="P104" i="303"/>
  <c r="M104" i="303" s="1"/>
  <c r="L104" i="303"/>
  <c r="K104" i="303"/>
  <c r="J104" i="303"/>
  <c r="P103" i="303"/>
  <c r="M103" i="303" s="1"/>
  <c r="L103" i="303"/>
  <c r="K103" i="303"/>
  <c r="J103" i="303"/>
  <c r="P102" i="303"/>
  <c r="M102" i="303" s="1"/>
  <c r="L102" i="303"/>
  <c r="K102" i="303"/>
  <c r="J102" i="303"/>
  <c r="P101" i="303"/>
  <c r="M101" i="303"/>
  <c r="L101" i="303"/>
  <c r="K101" i="303"/>
  <c r="J101" i="303"/>
  <c r="P100" i="303"/>
  <c r="M100" i="303" s="1"/>
  <c r="L100" i="303"/>
  <c r="K100" i="303"/>
  <c r="J100" i="303"/>
  <c r="P99" i="303"/>
  <c r="M99" i="303"/>
  <c r="L99" i="303"/>
  <c r="K99" i="303"/>
  <c r="J99" i="303"/>
  <c r="P98" i="303"/>
  <c r="M98" i="303" s="1"/>
  <c r="L98" i="303"/>
  <c r="K98" i="303"/>
  <c r="J98" i="303"/>
  <c r="P97" i="303"/>
  <c r="M97" i="303" s="1"/>
  <c r="L97" i="303"/>
  <c r="K97" i="303"/>
  <c r="J97" i="303"/>
  <c r="P96" i="303"/>
  <c r="M96" i="303" s="1"/>
  <c r="L96" i="303"/>
  <c r="K96" i="303"/>
  <c r="J96" i="303"/>
  <c r="P95" i="303"/>
  <c r="M95" i="303"/>
  <c r="L95" i="303"/>
  <c r="K95" i="303"/>
  <c r="J95" i="303"/>
  <c r="P94" i="303"/>
  <c r="M94" i="303"/>
  <c r="L94" i="303"/>
  <c r="K94" i="303"/>
  <c r="J94" i="303"/>
  <c r="P93" i="303"/>
  <c r="M93" i="303" s="1"/>
  <c r="L93" i="303"/>
  <c r="K93" i="303"/>
  <c r="J93" i="303"/>
  <c r="P92" i="303"/>
  <c r="M92" i="303" s="1"/>
  <c r="L92" i="303"/>
  <c r="K92" i="303"/>
  <c r="J92" i="303"/>
  <c r="P91" i="303"/>
  <c r="M91" i="303" s="1"/>
  <c r="L91" i="303"/>
  <c r="K91" i="303"/>
  <c r="J91" i="303"/>
  <c r="P90" i="303"/>
  <c r="M90" i="303" s="1"/>
  <c r="L90" i="303"/>
  <c r="K90" i="303"/>
  <c r="J90" i="303"/>
  <c r="P89" i="303"/>
  <c r="M89" i="303"/>
  <c r="L89" i="303"/>
  <c r="K89" i="303"/>
  <c r="J89" i="303"/>
  <c r="P88" i="303"/>
  <c r="M88" i="303" s="1"/>
  <c r="L88" i="303"/>
  <c r="K88" i="303"/>
  <c r="J88" i="303"/>
  <c r="P87" i="303"/>
  <c r="M87" i="303"/>
  <c r="L87" i="303"/>
  <c r="K87" i="303"/>
  <c r="J87" i="303"/>
  <c r="P86" i="303"/>
  <c r="M86" i="303" s="1"/>
  <c r="L86" i="303"/>
  <c r="K86" i="303"/>
  <c r="J86" i="303"/>
  <c r="P85" i="303"/>
  <c r="M85" i="303" s="1"/>
  <c r="L85" i="303"/>
  <c r="K85" i="303"/>
  <c r="J85" i="303"/>
  <c r="P84" i="303"/>
  <c r="M84" i="303" s="1"/>
  <c r="L84" i="303"/>
  <c r="K84" i="303"/>
  <c r="J84" i="303"/>
  <c r="P83" i="303"/>
  <c r="M83" i="303"/>
  <c r="L83" i="303"/>
  <c r="K83" i="303"/>
  <c r="J83" i="303"/>
  <c r="P82" i="303"/>
  <c r="M82" i="303"/>
  <c r="L82" i="303"/>
  <c r="K82" i="303"/>
  <c r="J82" i="303"/>
  <c r="P81" i="303"/>
  <c r="M81" i="303" s="1"/>
  <c r="L81" i="303"/>
  <c r="K81" i="303"/>
  <c r="J81" i="303"/>
  <c r="P80" i="303"/>
  <c r="M80" i="303" s="1"/>
  <c r="L80" i="303"/>
  <c r="K80" i="303"/>
  <c r="J80" i="303"/>
  <c r="P79" i="303"/>
  <c r="M79" i="303" s="1"/>
  <c r="L79" i="303"/>
  <c r="K79" i="303"/>
  <c r="J79" i="303"/>
  <c r="P78" i="303"/>
  <c r="M78" i="303"/>
  <c r="L78" i="303"/>
  <c r="K78" i="303"/>
  <c r="J78" i="303"/>
  <c r="P77" i="303"/>
  <c r="M77" i="303" s="1"/>
  <c r="L77" i="303"/>
  <c r="K77" i="303"/>
  <c r="J77" i="303"/>
  <c r="P76" i="303"/>
  <c r="M76" i="303" s="1"/>
  <c r="L76" i="303"/>
  <c r="K76" i="303"/>
  <c r="J76" i="303"/>
  <c r="P75" i="303"/>
  <c r="M75" i="303"/>
  <c r="L75" i="303"/>
  <c r="K75" i="303"/>
  <c r="J75" i="303"/>
  <c r="P74" i="303"/>
  <c r="M74" i="303" s="1"/>
  <c r="L74" i="303"/>
  <c r="K74" i="303"/>
  <c r="J74" i="303"/>
  <c r="P73" i="303"/>
  <c r="M73" i="303" s="1"/>
  <c r="L73" i="303"/>
  <c r="K73" i="303"/>
  <c r="J73" i="303"/>
  <c r="P72" i="303"/>
  <c r="M72" i="303" s="1"/>
  <c r="L72" i="303"/>
  <c r="K72" i="303"/>
  <c r="J72" i="303"/>
  <c r="P71" i="303"/>
  <c r="M71" i="303"/>
  <c r="L71" i="303"/>
  <c r="K71" i="303"/>
  <c r="J71" i="303"/>
  <c r="P70" i="303"/>
  <c r="M70" i="303"/>
  <c r="L70" i="303"/>
  <c r="K70" i="303"/>
  <c r="J70" i="303"/>
  <c r="P69" i="303"/>
  <c r="M69" i="303" s="1"/>
  <c r="L69" i="303"/>
  <c r="K69" i="303"/>
  <c r="J69" i="303"/>
  <c r="P68" i="303"/>
  <c r="M68" i="303" s="1"/>
  <c r="L68" i="303"/>
  <c r="K68" i="303"/>
  <c r="J68" i="303"/>
  <c r="P67" i="303"/>
  <c r="M67" i="303" s="1"/>
  <c r="L67" i="303"/>
  <c r="K67" i="303"/>
  <c r="J67" i="303"/>
  <c r="P66" i="303"/>
  <c r="M66" i="303"/>
  <c r="L66" i="303"/>
  <c r="K66" i="303"/>
  <c r="J66" i="303"/>
  <c r="P65" i="303"/>
  <c r="M65" i="303"/>
  <c r="L65" i="303"/>
  <c r="K65" i="303"/>
  <c r="J65" i="303"/>
  <c r="P64" i="303"/>
  <c r="M64" i="303" s="1"/>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c r="L53" i="303"/>
  <c r="K53" i="303"/>
  <c r="J53" i="303"/>
  <c r="P52" i="303"/>
  <c r="M52" i="303" s="1"/>
  <c r="L52" i="303"/>
  <c r="K52" i="303"/>
  <c r="J52" i="303"/>
  <c r="P51" i="303"/>
  <c r="M51" i="303" s="1"/>
  <c r="L51" i="303"/>
  <c r="K51" i="303"/>
  <c r="J51" i="303"/>
  <c r="P50" i="303"/>
  <c r="M50" i="303" s="1"/>
  <c r="L50" i="303"/>
  <c r="K50" i="303"/>
  <c r="J50" i="303"/>
  <c r="P49" i="303"/>
  <c r="M49" i="303"/>
  <c r="L49" i="303"/>
  <c r="K49" i="303"/>
  <c r="J49" i="303"/>
  <c r="P48" i="303"/>
  <c r="M48" i="303" s="1"/>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D67" i="288"/>
  <c r="C67" i="288"/>
  <c r="B67" i="288"/>
  <c r="I65" i="288"/>
  <c r="G65" i="288"/>
  <c r="F65" i="288"/>
  <c r="D65" i="288"/>
  <c r="C65" i="288"/>
  <c r="B65" i="288"/>
  <c r="K64" i="288"/>
  <c r="M66" i="288" s="1"/>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D57" i="288"/>
  <c r="C57" i="288"/>
  <c r="B57" i="288"/>
  <c r="I55" i="288"/>
  <c r="G55" i="288"/>
  <c r="F55" i="288"/>
  <c r="K56" i="288" s="1"/>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I47" i="288"/>
  <c r="G47" i="288"/>
  <c r="F47" i="288"/>
  <c r="K48" i="288" s="1"/>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I37" i="288"/>
  <c r="G37" i="288"/>
  <c r="F37" i="288"/>
  <c r="D37" i="288"/>
  <c r="C37" i="288"/>
  <c r="B37" i="288"/>
  <c r="K36" i="288"/>
  <c r="I35" i="288"/>
  <c r="G35" i="288"/>
  <c r="D35" i="288"/>
  <c r="C35" i="288"/>
  <c r="B35" i="288"/>
  <c r="I33" i="288"/>
  <c r="G33" i="288"/>
  <c r="F33" i="288"/>
  <c r="D33" i="288"/>
  <c r="C33" i="288"/>
  <c r="B33" i="288"/>
  <c r="I31" i="288"/>
  <c r="G31" i="288"/>
  <c r="F31" i="288"/>
  <c r="K32" i="288" s="1"/>
  <c r="D31" i="288"/>
  <c r="C31" i="288"/>
  <c r="B31" i="288"/>
  <c r="O30" i="288"/>
  <c r="I29" i="288"/>
  <c r="G29" i="288"/>
  <c r="F29" i="288"/>
  <c r="D29" i="288"/>
  <c r="C29" i="288"/>
  <c r="B29" i="288"/>
  <c r="K28" i="288"/>
  <c r="I27" i="288"/>
  <c r="G27" i="288"/>
  <c r="F27" i="288"/>
  <c r="D27" i="288"/>
  <c r="C27" i="288"/>
  <c r="B27" i="288"/>
  <c r="M26" i="288"/>
  <c r="I25" i="288"/>
  <c r="G25" i="288"/>
  <c r="D25" i="288"/>
  <c r="C25" i="288"/>
  <c r="B25" i="288"/>
  <c r="I23" i="288"/>
  <c r="G23" i="288"/>
  <c r="F23" i="288"/>
  <c r="K24" i="288" s="1"/>
  <c r="D23" i="288"/>
  <c r="C23" i="288"/>
  <c r="B23" i="288"/>
  <c r="Q22" i="288"/>
  <c r="I21" i="288"/>
  <c r="G21" i="288"/>
  <c r="F21" i="288"/>
  <c r="D21" i="288"/>
  <c r="C21" i="288"/>
  <c r="B21" i="288"/>
  <c r="K20" i="288"/>
  <c r="I19" i="288"/>
  <c r="G19" i="288"/>
  <c r="F19" i="288"/>
  <c r="D19" i="288"/>
  <c r="C19" i="288"/>
  <c r="B19" i="288"/>
  <c r="M18" i="288"/>
  <c r="I17" i="288"/>
  <c r="G17" i="288"/>
  <c r="F17" i="288"/>
  <c r="K16" i="288" s="1"/>
  <c r="D17" i="288"/>
  <c r="C17" i="288"/>
  <c r="B17" i="288"/>
  <c r="U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A1" i="288"/>
  <c r="R57" i="287"/>
  <c r="F50" i="287" s="1"/>
  <c r="F53" i="287"/>
  <c r="I37" i="287"/>
  <c r="D37" i="287"/>
  <c r="C37" i="287"/>
  <c r="B37" i="287"/>
  <c r="K36" i="287"/>
  <c r="I35" i="287"/>
  <c r="G35" i="287"/>
  <c r="F35" i="287"/>
  <c r="D35" i="287"/>
  <c r="C35" i="287"/>
  <c r="B35" i="287"/>
  <c r="M34" i="287"/>
  <c r="I33" i="287"/>
  <c r="D33" i="287"/>
  <c r="C33" i="287"/>
  <c r="B33" i="287"/>
  <c r="K32" i="287"/>
  <c r="I31" i="287"/>
  <c r="G31" i="287"/>
  <c r="F31" i="287"/>
  <c r="D31" i="287"/>
  <c r="C31" i="287"/>
  <c r="B31" i="287"/>
  <c r="O30" i="287"/>
  <c r="I29" i="287"/>
  <c r="D29" i="287"/>
  <c r="C29" i="287"/>
  <c r="B29" i="287"/>
  <c r="K28" i="287"/>
  <c r="I27" i="287"/>
  <c r="G27" i="287"/>
  <c r="F27" i="287"/>
  <c r="D27" i="287"/>
  <c r="C27" i="287"/>
  <c r="B27" i="287"/>
  <c r="M26" i="287"/>
  <c r="I25" i="287"/>
  <c r="D25" i="287"/>
  <c r="C25" i="287"/>
  <c r="B25" i="287"/>
  <c r="K24" i="287"/>
  <c r="I23" i="287"/>
  <c r="D23" i="287"/>
  <c r="C23" i="287"/>
  <c r="B23" i="287"/>
  <c r="Q22" i="287"/>
  <c r="I21" i="287"/>
  <c r="D21" i="287"/>
  <c r="C21" i="287"/>
  <c r="B21" i="287"/>
  <c r="K20" i="287"/>
  <c r="I19" i="287"/>
  <c r="D19" i="287"/>
  <c r="C19" i="287"/>
  <c r="B19" i="287"/>
  <c r="M18" i="287"/>
  <c r="I17" i="287"/>
  <c r="D17" i="287"/>
  <c r="C17" i="287"/>
  <c r="B17" i="287"/>
  <c r="U16" i="287"/>
  <c r="K16" i="287"/>
  <c r="I15" i="287"/>
  <c r="D15" i="287"/>
  <c r="C15" i="287"/>
  <c r="B15" i="287"/>
  <c r="O14" i="287"/>
  <c r="I13" i="287"/>
  <c r="D13" i="287"/>
  <c r="C13" i="287"/>
  <c r="B13" i="287"/>
  <c r="K12" i="287"/>
  <c r="I11" i="287"/>
  <c r="D11" i="287"/>
  <c r="C11" i="287"/>
  <c r="B11" i="287"/>
  <c r="M10" i="287"/>
  <c r="I9" i="287"/>
  <c r="D9" i="287"/>
  <c r="C9" i="287"/>
  <c r="B9" i="287"/>
  <c r="K8" i="287"/>
  <c r="U7" i="287"/>
  <c r="I7" i="287"/>
  <c r="G7" i="287"/>
  <c r="F7" i="287"/>
  <c r="D7" i="287"/>
  <c r="C7" i="287"/>
  <c r="B7" i="287"/>
  <c r="Y5" i="287"/>
  <c r="AC1" i="287" s="1"/>
  <c r="R4" i="287"/>
  <c r="O57" i="287"/>
  <c r="G4" i="287"/>
  <c r="A4" i="287"/>
  <c r="Y3" i="287"/>
  <c r="Q6" i="287"/>
  <c r="A1" i="287"/>
  <c r="P156" i="279"/>
  <c r="M156" i="279" s="1"/>
  <c r="L156" i="279"/>
  <c r="K156" i="279"/>
  <c r="J156" i="279"/>
  <c r="P155" i="279"/>
  <c r="M155" i="279"/>
  <c r="L155" i="279"/>
  <c r="K155" i="279"/>
  <c r="J155" i="279"/>
  <c r="P154" i="279"/>
  <c r="M154" i="279" s="1"/>
  <c r="L154" i="279"/>
  <c r="K154" i="279"/>
  <c r="J154" i="279"/>
  <c r="P153" i="279"/>
  <c r="M153" i="279" s="1"/>
  <c r="L153" i="279"/>
  <c r="K153" i="279"/>
  <c r="J153" i="279"/>
  <c r="P152" i="279"/>
  <c r="M152" i="279" s="1"/>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s="1"/>
  <c r="L147" i="279"/>
  <c r="K147" i="279"/>
  <c r="J147" i="279"/>
  <c r="P146" i="279"/>
  <c r="M146" i="279"/>
  <c r="L146" i="279"/>
  <c r="K146" i="279"/>
  <c r="J146" i="279"/>
  <c r="P145" i="279"/>
  <c r="M145" i="279"/>
  <c r="L145" i="279"/>
  <c r="K145" i="279"/>
  <c r="J145" i="279"/>
  <c r="P144" i="279"/>
  <c r="M144" i="279" s="1"/>
  <c r="L144" i="279"/>
  <c r="K144" i="279"/>
  <c r="J144" i="279"/>
  <c r="P143" i="279"/>
  <c r="M143" i="279" s="1"/>
  <c r="L143" i="279"/>
  <c r="K143" i="279"/>
  <c r="J143" i="279"/>
  <c r="P142" i="279"/>
  <c r="M142" i="279" s="1"/>
  <c r="L142" i="279"/>
  <c r="K142" i="279"/>
  <c r="J142" i="279"/>
  <c r="P141" i="279"/>
  <c r="M141" i="279" s="1"/>
  <c r="L141" i="279"/>
  <c r="K141" i="279"/>
  <c r="J141" i="279"/>
  <c r="P140" i="279"/>
  <c r="M140" i="279" s="1"/>
  <c r="L140" i="279"/>
  <c r="K140" i="279"/>
  <c r="J140" i="279"/>
  <c r="P139" i="279"/>
  <c r="M139" i="279"/>
  <c r="L139" i="279"/>
  <c r="K139" i="279"/>
  <c r="J139" i="279"/>
  <c r="P138" i="279"/>
  <c r="M138" i="279"/>
  <c r="L138" i="279"/>
  <c r="K138" i="279"/>
  <c r="J138" i="279"/>
  <c r="P137" i="279"/>
  <c r="M137" i="279" s="1"/>
  <c r="L137" i="279"/>
  <c r="K137" i="279"/>
  <c r="J137" i="279"/>
  <c r="P136" i="279"/>
  <c r="M136" i="279" s="1"/>
  <c r="L136" i="279"/>
  <c r="K136" i="279"/>
  <c r="J136" i="279"/>
  <c r="P135" i="279"/>
  <c r="M135" i="279" s="1"/>
  <c r="L135" i="279"/>
  <c r="K135" i="279"/>
  <c r="J135" i="279"/>
  <c r="P134" i="279"/>
  <c r="M134" i="279"/>
  <c r="L134" i="279"/>
  <c r="K134" i="279"/>
  <c r="J134" i="279"/>
  <c r="P133" i="279"/>
  <c r="M133" i="279"/>
  <c r="L133" i="279"/>
  <c r="K133" i="279"/>
  <c r="J133" i="279"/>
  <c r="P132" i="279"/>
  <c r="M132" i="279" s="1"/>
  <c r="L132" i="279"/>
  <c r="K132" i="279"/>
  <c r="J132" i="279"/>
  <c r="P131" i="279"/>
  <c r="M131" i="279" s="1"/>
  <c r="L131" i="279"/>
  <c r="K131" i="279"/>
  <c r="J131" i="279"/>
  <c r="P130" i="279"/>
  <c r="M130" i="279" s="1"/>
  <c r="L130" i="279"/>
  <c r="K130" i="279"/>
  <c r="J130" i="279"/>
  <c r="P129" i="279"/>
  <c r="M129" i="279"/>
  <c r="L129" i="279"/>
  <c r="K129" i="279"/>
  <c r="J129" i="279"/>
  <c r="P128" i="279"/>
  <c r="M128" i="279" s="1"/>
  <c r="L128" i="279"/>
  <c r="K128" i="279"/>
  <c r="J128" i="279"/>
  <c r="P127" i="279"/>
  <c r="M127" i="279" s="1"/>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c r="L122" i="279"/>
  <c r="K122" i="279"/>
  <c r="J122" i="279"/>
  <c r="P121" i="279"/>
  <c r="M121" i="279"/>
  <c r="L121" i="279"/>
  <c r="K121" i="279"/>
  <c r="J121" i="279"/>
  <c r="P120" i="279"/>
  <c r="M120" i="279" s="1"/>
  <c r="L120" i="279"/>
  <c r="K120" i="279"/>
  <c r="J120" i="279"/>
  <c r="P119" i="279"/>
  <c r="M119" i="279" s="1"/>
  <c r="L119" i="279"/>
  <c r="K119" i="279"/>
  <c r="J119" i="279"/>
  <c r="P118" i="279"/>
  <c r="M118" i="279" s="1"/>
  <c r="L118" i="279"/>
  <c r="K118" i="279"/>
  <c r="J118" i="279"/>
  <c r="P117" i="279"/>
  <c r="M117" i="279"/>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c r="L105" i="279"/>
  <c r="K105" i="279"/>
  <c r="J105" i="279"/>
  <c r="P104" i="279"/>
  <c r="M104" i="279" s="1"/>
  <c r="L104" i="279"/>
  <c r="K104" i="279"/>
  <c r="J104" i="279"/>
  <c r="P103" i="279"/>
  <c r="M103" i="279" s="1"/>
  <c r="L103" i="279"/>
  <c r="K103" i="279"/>
  <c r="J103" i="279"/>
  <c r="P102" i="279"/>
  <c r="M102" i="279" s="1"/>
  <c r="L102" i="279"/>
  <c r="K102" i="279"/>
  <c r="J102" i="279"/>
  <c r="P101" i="279"/>
  <c r="M101" i="279" s="1"/>
  <c r="L101" i="279"/>
  <c r="K101" i="279"/>
  <c r="J101" i="279"/>
  <c r="P100" i="279"/>
  <c r="M100" i="279" s="1"/>
  <c r="L100" i="279"/>
  <c r="K100" i="279"/>
  <c r="J100" i="279"/>
  <c r="P99" i="279"/>
  <c r="M99" i="279"/>
  <c r="L99" i="279"/>
  <c r="K99" i="279"/>
  <c r="J99" i="279"/>
  <c r="P98" i="279"/>
  <c r="M98" i="279"/>
  <c r="L98" i="279"/>
  <c r="K98" i="279"/>
  <c r="J98" i="279"/>
  <c r="P97" i="279"/>
  <c r="M97" i="279" s="1"/>
  <c r="L97" i="279"/>
  <c r="K97" i="279"/>
  <c r="J97" i="279"/>
  <c r="P96" i="279"/>
  <c r="M96" i="279" s="1"/>
  <c r="L96" i="279"/>
  <c r="K96" i="279"/>
  <c r="J96" i="279"/>
  <c r="P95" i="279"/>
  <c r="M95" i="279" s="1"/>
  <c r="L95" i="279"/>
  <c r="K95" i="279"/>
  <c r="J95" i="279"/>
  <c r="P94" i="279"/>
  <c r="M94" i="279"/>
  <c r="L94" i="279"/>
  <c r="K94" i="279"/>
  <c r="J94" i="279"/>
  <c r="P93" i="279"/>
  <c r="M93" i="279" s="1"/>
  <c r="L93" i="279"/>
  <c r="K93" i="279"/>
  <c r="J93" i="279"/>
  <c r="P92" i="279"/>
  <c r="M92" i="279" s="1"/>
  <c r="L92" i="279"/>
  <c r="K92" i="279"/>
  <c r="J92" i="279"/>
  <c r="P91" i="279"/>
  <c r="M91" i="279" s="1"/>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s="1"/>
  <c r="L83" i="279"/>
  <c r="K83" i="279"/>
  <c r="J83" i="279"/>
  <c r="P82" i="279"/>
  <c r="M82" i="279"/>
  <c r="L82" i="279"/>
  <c r="K82" i="279"/>
  <c r="J82" i="279"/>
  <c r="P81" i="279"/>
  <c r="M81" i="279" s="1"/>
  <c r="L81" i="279"/>
  <c r="K81" i="279"/>
  <c r="J81" i="279"/>
  <c r="P80" i="279"/>
  <c r="M80" i="279" s="1"/>
  <c r="L80" i="279"/>
  <c r="K80" i="279"/>
  <c r="J80" i="279"/>
  <c r="P79" i="279"/>
  <c r="M79" i="279" s="1"/>
  <c r="L79" i="279"/>
  <c r="K79" i="279"/>
  <c r="J79" i="279"/>
  <c r="P78" i="279"/>
  <c r="M78" i="279" s="1"/>
  <c r="L78" i="279"/>
  <c r="K78" i="279"/>
  <c r="J78" i="279"/>
  <c r="P77" i="279"/>
  <c r="M77" i="279" s="1"/>
  <c r="L77" i="279"/>
  <c r="K77" i="279"/>
  <c r="J77" i="279"/>
  <c r="P76" i="279"/>
  <c r="M76" i="279" s="1"/>
  <c r="L76" i="279"/>
  <c r="K76" i="279"/>
  <c r="J76" i="279"/>
  <c r="P75" i="279"/>
  <c r="M75" i="279"/>
  <c r="L75" i="279"/>
  <c r="K75" i="279"/>
  <c r="J75" i="279"/>
  <c r="P74" i="279"/>
  <c r="M74" i="279"/>
  <c r="L74" i="279"/>
  <c r="K74" i="279"/>
  <c r="J74" i="279"/>
  <c r="P73" i="279"/>
  <c r="M73" i="279" s="1"/>
  <c r="L73" i="279"/>
  <c r="K73" i="279"/>
  <c r="J73" i="279"/>
  <c r="P72" i="279"/>
  <c r="M72" i="279" s="1"/>
  <c r="L72" i="279"/>
  <c r="K72" i="279"/>
  <c r="J72" i="279"/>
  <c r="P71" i="279"/>
  <c r="M71" i="279" s="1"/>
  <c r="L71" i="279"/>
  <c r="K71" i="279"/>
  <c r="J71" i="279"/>
  <c r="P70" i="279"/>
  <c r="M70" i="279"/>
  <c r="L70" i="279"/>
  <c r="K70" i="279"/>
  <c r="J70" i="279"/>
  <c r="P69" i="279"/>
  <c r="M69" i="279" s="1"/>
  <c r="L69" i="279"/>
  <c r="K69" i="279"/>
  <c r="J69" i="279"/>
  <c r="P68" i="279"/>
  <c r="M68" i="279" s="1"/>
  <c r="L68" i="279"/>
  <c r="K68" i="279"/>
  <c r="J68" i="279"/>
  <c r="P67" i="279"/>
  <c r="M67" i="279" s="1"/>
  <c r="L67" i="279"/>
  <c r="K67" i="279"/>
  <c r="J67" i="279"/>
  <c r="P66" i="279"/>
  <c r="M66" i="279" s="1"/>
  <c r="L66" i="279"/>
  <c r="K66" i="279"/>
  <c r="J66" i="279"/>
  <c r="P65" i="279"/>
  <c r="M65" i="279"/>
  <c r="L65" i="279"/>
  <c r="K65" i="279"/>
  <c r="J65" i="279"/>
  <c r="P64" i="279"/>
  <c r="M64" i="279" s="1"/>
  <c r="L64" i="279"/>
  <c r="K64" i="279"/>
  <c r="J64" i="279"/>
  <c r="P63" i="279"/>
  <c r="M63" i="279"/>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c r="L58" i="279"/>
  <c r="K58" i="279"/>
  <c r="J58" i="279"/>
  <c r="P57" i="279"/>
  <c r="M57" i="279" s="1"/>
  <c r="L57" i="279"/>
  <c r="K57" i="279"/>
  <c r="J57" i="279"/>
  <c r="P56" i="279"/>
  <c r="M56" i="279" s="1"/>
  <c r="L56" i="279"/>
  <c r="K56" i="279"/>
  <c r="J56" i="279"/>
  <c r="P55" i="279"/>
  <c r="M55" i="279" s="1"/>
  <c r="L55" i="279"/>
  <c r="K55" i="279"/>
  <c r="J55" i="279"/>
  <c r="P54" i="279"/>
  <c r="M54" i="279" s="1"/>
  <c r="L54" i="279"/>
  <c r="K54" i="279"/>
  <c r="J54" i="279"/>
  <c r="P53" i="279"/>
  <c r="M53" i="279"/>
  <c r="L53" i="279"/>
  <c r="K53" i="279"/>
  <c r="J53" i="279"/>
  <c r="P52" i="279"/>
  <c r="M52" i="279" s="1"/>
  <c r="L52" i="279"/>
  <c r="K52" i="279"/>
  <c r="J52" i="279"/>
  <c r="P51" i="279"/>
  <c r="M51" i="279"/>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E2" i="241"/>
  <c r="E2" i="240"/>
  <c r="C2" i="231"/>
  <c r="R80" i="241"/>
  <c r="H79" i="241" s="1"/>
  <c r="F79" i="241"/>
  <c r="H75" i="241"/>
  <c r="F75" i="241"/>
  <c r="I70" i="241"/>
  <c r="G70" i="241"/>
  <c r="F70" i="241"/>
  <c r="K69" i="241" s="1"/>
  <c r="M68" i="241" s="1"/>
  <c r="D70" i="241"/>
  <c r="C70" i="241"/>
  <c r="B70" i="241"/>
  <c r="I69" i="241"/>
  <c r="G69" i="241"/>
  <c r="F69" i="241"/>
  <c r="D69" i="241"/>
  <c r="C69" i="241"/>
  <c r="B69" i="241"/>
  <c r="I68" i="241"/>
  <c r="G68" i="241"/>
  <c r="F68" i="241"/>
  <c r="D68" i="241"/>
  <c r="C68" i="241"/>
  <c r="B68" i="241"/>
  <c r="I67" i="241"/>
  <c r="G67" i="241"/>
  <c r="F67" i="241"/>
  <c r="K67" i="241" s="1"/>
  <c r="D67" i="241"/>
  <c r="C67" i="241"/>
  <c r="B67" i="241"/>
  <c r="O66" i="241"/>
  <c r="I66" i="241"/>
  <c r="G66" i="241"/>
  <c r="F66" i="241"/>
  <c r="D66" i="241"/>
  <c r="C66" i="241"/>
  <c r="B66" i="241"/>
  <c r="I65" i="241"/>
  <c r="G65" i="241"/>
  <c r="F65" i="241"/>
  <c r="D65" i="241"/>
  <c r="C65" i="241"/>
  <c r="B65" i="241"/>
  <c r="M64" i="241"/>
  <c r="I64" i="241"/>
  <c r="G64" i="241"/>
  <c r="F64" i="241"/>
  <c r="D64" i="241"/>
  <c r="C64" i="241"/>
  <c r="B64" i="241"/>
  <c r="I63" i="241"/>
  <c r="G63" i="241"/>
  <c r="F63" i="241"/>
  <c r="D63" i="241"/>
  <c r="C63" i="241"/>
  <c r="B63" i="241"/>
  <c r="Q62" i="241"/>
  <c r="I62" i="241"/>
  <c r="G62" i="241"/>
  <c r="F62" i="241"/>
  <c r="D62" i="241"/>
  <c r="C62" i="241"/>
  <c r="B62" i="241"/>
  <c r="I61" i="241"/>
  <c r="G61" i="241"/>
  <c r="F61" i="241"/>
  <c r="K61" i="241" s="1"/>
  <c r="D61" i="241"/>
  <c r="C61" i="241"/>
  <c r="B61" i="241"/>
  <c r="M60" i="241"/>
  <c r="I60" i="241"/>
  <c r="G60" i="241"/>
  <c r="F60" i="241"/>
  <c r="D60" i="241"/>
  <c r="C60" i="241"/>
  <c r="B60" i="241"/>
  <c r="I59" i="241"/>
  <c r="G59" i="241"/>
  <c r="F59" i="241"/>
  <c r="K59" i="241" s="1"/>
  <c r="D59" i="241"/>
  <c r="C59" i="241"/>
  <c r="B59" i="241"/>
  <c r="I58" i="241"/>
  <c r="G58" i="241"/>
  <c r="F58" i="241"/>
  <c r="D58" i="241"/>
  <c r="C58" i="241"/>
  <c r="B58" i="241"/>
  <c r="I57" i="241"/>
  <c r="G57" i="241"/>
  <c r="F57" i="241"/>
  <c r="K57" i="241" s="1"/>
  <c r="D57" i="241"/>
  <c r="C57" i="241"/>
  <c r="B57" i="241"/>
  <c r="I56" i="241"/>
  <c r="G56" i="241"/>
  <c r="F56" i="241"/>
  <c r="D56" i="241"/>
  <c r="C56" i="241"/>
  <c r="B56" i="241"/>
  <c r="I55" i="241"/>
  <c r="G55" i="241"/>
  <c r="F55" i="241"/>
  <c r="K55" i="241" s="1"/>
  <c r="M56" i="241" s="1"/>
  <c r="O58" i="241" s="1"/>
  <c r="D55" i="241"/>
  <c r="C55" i="241"/>
  <c r="B55" i="241"/>
  <c r="I54" i="241"/>
  <c r="G54" i="241"/>
  <c r="F54" i="241"/>
  <c r="D54" i="241"/>
  <c r="C54" i="241"/>
  <c r="B54" i="241"/>
  <c r="K53" i="241"/>
  <c r="I53" i="241"/>
  <c r="G53" i="241"/>
  <c r="F53" i="241"/>
  <c r="D53" i="241"/>
  <c r="C53" i="241"/>
  <c r="B53" i="241"/>
  <c r="I52" i="241"/>
  <c r="G52" i="241"/>
  <c r="F52" i="241"/>
  <c r="D52" i="241"/>
  <c r="C52" i="241"/>
  <c r="B52" i="241"/>
  <c r="I51" i="241"/>
  <c r="G51" i="241"/>
  <c r="F51" i="241"/>
  <c r="K51" i="241" s="1"/>
  <c r="M52" i="241" s="1"/>
  <c r="D51" i="241"/>
  <c r="C51" i="241"/>
  <c r="B51" i="241"/>
  <c r="I50" i="241"/>
  <c r="G50" i="241"/>
  <c r="F50" i="241"/>
  <c r="D50" i="241"/>
  <c r="C50" i="241"/>
  <c r="B50" i="241"/>
  <c r="I49" i="241"/>
  <c r="G49" i="241"/>
  <c r="F49" i="241"/>
  <c r="D49" i="241"/>
  <c r="C49" i="241"/>
  <c r="B49" i="241"/>
  <c r="M48" i="241"/>
  <c r="O50" i="241" s="1"/>
  <c r="Q46" i="241" s="1"/>
  <c r="I48" i="241"/>
  <c r="G48" i="241"/>
  <c r="F48" i="241"/>
  <c r="D48" i="241"/>
  <c r="C48" i="241"/>
  <c r="B48" i="241"/>
  <c r="K47" i="241"/>
  <c r="I47" i="241"/>
  <c r="G47" i="241"/>
  <c r="F47" i="241"/>
  <c r="D47" i="241"/>
  <c r="C47" i="241"/>
  <c r="B47" i="241"/>
  <c r="I46" i="241"/>
  <c r="G46" i="241"/>
  <c r="F46" i="241"/>
  <c r="D46" i="241"/>
  <c r="C46" i="241"/>
  <c r="B46" i="241"/>
  <c r="G45" i="241"/>
  <c r="F45" i="241"/>
  <c r="K45" i="241" s="1"/>
  <c r="M44" i="241" s="1"/>
  <c r="O42" i="241" s="1"/>
  <c r="D45" i="241"/>
  <c r="C45" i="241"/>
  <c r="B45" i="241"/>
  <c r="I44" i="241"/>
  <c r="G44" i="241"/>
  <c r="F44" i="241"/>
  <c r="D44" i="241"/>
  <c r="C44" i="241"/>
  <c r="B44" i="241"/>
  <c r="I43" i="241"/>
  <c r="G43" i="241"/>
  <c r="F43" i="241"/>
  <c r="K43" i="241" s="1"/>
  <c r="D43" i="241"/>
  <c r="C43" i="241"/>
  <c r="B43" i="241"/>
  <c r="I42" i="241"/>
  <c r="G42" i="241"/>
  <c r="F42" i="241"/>
  <c r="D42" i="241"/>
  <c r="C42" i="241"/>
  <c r="B42" i="241"/>
  <c r="I41" i="241"/>
  <c r="G41" i="241"/>
  <c r="F41" i="241"/>
  <c r="K41" i="241" s="1"/>
  <c r="D41" i="241"/>
  <c r="C41" i="241"/>
  <c r="B41" i="241"/>
  <c r="M40" i="241"/>
  <c r="I40" i="241"/>
  <c r="G40" i="241"/>
  <c r="F40" i="241"/>
  <c r="D40" i="241"/>
  <c r="C40" i="241"/>
  <c r="B40" i="241"/>
  <c r="I39" i="241"/>
  <c r="G39" i="241"/>
  <c r="F39" i="241"/>
  <c r="K39" i="241" s="1"/>
  <c r="D39" i="241"/>
  <c r="C39" i="241"/>
  <c r="B39" i="241"/>
  <c r="I38" i="241"/>
  <c r="G38" i="241"/>
  <c r="F38" i="241"/>
  <c r="K37" i="241" s="1"/>
  <c r="M36" i="241" s="1"/>
  <c r="D38" i="241"/>
  <c r="C38" i="241"/>
  <c r="B38" i="241"/>
  <c r="I37" i="241"/>
  <c r="G37" i="241"/>
  <c r="F37" i="241"/>
  <c r="D37" i="241"/>
  <c r="C37" i="241"/>
  <c r="B37" i="241"/>
  <c r="I36" i="241"/>
  <c r="G36" i="241"/>
  <c r="F36" i="241"/>
  <c r="D36" i="241"/>
  <c r="C36" i="241"/>
  <c r="B36" i="241"/>
  <c r="I35" i="241"/>
  <c r="G35" i="241"/>
  <c r="F35" i="241"/>
  <c r="K35" i="241" s="1"/>
  <c r="D35" i="241"/>
  <c r="C35" i="241"/>
  <c r="B35" i="241"/>
  <c r="I34" i="241"/>
  <c r="G34" i="241"/>
  <c r="F34" i="241"/>
  <c r="D34" i="241"/>
  <c r="C34" i="241"/>
  <c r="B34" i="241"/>
  <c r="I33" i="241"/>
  <c r="G33" i="241"/>
  <c r="F33" i="241"/>
  <c r="D33" i="241"/>
  <c r="C33" i="241"/>
  <c r="B33" i="241"/>
  <c r="M32" i="241"/>
  <c r="O34" i="241" s="1"/>
  <c r="Q30" i="241" s="1"/>
  <c r="I32" i="241"/>
  <c r="G32" i="241"/>
  <c r="F32" i="241"/>
  <c r="D32" i="241"/>
  <c r="C32" i="241"/>
  <c r="B32" i="241"/>
  <c r="K31" i="241"/>
  <c r="I31" i="241"/>
  <c r="G31" i="241"/>
  <c r="F31" i="241"/>
  <c r="D31" i="241"/>
  <c r="C31" i="241"/>
  <c r="B31" i="241"/>
  <c r="I30" i="241"/>
  <c r="G30" i="241"/>
  <c r="F30" i="241"/>
  <c r="D30" i="241"/>
  <c r="C30" i="241"/>
  <c r="B30" i="241"/>
  <c r="I29" i="241"/>
  <c r="G29" i="241"/>
  <c r="F29" i="241"/>
  <c r="K29" i="241" s="1"/>
  <c r="D29" i="241"/>
  <c r="C29" i="241"/>
  <c r="B29" i="241"/>
  <c r="M28" i="241"/>
  <c r="I28" i="241"/>
  <c r="G28" i="241"/>
  <c r="F28" i="241"/>
  <c r="D28" i="241"/>
  <c r="C28" i="241"/>
  <c r="B28" i="241"/>
  <c r="I27" i="241"/>
  <c r="G27" i="241"/>
  <c r="F27" i="241"/>
  <c r="K27" i="241" s="1"/>
  <c r="D27" i="241"/>
  <c r="C27" i="241"/>
  <c r="B27" i="241"/>
  <c r="I26" i="241"/>
  <c r="G26" i="241"/>
  <c r="F26" i="241"/>
  <c r="D26" i="241"/>
  <c r="C26" i="241"/>
  <c r="B26" i="241"/>
  <c r="I25" i="241"/>
  <c r="G25" i="241"/>
  <c r="F25" i="241"/>
  <c r="K25" i="241" s="1"/>
  <c r="M24" i="241" s="1"/>
  <c r="O26" i="241" s="1"/>
  <c r="D25" i="241"/>
  <c r="C25" i="241"/>
  <c r="B25" i="241"/>
  <c r="I24" i="241"/>
  <c r="G24" i="241"/>
  <c r="F24" i="241"/>
  <c r="D24" i="241"/>
  <c r="C24" i="241"/>
  <c r="B24" i="241"/>
  <c r="I23" i="241"/>
  <c r="G23" i="241"/>
  <c r="F23" i="241"/>
  <c r="K23" i="241" s="1"/>
  <c r="D23" i="241"/>
  <c r="C23" i="241"/>
  <c r="B23" i="241"/>
  <c r="I22" i="241"/>
  <c r="G22" i="241"/>
  <c r="F22" i="241"/>
  <c r="D22" i="241"/>
  <c r="C22" i="241"/>
  <c r="B22" i="241"/>
  <c r="K21" i="241"/>
  <c r="I21" i="241"/>
  <c r="G21" i="241"/>
  <c r="F21" i="241"/>
  <c r="D21" i="241"/>
  <c r="C21" i="241"/>
  <c r="B21" i="241"/>
  <c r="I20" i="241"/>
  <c r="G20" i="241"/>
  <c r="F20" i="241"/>
  <c r="D20" i="241"/>
  <c r="C20" i="241"/>
  <c r="B20" i="241"/>
  <c r="I19" i="241"/>
  <c r="G19" i="241"/>
  <c r="F19" i="241"/>
  <c r="K19" i="241" s="1"/>
  <c r="M20" i="241" s="1"/>
  <c r="O18" i="241" s="1"/>
  <c r="Q14" i="241" s="1"/>
  <c r="D19" i="241"/>
  <c r="C19" i="241"/>
  <c r="B19" i="241"/>
  <c r="I18" i="241"/>
  <c r="G18" i="241"/>
  <c r="F18" i="241"/>
  <c r="D18" i="241"/>
  <c r="C18" i="241"/>
  <c r="B18" i="241"/>
  <c r="I17" i="241"/>
  <c r="G17" i="241"/>
  <c r="F17" i="241"/>
  <c r="K17" i="241" s="1"/>
  <c r="M16" i="241" s="1"/>
  <c r="D17" i="241"/>
  <c r="C17" i="241"/>
  <c r="B17" i="241"/>
  <c r="U16" i="241"/>
  <c r="I16" i="241"/>
  <c r="G16" i="241"/>
  <c r="F16" i="241"/>
  <c r="D16" i="241"/>
  <c r="C16" i="241"/>
  <c r="B16" i="241"/>
  <c r="K15" i="241"/>
  <c r="I15" i="241"/>
  <c r="G15" i="241"/>
  <c r="F15" i="241"/>
  <c r="D15" i="241"/>
  <c r="C15" i="241"/>
  <c r="B15" i="241"/>
  <c r="I14" i="241"/>
  <c r="G14" i="241"/>
  <c r="F14" i="241"/>
  <c r="D14" i="241"/>
  <c r="C14" i="241"/>
  <c r="B14" i="241"/>
  <c r="I13" i="241"/>
  <c r="G13" i="241"/>
  <c r="F13" i="241"/>
  <c r="K13" i="241" s="1"/>
  <c r="M12" i="241" s="1"/>
  <c r="O10" i="241" s="1"/>
  <c r="D13" i="241"/>
  <c r="C13" i="241"/>
  <c r="B13" i="241"/>
  <c r="I12" i="241"/>
  <c r="G12" i="241"/>
  <c r="F12" i="241"/>
  <c r="D12" i="241"/>
  <c r="C12" i="241"/>
  <c r="B12" i="241"/>
  <c r="I11" i="241"/>
  <c r="G11" i="241"/>
  <c r="F11" i="241"/>
  <c r="D11" i="241"/>
  <c r="C11" i="241"/>
  <c r="B11" i="241"/>
  <c r="I10" i="241"/>
  <c r="G10" i="241"/>
  <c r="F10" i="241"/>
  <c r="D10" i="241"/>
  <c r="C10" i="241"/>
  <c r="B10" i="241"/>
  <c r="I9" i="241"/>
  <c r="G9" i="241"/>
  <c r="F9" i="241"/>
  <c r="K9" i="241" s="1"/>
  <c r="M8" i="241" s="1"/>
  <c r="D9" i="241"/>
  <c r="C9" i="241"/>
  <c r="B9" i="241"/>
  <c r="I8" i="241"/>
  <c r="G8" i="241"/>
  <c r="F8" i="241"/>
  <c r="D8" i="241"/>
  <c r="C8" i="241"/>
  <c r="B8" i="241"/>
  <c r="U7" i="241"/>
  <c r="I7" i="241"/>
  <c r="G7" i="241"/>
  <c r="F7" i="241"/>
  <c r="K7" i="241" s="1"/>
  <c r="D7" i="241"/>
  <c r="C7" i="241"/>
  <c r="B7" i="241"/>
  <c r="Y5" i="241"/>
  <c r="R4" i="241"/>
  <c r="O80" i="241"/>
  <c r="G4" i="241"/>
  <c r="A4" i="241"/>
  <c r="Y3" i="241"/>
  <c r="A1" i="241"/>
  <c r="R79" i="240"/>
  <c r="F74" i="240"/>
  <c r="F72" i="240"/>
  <c r="I69" i="240"/>
  <c r="G69" i="240"/>
  <c r="F69" i="240"/>
  <c r="D69" i="240"/>
  <c r="C69" i="240"/>
  <c r="B69" i="240"/>
  <c r="K68" i="240"/>
  <c r="I67" i="240"/>
  <c r="G67" i="240"/>
  <c r="F67" i="240"/>
  <c r="D67" i="240"/>
  <c r="C67" i="240"/>
  <c r="B67" i="240"/>
  <c r="I65" i="240"/>
  <c r="D65" i="240"/>
  <c r="C65" i="240"/>
  <c r="B65" i="240"/>
  <c r="K64" i="240"/>
  <c r="M66" i="240" s="1"/>
  <c r="O62" i="240" s="1"/>
  <c r="I63" i="240"/>
  <c r="G63" i="240"/>
  <c r="F63" i="240"/>
  <c r="D63" i="240"/>
  <c r="C63" i="240"/>
  <c r="B63" i="240"/>
  <c r="I61" i="240"/>
  <c r="D61" i="240"/>
  <c r="C61" i="240"/>
  <c r="B61" i="240"/>
  <c r="K60" i="240"/>
  <c r="I59" i="240"/>
  <c r="G59" i="240"/>
  <c r="F59" i="240"/>
  <c r="D59" i="240"/>
  <c r="C59" i="240"/>
  <c r="B59" i="240"/>
  <c r="I57" i="240"/>
  <c r="D57" i="240"/>
  <c r="C57" i="240"/>
  <c r="B57" i="240"/>
  <c r="K56" i="240"/>
  <c r="M58" i="240" s="1"/>
  <c r="I55" i="240"/>
  <c r="G55" i="240"/>
  <c r="F55" i="240"/>
  <c r="D55" i="240"/>
  <c r="C55" i="240"/>
  <c r="B55" i="240"/>
  <c r="I53" i="240"/>
  <c r="D53" i="240"/>
  <c r="C53" i="240"/>
  <c r="B53" i="240"/>
  <c r="K52" i="240"/>
  <c r="I51" i="240"/>
  <c r="G51" i="240"/>
  <c r="F51" i="240"/>
  <c r="D51" i="240"/>
  <c r="C51" i="240"/>
  <c r="B51" i="240"/>
  <c r="M50" i="240"/>
  <c r="I49" i="240"/>
  <c r="D49" i="240"/>
  <c r="C49" i="240"/>
  <c r="B49" i="240"/>
  <c r="K48" i="240"/>
  <c r="D47" i="240"/>
  <c r="C47" i="240"/>
  <c r="B47" i="240"/>
  <c r="I45" i="240"/>
  <c r="D45" i="240"/>
  <c r="C45" i="240"/>
  <c r="B45" i="240"/>
  <c r="K44" i="240"/>
  <c r="I43" i="240"/>
  <c r="G43" i="240"/>
  <c r="F43" i="240"/>
  <c r="D43" i="240"/>
  <c r="C43" i="240"/>
  <c r="B43" i="240"/>
  <c r="I41" i="240"/>
  <c r="D41" i="240"/>
  <c r="C41" i="240"/>
  <c r="B41" i="240"/>
  <c r="K40" i="240"/>
  <c r="M42" i="240" s="1"/>
  <c r="O46" i="240" s="1"/>
  <c r="Q54" i="240" s="1"/>
  <c r="I39" i="240"/>
  <c r="G39" i="240"/>
  <c r="F39" i="240"/>
  <c r="D39" i="240"/>
  <c r="C39" i="240"/>
  <c r="B39" i="240"/>
  <c r="I37" i="240"/>
  <c r="G37" i="240"/>
  <c r="F37" i="240"/>
  <c r="D37" i="240"/>
  <c r="C37" i="240"/>
  <c r="B37" i="240"/>
  <c r="K36" i="240"/>
  <c r="I35" i="240"/>
  <c r="D35" i="240"/>
  <c r="C35" i="240"/>
  <c r="B35" i="240"/>
  <c r="M34" i="240"/>
  <c r="I33" i="240"/>
  <c r="G33" i="240"/>
  <c r="F33" i="240"/>
  <c r="D33" i="240"/>
  <c r="C33" i="240"/>
  <c r="B33" i="240"/>
  <c r="K32" i="240"/>
  <c r="I31" i="240"/>
  <c r="D31" i="240"/>
  <c r="C31" i="240"/>
  <c r="B31" i="240"/>
  <c r="O30" i="240"/>
  <c r="I29" i="240"/>
  <c r="G29" i="240"/>
  <c r="F29" i="240"/>
  <c r="D29" i="240"/>
  <c r="C29" i="240"/>
  <c r="B29" i="240"/>
  <c r="K28" i="240"/>
  <c r="I27" i="240"/>
  <c r="D27" i="240"/>
  <c r="C27" i="240"/>
  <c r="B27" i="240"/>
  <c r="M26" i="240"/>
  <c r="I25" i="240"/>
  <c r="G25" i="240"/>
  <c r="F25" i="240"/>
  <c r="D25" i="240"/>
  <c r="C25" i="240"/>
  <c r="B25" i="240"/>
  <c r="K24" i="240"/>
  <c r="I23" i="240"/>
  <c r="D23" i="240"/>
  <c r="C23" i="240"/>
  <c r="B23" i="240"/>
  <c r="I21" i="240"/>
  <c r="G21" i="240"/>
  <c r="F21" i="240"/>
  <c r="D21" i="240"/>
  <c r="C21" i="240"/>
  <c r="B21" i="240"/>
  <c r="K20" i="240"/>
  <c r="I19" i="240"/>
  <c r="D19" i="240"/>
  <c r="C19" i="240"/>
  <c r="B19" i="240"/>
  <c r="I17" i="240"/>
  <c r="G17" i="240"/>
  <c r="F17" i="240"/>
  <c r="D17" i="240"/>
  <c r="C17" i="240"/>
  <c r="B17" i="240"/>
  <c r="U16" i="240"/>
  <c r="K16" i="240"/>
  <c r="M18" i="240" s="1"/>
  <c r="I15" i="240"/>
  <c r="D15" i="240"/>
  <c r="C15" i="240"/>
  <c r="B15" i="240"/>
  <c r="I13" i="240"/>
  <c r="G13" i="240"/>
  <c r="F13" i="240"/>
  <c r="D13" i="240"/>
  <c r="C13" i="240"/>
  <c r="B13" i="240"/>
  <c r="K12" i="240"/>
  <c r="I11" i="240"/>
  <c r="D11" i="240"/>
  <c r="C11" i="240"/>
  <c r="B11" i="240"/>
  <c r="I9" i="240"/>
  <c r="G9" i="240"/>
  <c r="F9" i="240"/>
  <c r="D9" i="240"/>
  <c r="C9" i="240"/>
  <c r="B9" i="240"/>
  <c r="K8" i="240"/>
  <c r="M10" i="240" s="1"/>
  <c r="O14" i="240" s="1"/>
  <c r="Q22" i="240" s="1"/>
  <c r="U7" i="240"/>
  <c r="I7" i="240"/>
  <c r="D7" i="240"/>
  <c r="C7" i="240"/>
  <c r="B7" i="240"/>
  <c r="Y5" i="240"/>
  <c r="R4" i="240"/>
  <c r="O79" i="240" s="1"/>
  <c r="G4" i="240"/>
  <c r="A4" i="240"/>
  <c r="Y3" i="240"/>
  <c r="A1" i="240"/>
  <c r="P156" i="231"/>
  <c r="M156" i="231" s="1"/>
  <c r="L156" i="231"/>
  <c r="K156" i="231"/>
  <c r="J156" i="231"/>
  <c r="P155" i="231"/>
  <c r="M155" i="231" s="1"/>
  <c r="L155" i="231"/>
  <c r="K155" i="231"/>
  <c r="J155" i="231"/>
  <c r="P154" i="231"/>
  <c r="M154" i="231" s="1"/>
  <c r="L154" i="231"/>
  <c r="K154" i="231"/>
  <c r="J154" i="231"/>
  <c r="P153" i="231"/>
  <c r="M153" i="231"/>
  <c r="L153" i="231"/>
  <c r="K153" i="231"/>
  <c r="J153" i="231"/>
  <c r="P152" i="231"/>
  <c r="M152" i="231"/>
  <c r="L152" i="231"/>
  <c r="K152" i="231"/>
  <c r="J152" i="231"/>
  <c r="P151" i="231"/>
  <c r="M151" i="231" s="1"/>
  <c r="L151" i="231"/>
  <c r="K151" i="231"/>
  <c r="J151" i="231"/>
  <c r="P150" i="231"/>
  <c r="M150" i="231"/>
  <c r="L150" i="231"/>
  <c r="K150" i="231"/>
  <c r="J150" i="231"/>
  <c r="P149" i="231"/>
  <c r="M149" i="231" s="1"/>
  <c r="L149" i="231"/>
  <c r="K149" i="231"/>
  <c r="J149" i="231"/>
  <c r="P148" i="231"/>
  <c r="M148" i="231"/>
  <c r="L148" i="231"/>
  <c r="K148" i="231"/>
  <c r="J148" i="231"/>
  <c r="P147" i="231"/>
  <c r="M147" i="231" s="1"/>
  <c r="L147" i="231"/>
  <c r="K147" i="231"/>
  <c r="J147" i="231"/>
  <c r="P146" i="231"/>
  <c r="M146" i="231"/>
  <c r="L146" i="231"/>
  <c r="K146" i="231"/>
  <c r="J146" i="231"/>
  <c r="P145" i="231"/>
  <c r="M145" i="231"/>
  <c r="L145" i="231"/>
  <c r="K145" i="231"/>
  <c r="J145" i="231"/>
  <c r="P144" i="231"/>
  <c r="M144" i="231" s="1"/>
  <c r="L144" i="231"/>
  <c r="K144" i="231"/>
  <c r="J144" i="231"/>
  <c r="P143" i="231"/>
  <c r="M143" i="231" s="1"/>
  <c r="L143" i="231"/>
  <c r="K143" i="231"/>
  <c r="J143" i="231"/>
  <c r="P142" i="231"/>
  <c r="M142" i="231"/>
  <c r="L142" i="231"/>
  <c r="K142" i="231"/>
  <c r="J142" i="231"/>
  <c r="P141" i="231"/>
  <c r="M141" i="231"/>
  <c r="L141" i="231"/>
  <c r="K141" i="231"/>
  <c r="J141" i="231"/>
  <c r="P140" i="231"/>
  <c r="M140" i="231"/>
  <c r="L140" i="231"/>
  <c r="K140" i="231"/>
  <c r="J140" i="231"/>
  <c r="P139" i="231"/>
  <c r="M139" i="231" s="1"/>
  <c r="L139" i="231"/>
  <c r="K139" i="231"/>
  <c r="J139" i="231"/>
  <c r="P138" i="231"/>
  <c r="M138" i="231" s="1"/>
  <c r="L138" i="231"/>
  <c r="K138" i="231"/>
  <c r="J138" i="231"/>
  <c r="P137" i="231"/>
  <c r="M137" i="23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c r="L130" i="231"/>
  <c r="K130" i="231"/>
  <c r="J130" i="231"/>
  <c r="P129" i="231"/>
  <c r="M129" i="231"/>
  <c r="L129" i="231"/>
  <c r="K129" i="231"/>
  <c r="J129" i="231"/>
  <c r="P128" i="231"/>
  <c r="M128" i="231" s="1"/>
  <c r="L128" i="231"/>
  <c r="K128" i="231"/>
  <c r="J128" i="231"/>
  <c r="P127" i="231"/>
  <c r="M127" i="231" s="1"/>
  <c r="L127" i="231"/>
  <c r="K127" i="231"/>
  <c r="J127" i="231"/>
  <c r="P126" i="231"/>
  <c r="M126" i="231"/>
  <c r="L126" i="231"/>
  <c r="K126" i="231"/>
  <c r="J126" i="231"/>
  <c r="P125" i="231"/>
  <c r="M125" i="231"/>
  <c r="L125" i="231"/>
  <c r="K125" i="231"/>
  <c r="J125" i="231"/>
  <c r="P124" i="231"/>
  <c r="M124" i="231"/>
  <c r="L124" i="231"/>
  <c r="K124" i="231"/>
  <c r="J124" i="231"/>
  <c r="P123" i="231"/>
  <c r="M123" i="231" s="1"/>
  <c r="L123" i="231"/>
  <c r="K123" i="231"/>
  <c r="J123" i="231"/>
  <c r="P122" i="231"/>
  <c r="M122" i="231" s="1"/>
  <c r="L122" i="231"/>
  <c r="K122" i="231"/>
  <c r="J122" i="231"/>
  <c r="P121" i="231"/>
  <c r="M121" i="231"/>
  <c r="L121" i="231"/>
  <c r="K121" i="231"/>
  <c r="J121" i="231"/>
  <c r="P120" i="231"/>
  <c r="M120" i="231"/>
  <c r="L120" i="231"/>
  <c r="K120" i="231"/>
  <c r="J120" i="231"/>
  <c r="P119" i="231"/>
  <c r="M119" i="231" s="1"/>
  <c r="L119" i="231"/>
  <c r="K119" i="231"/>
  <c r="J119" i="231"/>
  <c r="P118" i="231"/>
  <c r="M118" i="231"/>
  <c r="L118" i="231"/>
  <c r="K118" i="231"/>
  <c r="J118" i="231"/>
  <c r="P117" i="231"/>
  <c r="M117" i="231" s="1"/>
  <c r="L117" i="231"/>
  <c r="K117" i="231"/>
  <c r="J117" i="231"/>
  <c r="P116" i="231"/>
  <c r="M116" i="231"/>
  <c r="L116" i="231"/>
  <c r="K116" i="231"/>
  <c r="J116" i="231"/>
  <c r="P115" i="231"/>
  <c r="M115" i="231" s="1"/>
  <c r="L115" i="231"/>
  <c r="K115" i="231"/>
  <c r="J115" i="231"/>
  <c r="P114" i="231"/>
  <c r="M114" i="23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c r="L109" i="231"/>
  <c r="K109" i="231"/>
  <c r="J109" i="231"/>
  <c r="P108" i="231"/>
  <c r="M108" i="231"/>
  <c r="L108" i="231"/>
  <c r="K108" i="231"/>
  <c r="J108" i="231"/>
  <c r="P107" i="231"/>
  <c r="M107" i="231" s="1"/>
  <c r="L107" i="231"/>
  <c r="K107" i="231"/>
  <c r="J107" i="231"/>
  <c r="P106" i="231"/>
  <c r="M106" i="231" s="1"/>
  <c r="L106" i="231"/>
  <c r="K106" i="231"/>
  <c r="J106" i="231"/>
  <c r="P105" i="231"/>
  <c r="M105" i="231"/>
  <c r="L105" i="231"/>
  <c r="K105" i="231"/>
  <c r="J105" i="231"/>
  <c r="P104" i="231"/>
  <c r="M104" i="231"/>
  <c r="L104" i="231"/>
  <c r="K104" i="231"/>
  <c r="J104" i="231"/>
  <c r="P103" i="231"/>
  <c r="M103" i="231" s="1"/>
  <c r="L103" i="231"/>
  <c r="K103" i="231"/>
  <c r="J103" i="231"/>
  <c r="P102" i="231"/>
  <c r="M102" i="231"/>
  <c r="L102" i="231"/>
  <c r="K102" i="231"/>
  <c r="J102" i="231"/>
  <c r="P101" i="231"/>
  <c r="M101" i="231" s="1"/>
  <c r="L101" i="231"/>
  <c r="K101" i="231"/>
  <c r="J101" i="231"/>
  <c r="P100" i="231"/>
  <c r="M100" i="231"/>
  <c r="L100" i="231"/>
  <c r="K100" i="231"/>
  <c r="J100" i="231"/>
  <c r="P99" i="231"/>
  <c r="M99" i="231" s="1"/>
  <c r="L99" i="231"/>
  <c r="K99" i="231"/>
  <c r="J99" i="231"/>
  <c r="P98" i="231"/>
  <c r="M98" i="231"/>
  <c r="L98" i="231"/>
  <c r="K98" i="231"/>
  <c r="J98" i="231"/>
  <c r="P97" i="231"/>
  <c r="M97" i="231"/>
  <c r="L97" i="231"/>
  <c r="K97" i="231"/>
  <c r="J97" i="231"/>
  <c r="P96" i="231"/>
  <c r="M96" i="231" s="1"/>
  <c r="L96" i="231"/>
  <c r="K96" i="231"/>
  <c r="J96" i="231"/>
  <c r="P95" i="231"/>
  <c r="M95" i="231" s="1"/>
  <c r="L95" i="231"/>
  <c r="K95" i="231"/>
  <c r="J95" i="231"/>
  <c r="P94" i="231"/>
  <c r="M94" i="231"/>
  <c r="L94" i="231"/>
  <c r="K94" i="231"/>
  <c r="J94" i="231"/>
  <c r="P93" i="231"/>
  <c r="M93" i="231"/>
  <c r="L93" i="231"/>
  <c r="K93" i="231"/>
  <c r="J93" i="231"/>
  <c r="P92" i="231"/>
  <c r="M92" i="231" s="1"/>
  <c r="L92" i="231"/>
  <c r="K92" i="231"/>
  <c r="J92" i="231"/>
  <c r="P91" i="231"/>
  <c r="M91" i="231" s="1"/>
  <c r="L91" i="231"/>
  <c r="K91" i="231"/>
  <c r="J91" i="231"/>
  <c r="P90" i="231"/>
  <c r="M90" i="231" s="1"/>
  <c r="L90" i="231"/>
  <c r="K90" i="231"/>
  <c r="J90" i="231"/>
  <c r="P89" i="231"/>
  <c r="M89" i="231"/>
  <c r="L89" i="231"/>
  <c r="K89" i="231"/>
  <c r="J89" i="231"/>
  <c r="P88" i="231"/>
  <c r="M88" i="231"/>
  <c r="L88" i="231"/>
  <c r="K88" i="231"/>
  <c r="J88" i="231"/>
  <c r="P87" i="231"/>
  <c r="M87" i="231" s="1"/>
  <c r="L87" i="231"/>
  <c r="K87" i="231"/>
  <c r="J87" i="231"/>
  <c r="P86" i="231"/>
  <c r="M86" i="231"/>
  <c r="L86" i="231"/>
  <c r="K86" i="231"/>
  <c r="J86" i="231"/>
  <c r="P85" i="231"/>
  <c r="M85" i="231" s="1"/>
  <c r="L85" i="231"/>
  <c r="K85" i="231"/>
  <c r="J85" i="231"/>
  <c r="P84" i="231"/>
  <c r="M84" i="231"/>
  <c r="L84" i="231"/>
  <c r="K84" i="231"/>
  <c r="J84" i="231"/>
  <c r="P83" i="231"/>
  <c r="M83" i="231" s="1"/>
  <c r="L83" i="231"/>
  <c r="K83" i="231"/>
  <c r="J83" i="231"/>
  <c r="P82" i="231"/>
  <c r="M82" i="231"/>
  <c r="L82" i="231"/>
  <c r="K82" i="231"/>
  <c r="J82" i="231"/>
  <c r="P81" i="231"/>
  <c r="M81" i="231"/>
  <c r="L81" i="231"/>
  <c r="K81" i="231"/>
  <c r="J81" i="231"/>
  <c r="P80" i="231"/>
  <c r="M80" i="231" s="1"/>
  <c r="L80" i="231"/>
  <c r="K80" i="231"/>
  <c r="J80" i="231"/>
  <c r="P79" i="231"/>
  <c r="M79" i="231" s="1"/>
  <c r="L79" i="231"/>
  <c r="K79" i="231"/>
  <c r="J79" i="231"/>
  <c r="P78" i="231"/>
  <c r="M78" i="231"/>
  <c r="L78" i="231"/>
  <c r="K78" i="231"/>
  <c r="J78" i="231"/>
  <c r="P77" i="231"/>
  <c r="M77" i="231"/>
  <c r="L77" i="231"/>
  <c r="K77" i="231"/>
  <c r="J77" i="231"/>
  <c r="P76" i="231"/>
  <c r="M76" i="231"/>
  <c r="L76" i="231"/>
  <c r="K76" i="231"/>
  <c r="J76" i="231"/>
  <c r="P75" i="231"/>
  <c r="M75" i="231" s="1"/>
  <c r="L75" i="231"/>
  <c r="K75" i="231"/>
  <c r="J75" i="231"/>
  <c r="P74" i="231"/>
  <c r="M74" i="231" s="1"/>
  <c r="L74" i="231"/>
  <c r="K74" i="231"/>
  <c r="J74" i="231"/>
  <c r="P73" i="231"/>
  <c r="M73" i="231"/>
  <c r="L73" i="231"/>
  <c r="K73" i="231"/>
  <c r="J73" i="231"/>
  <c r="P72" i="231"/>
  <c r="M72" i="231"/>
  <c r="L72" i="231"/>
  <c r="K72" i="231"/>
  <c r="J72" i="231"/>
  <c r="P71" i="231"/>
  <c r="M71" i="231" s="1"/>
  <c r="L71" i="231"/>
  <c r="K71" i="231"/>
  <c r="J71" i="231"/>
  <c r="P70" i="231"/>
  <c r="M70" i="231" s="1"/>
  <c r="L70" i="231"/>
  <c r="K70" i="231"/>
  <c r="J70" i="231"/>
  <c r="P69" i="231"/>
  <c r="M69" i="231" s="1"/>
  <c r="L69" i="231"/>
  <c r="K69" i="231"/>
  <c r="J69" i="231"/>
  <c r="P68" i="231"/>
  <c r="M68" i="231"/>
  <c r="L68" i="231"/>
  <c r="K68" i="231"/>
  <c r="J68" i="231"/>
  <c r="P67" i="231"/>
  <c r="M67" i="231" s="1"/>
  <c r="L67" i="231"/>
  <c r="K67" i="231"/>
  <c r="J67" i="231"/>
  <c r="P66" i="231"/>
  <c r="M66" i="231"/>
  <c r="L66" i="231"/>
  <c r="K66" i="231"/>
  <c r="J66" i="231"/>
  <c r="P65" i="231"/>
  <c r="M65" i="231"/>
  <c r="L65" i="231"/>
  <c r="K65" i="231"/>
  <c r="J65" i="231"/>
  <c r="P64" i="231"/>
  <c r="M64" i="231" s="1"/>
  <c r="L64" i="231"/>
  <c r="K64" i="231"/>
  <c r="J64" i="231"/>
  <c r="P63" i="231"/>
  <c r="M63" i="231" s="1"/>
  <c r="L63" i="231"/>
  <c r="K63" i="231"/>
  <c r="J63" i="231"/>
  <c r="P62" i="231"/>
  <c r="M62" i="231"/>
  <c r="L62" i="231"/>
  <c r="K62" i="231"/>
  <c r="J62" i="231"/>
  <c r="P61" i="231"/>
  <c r="M61" i="231"/>
  <c r="L61" i="231"/>
  <c r="K61" i="231"/>
  <c r="J61" i="231"/>
  <c r="P60" i="231"/>
  <c r="M60" i="231"/>
  <c r="L60" i="231"/>
  <c r="K60" i="231"/>
  <c r="J60" i="231"/>
  <c r="P59" i="231"/>
  <c r="M59" i="231" s="1"/>
  <c r="L59" i="231"/>
  <c r="K59" i="231"/>
  <c r="J59" i="231"/>
  <c r="P58" i="231"/>
  <c r="M58" i="231" s="1"/>
  <c r="L58" i="231"/>
  <c r="K58" i="231"/>
  <c r="J58" i="231"/>
  <c r="P57" i="231"/>
  <c r="M57" i="231" s="1"/>
  <c r="L57" i="231"/>
  <c r="K57" i="231"/>
  <c r="J57" i="231"/>
  <c r="P56" i="231"/>
  <c r="M56" i="23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c r="L50" i="231"/>
  <c r="K50" i="231"/>
  <c r="J50" i="231"/>
  <c r="P49" i="231"/>
  <c r="M49" i="231"/>
  <c r="L49" i="231"/>
  <c r="K49" i="231"/>
  <c r="J49" i="231"/>
  <c r="P48" i="231"/>
  <c r="M48" i="231" s="1"/>
  <c r="L48" i="231"/>
  <c r="K48" i="231"/>
  <c r="J48" i="231"/>
  <c r="P47" i="231"/>
  <c r="M47" i="231" s="1"/>
  <c r="L47" i="231"/>
  <c r="K47" i="231"/>
  <c r="J47" i="231"/>
  <c r="P46" i="231"/>
  <c r="M46" i="231" s="1"/>
  <c r="L46" i="231"/>
  <c r="K46" i="231"/>
  <c r="J46" i="231"/>
  <c r="P45" i="231"/>
  <c r="M45" i="231"/>
  <c r="L45" i="231"/>
  <c r="K45" i="231"/>
  <c r="J45" i="231"/>
  <c r="P44" i="231"/>
  <c r="M44" i="231" s="1"/>
  <c r="L44" i="231"/>
  <c r="K44" i="231"/>
  <c r="J44" i="231"/>
  <c r="P43" i="231"/>
  <c r="M43" i="231" s="1"/>
  <c r="L43" i="231"/>
  <c r="K43" i="231"/>
  <c r="J43" i="231"/>
  <c r="P42" i="231"/>
  <c r="M42" i="231" s="1"/>
  <c r="L42" i="231"/>
  <c r="K42" i="231"/>
  <c r="J42" i="231"/>
  <c r="P41" i="231"/>
  <c r="M41" i="231" s="1"/>
  <c r="L41" i="231"/>
  <c r="K41" i="231"/>
  <c r="J41" i="231"/>
  <c r="P40" i="231"/>
  <c r="M40" i="231"/>
  <c r="L40" i="231"/>
  <c r="K40" i="231"/>
  <c r="J40" i="231"/>
  <c r="H5" i="231"/>
  <c r="D5" i="231"/>
  <c r="C5" i="231"/>
  <c r="A5" i="231"/>
  <c r="A1" i="231"/>
  <c r="C2" i="9"/>
  <c r="I9" i="10"/>
  <c r="C5" i="9"/>
  <c r="D5" i="9"/>
  <c r="H5" i="9"/>
  <c r="P22" i="2"/>
  <c r="U8" i="10" s="1"/>
  <c r="P23" i="2"/>
  <c r="P24" i="2"/>
  <c r="U10" i="11" s="1"/>
  <c r="P25" i="2"/>
  <c r="P26" i="2"/>
  <c r="U12" i="11" s="1"/>
  <c r="P27" i="2"/>
  <c r="P28" i="2"/>
  <c r="U14" i="10" s="1"/>
  <c r="P29" i="2"/>
  <c r="Y3" i="11"/>
  <c r="Y5" i="11"/>
  <c r="Y3" i="10"/>
  <c r="O6" i="10" s="1"/>
  <c r="Y5" i="10"/>
  <c r="AG1" i="10" s="1"/>
  <c r="J151" i="9"/>
  <c r="K151" i="9"/>
  <c r="L151" i="9"/>
  <c r="P151" i="9"/>
  <c r="M151" i="9"/>
  <c r="J152" i="9"/>
  <c r="K152" i="9"/>
  <c r="L152" i="9"/>
  <c r="P152" i="9"/>
  <c r="M152" i="9" s="1"/>
  <c r="J153" i="9"/>
  <c r="K153" i="9"/>
  <c r="L153" i="9"/>
  <c r="P153" i="9"/>
  <c r="M153" i="9"/>
  <c r="J154" i="9"/>
  <c r="K154" i="9"/>
  <c r="L154" i="9"/>
  <c r="P154" i="9"/>
  <c r="M154" i="9" s="1"/>
  <c r="J155" i="9"/>
  <c r="K155" i="9"/>
  <c r="L155" i="9"/>
  <c r="P155" i="9"/>
  <c r="M155" i="9"/>
  <c r="J156" i="9"/>
  <c r="K156" i="9"/>
  <c r="L156" i="9"/>
  <c r="P156" i="9"/>
  <c r="M156" i="9" s="1"/>
  <c r="J135" i="9"/>
  <c r="K135" i="9"/>
  <c r="L135" i="9"/>
  <c r="P135" i="9"/>
  <c r="M135" i="9"/>
  <c r="J136" i="9"/>
  <c r="K136" i="9"/>
  <c r="L136" i="9"/>
  <c r="P136" i="9"/>
  <c r="M136" i="9"/>
  <c r="J137" i="9"/>
  <c r="K137" i="9"/>
  <c r="L137" i="9"/>
  <c r="P137" i="9"/>
  <c r="M137" i="9" s="1"/>
  <c r="J138" i="9"/>
  <c r="K138" i="9"/>
  <c r="L138" i="9"/>
  <c r="P138" i="9"/>
  <c r="M138" i="9" s="1"/>
  <c r="J139" i="9"/>
  <c r="K139" i="9"/>
  <c r="L139" i="9"/>
  <c r="P139" i="9"/>
  <c r="M139" i="9"/>
  <c r="J140" i="9"/>
  <c r="K140" i="9"/>
  <c r="L140" i="9"/>
  <c r="P140" i="9"/>
  <c r="M140" i="9" s="1"/>
  <c r="J141" i="9"/>
  <c r="K141" i="9"/>
  <c r="L141" i="9"/>
  <c r="P141" i="9"/>
  <c r="M141" i="9"/>
  <c r="J142" i="9"/>
  <c r="K142" i="9"/>
  <c r="L142" i="9"/>
  <c r="P142" i="9"/>
  <c r="M142" i="9" s="1"/>
  <c r="J143" i="9"/>
  <c r="K143" i="9"/>
  <c r="L143" i="9"/>
  <c r="P143" i="9"/>
  <c r="M143" i="9" s="1"/>
  <c r="J144" i="9"/>
  <c r="K144" i="9"/>
  <c r="L144" i="9"/>
  <c r="P144" i="9"/>
  <c r="M144" i="9"/>
  <c r="J145" i="9"/>
  <c r="K145" i="9"/>
  <c r="L145" i="9"/>
  <c r="P145" i="9"/>
  <c r="M145" i="9"/>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I69" i="11"/>
  <c r="G69" i="11"/>
  <c r="F69" i="11"/>
  <c r="K68" i="11" s="1"/>
  <c r="I67" i="11"/>
  <c r="G67" i="11"/>
  <c r="F67" i="11"/>
  <c r="I65" i="11"/>
  <c r="G65" i="11"/>
  <c r="F65" i="11"/>
  <c r="K64" i="11" s="1"/>
  <c r="I63" i="11"/>
  <c r="G63" i="11"/>
  <c r="F63" i="11"/>
  <c r="I61" i="11"/>
  <c r="G61" i="11"/>
  <c r="F61" i="11"/>
  <c r="K60" i="11" s="1"/>
  <c r="I59" i="11"/>
  <c r="G59" i="11"/>
  <c r="F59" i="11"/>
  <c r="I57" i="11"/>
  <c r="G57" i="11"/>
  <c r="F57" i="11"/>
  <c r="K56" i="11" s="1"/>
  <c r="I55" i="11"/>
  <c r="G55" i="11"/>
  <c r="F55" i="11"/>
  <c r="I53" i="11"/>
  <c r="G53" i="11"/>
  <c r="F53" i="11"/>
  <c r="K52" i="11" s="1"/>
  <c r="I51" i="11"/>
  <c r="G51" i="11"/>
  <c r="F51" i="11"/>
  <c r="I49" i="11"/>
  <c r="G49" i="11"/>
  <c r="F49" i="11"/>
  <c r="I47" i="11"/>
  <c r="G47" i="11"/>
  <c r="F47" i="11"/>
  <c r="K48" i="11" s="1"/>
  <c r="I45" i="11"/>
  <c r="G45" i="11"/>
  <c r="F45" i="11"/>
  <c r="I43" i="11"/>
  <c r="G43" i="11"/>
  <c r="F43" i="11"/>
  <c r="K44" i="11" s="1"/>
  <c r="I41" i="11"/>
  <c r="G41" i="11"/>
  <c r="F41" i="11"/>
  <c r="K40" i="11" s="1"/>
  <c r="I39" i="11"/>
  <c r="G39" i="11"/>
  <c r="F39" i="11"/>
  <c r="I37" i="11"/>
  <c r="G37" i="11"/>
  <c r="F37" i="11"/>
  <c r="I35" i="11"/>
  <c r="G35" i="11"/>
  <c r="F35" i="11"/>
  <c r="K36" i="11" s="1"/>
  <c r="I33" i="11"/>
  <c r="G33" i="11"/>
  <c r="F33" i="11"/>
  <c r="I31" i="11"/>
  <c r="G31" i="11"/>
  <c r="F31" i="11"/>
  <c r="I29" i="11"/>
  <c r="G29" i="11"/>
  <c r="F29" i="11"/>
  <c r="I27" i="11"/>
  <c r="G27" i="11"/>
  <c r="F27" i="11"/>
  <c r="K28" i="11" s="1"/>
  <c r="I25" i="11"/>
  <c r="G25" i="11"/>
  <c r="F25" i="11"/>
  <c r="I23" i="11"/>
  <c r="G23" i="11"/>
  <c r="F23" i="11"/>
  <c r="K24" i="11" s="1"/>
  <c r="I21" i="11"/>
  <c r="G21" i="11"/>
  <c r="F21" i="11"/>
  <c r="I19" i="11"/>
  <c r="G19" i="11"/>
  <c r="F19" i="11"/>
  <c r="K20" i="11" s="1"/>
  <c r="I17" i="11"/>
  <c r="G17" i="11"/>
  <c r="F17" i="11"/>
  <c r="I15" i="11"/>
  <c r="G15" i="11"/>
  <c r="F15" i="11"/>
  <c r="K16" i="11" s="1"/>
  <c r="I13" i="11"/>
  <c r="G13" i="11"/>
  <c r="F13" i="11"/>
  <c r="I11" i="11"/>
  <c r="G11" i="11"/>
  <c r="F11" i="11"/>
  <c r="K12" i="11" s="1"/>
  <c r="I9" i="11"/>
  <c r="G9" i="11"/>
  <c r="F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K8" i="11" s="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I35" i="10"/>
  <c r="G35" i="10"/>
  <c r="F35" i="10"/>
  <c r="M34" i="10"/>
  <c r="K32" i="10"/>
  <c r="I31" i="10"/>
  <c r="G31" i="10"/>
  <c r="F31" i="10"/>
  <c r="O30" i="10"/>
  <c r="K28" i="10"/>
  <c r="I27" i="10"/>
  <c r="G27" i="10"/>
  <c r="F27" i="10"/>
  <c r="M26" i="10"/>
  <c r="I25" i="10"/>
  <c r="K24" i="10"/>
  <c r="I23" i="10"/>
  <c r="G23" i="10"/>
  <c r="F23" i="10"/>
  <c r="Q22" i="10"/>
  <c r="I21" i="10"/>
  <c r="G21" i="10"/>
  <c r="F21" i="10"/>
  <c r="K20" i="10"/>
  <c r="I19" i="10"/>
  <c r="G19" i="10"/>
  <c r="F19" i="10"/>
  <c r="M18" i="10"/>
  <c r="I17" i="10"/>
  <c r="G17" i="10"/>
  <c r="F17" i="10"/>
  <c r="U16" i="10"/>
  <c r="K16" i="10"/>
  <c r="I15" i="10"/>
  <c r="O14" i="10"/>
  <c r="I13" i="10"/>
  <c r="G13" i="10"/>
  <c r="F13" i="10"/>
  <c r="K12" i="10"/>
  <c r="I11" i="10"/>
  <c r="M10" i="10"/>
  <c r="G9" i="10"/>
  <c r="F9" i="10"/>
  <c r="K8" i="10"/>
  <c r="U7" i="10"/>
  <c r="I7" i="10"/>
  <c r="G7" i="10"/>
  <c r="F7" i="10"/>
  <c r="G4" i="10"/>
  <c r="A4" i="10"/>
  <c r="A1" i="10"/>
  <c r="U11" i="10"/>
  <c r="R57" i="10"/>
  <c r="F50" i="10"/>
  <c r="R4" i="11"/>
  <c r="O79" i="11" s="1"/>
  <c r="M66" i="11"/>
  <c r="O62" i="11"/>
  <c r="M58" i="11"/>
  <c r="Q54" i="11"/>
  <c r="M50" i="11"/>
  <c r="O46" i="11"/>
  <c r="M42" i="11"/>
  <c r="M34" i="11"/>
  <c r="K32" i="11"/>
  <c r="O30" i="11"/>
  <c r="M26" i="11"/>
  <c r="Q22" i="11"/>
  <c r="M18" i="11"/>
  <c r="U16" i="11"/>
  <c r="O14" i="11"/>
  <c r="U7" i="11"/>
  <c r="G4" i="11"/>
  <c r="A4" i="11"/>
  <c r="E2" i="11"/>
  <c r="A1" i="11"/>
  <c r="U14" i="11"/>
  <c r="U11" i="11"/>
  <c r="U8" i="11"/>
  <c r="R79" i="11"/>
  <c r="F75" i="11" s="1"/>
  <c r="F76" i="11"/>
  <c r="A5" i="9"/>
  <c r="J40" i="9"/>
  <c r="K40" i="9"/>
  <c r="L40" i="9"/>
  <c r="P40" i="9"/>
  <c r="M40" i="9"/>
  <c r="J41" i="9"/>
  <c r="K41" i="9"/>
  <c r="L41" i="9"/>
  <c r="P41" i="9"/>
  <c r="M41" i="9" s="1"/>
  <c r="J42" i="9"/>
  <c r="K42" i="9"/>
  <c r="L42" i="9"/>
  <c r="P42" i="9"/>
  <c r="M42" i="9"/>
  <c r="J43" i="9"/>
  <c r="K43" i="9"/>
  <c r="L43" i="9"/>
  <c r="P43" i="9"/>
  <c r="M43" i="9"/>
  <c r="J44" i="9"/>
  <c r="K44" i="9"/>
  <c r="L44" i="9"/>
  <c r="P44" i="9"/>
  <c r="M44" i="9" s="1"/>
  <c r="J45" i="9"/>
  <c r="K45" i="9"/>
  <c r="L45" i="9"/>
  <c r="P45" i="9"/>
  <c r="M45" i="9" s="1"/>
  <c r="J46" i="9"/>
  <c r="K46" i="9"/>
  <c r="L46" i="9"/>
  <c r="P46" i="9"/>
  <c r="M46" i="9"/>
  <c r="J47" i="9"/>
  <c r="K47" i="9"/>
  <c r="L47" i="9"/>
  <c r="P47" i="9"/>
  <c r="M47" i="9"/>
  <c r="J48" i="9"/>
  <c r="K48" i="9"/>
  <c r="L48" i="9"/>
  <c r="P48" i="9"/>
  <c r="M48" i="9"/>
  <c r="J49" i="9"/>
  <c r="K49" i="9"/>
  <c r="L49" i="9"/>
  <c r="P49" i="9"/>
  <c r="M49" i="9" s="1"/>
  <c r="J50" i="9"/>
  <c r="K50" i="9"/>
  <c r="L50" i="9"/>
  <c r="P50" i="9"/>
  <c r="M50" i="9" s="1"/>
  <c r="J51" i="9"/>
  <c r="K51" i="9"/>
  <c r="L51" i="9"/>
  <c r="P51" i="9"/>
  <c r="M51" i="9"/>
  <c r="J52" i="9"/>
  <c r="K52" i="9"/>
  <c r="L52" i="9"/>
  <c r="P52" i="9"/>
  <c r="M52" i="9" s="1"/>
  <c r="J53" i="9"/>
  <c r="K53" i="9"/>
  <c r="L53" i="9"/>
  <c r="P53" i="9"/>
  <c r="M53" i="9" s="1"/>
  <c r="J54" i="9"/>
  <c r="K54" i="9"/>
  <c r="L54" i="9"/>
  <c r="P54" i="9"/>
  <c r="M54" i="9"/>
  <c r="J55" i="9"/>
  <c r="K55" i="9"/>
  <c r="L55" i="9"/>
  <c r="P55" i="9"/>
  <c r="M55" i="9" s="1"/>
  <c r="J56" i="9"/>
  <c r="K56" i="9"/>
  <c r="L56" i="9"/>
  <c r="P56" i="9"/>
  <c r="M56" i="9"/>
  <c r="J57" i="9"/>
  <c r="K57" i="9"/>
  <c r="L57" i="9"/>
  <c r="P57" i="9"/>
  <c r="M57" i="9" s="1"/>
  <c r="J58" i="9"/>
  <c r="K58" i="9"/>
  <c r="L58" i="9"/>
  <c r="P58" i="9"/>
  <c r="M58" i="9"/>
  <c r="J59" i="9"/>
  <c r="K59" i="9"/>
  <c r="L59" i="9"/>
  <c r="P59" i="9"/>
  <c r="M59" i="9" s="1"/>
  <c r="J60" i="9"/>
  <c r="K60" i="9"/>
  <c r="L60" i="9"/>
  <c r="P60" i="9"/>
  <c r="M60" i="9" s="1"/>
  <c r="J61" i="9"/>
  <c r="K61" i="9"/>
  <c r="L61" i="9"/>
  <c r="P61" i="9"/>
  <c r="M61" i="9" s="1"/>
  <c r="J62" i="9"/>
  <c r="K62" i="9"/>
  <c r="L62" i="9"/>
  <c r="P62" i="9"/>
  <c r="M62" i="9"/>
  <c r="J63" i="9"/>
  <c r="K63" i="9"/>
  <c r="L63" i="9"/>
  <c r="P63" i="9"/>
  <c r="M63" i="9"/>
  <c r="J64" i="9"/>
  <c r="K64" i="9"/>
  <c r="L64" i="9"/>
  <c r="P64" i="9"/>
  <c r="M64" i="9"/>
  <c r="J65" i="9"/>
  <c r="K65" i="9"/>
  <c r="L65" i="9"/>
  <c r="P65" i="9"/>
  <c r="M65" i="9" s="1"/>
  <c r="J66" i="9"/>
  <c r="K66" i="9"/>
  <c r="L66" i="9"/>
  <c r="P66" i="9"/>
  <c r="M66" i="9" s="1"/>
  <c r="J67" i="9"/>
  <c r="K67" i="9"/>
  <c r="L67" i="9"/>
  <c r="P67" i="9"/>
  <c r="M67" i="9"/>
  <c r="J68" i="9"/>
  <c r="K68" i="9"/>
  <c r="L68" i="9"/>
  <c r="P68" i="9"/>
  <c r="M68" i="9"/>
  <c r="J69" i="9"/>
  <c r="K69" i="9"/>
  <c r="L69" i="9"/>
  <c r="P69" i="9"/>
  <c r="M69" i="9" s="1"/>
  <c r="J70" i="9"/>
  <c r="K70" i="9"/>
  <c r="L70" i="9"/>
  <c r="P70" i="9"/>
  <c r="M70" i="9"/>
  <c r="J71" i="9"/>
  <c r="K71" i="9"/>
  <c r="L71" i="9"/>
  <c r="P71" i="9"/>
  <c r="M71" i="9" s="1"/>
  <c r="J72" i="9"/>
  <c r="K72" i="9"/>
  <c r="L72" i="9"/>
  <c r="P72" i="9"/>
  <c r="M72" i="9"/>
  <c r="J73" i="9"/>
  <c r="K73" i="9"/>
  <c r="L73" i="9"/>
  <c r="P73" i="9"/>
  <c r="M73" i="9" s="1"/>
  <c r="J74" i="9"/>
  <c r="K74" i="9"/>
  <c r="L74" i="9"/>
  <c r="P74" i="9"/>
  <c r="M74" i="9" s="1"/>
  <c r="J75" i="9"/>
  <c r="K75" i="9"/>
  <c r="L75" i="9"/>
  <c r="P75" i="9"/>
  <c r="M75" i="9"/>
  <c r="J76" i="9"/>
  <c r="K76" i="9"/>
  <c r="L76" i="9"/>
  <c r="P76" i="9"/>
  <c r="M76" i="9" s="1"/>
  <c r="J77" i="9"/>
  <c r="K77" i="9"/>
  <c r="L77" i="9"/>
  <c r="P77" i="9"/>
  <c r="M77" i="9" s="1"/>
  <c r="J78" i="9"/>
  <c r="K78" i="9"/>
  <c r="L78" i="9"/>
  <c r="P78" i="9"/>
  <c r="M78" i="9"/>
  <c r="J79" i="9"/>
  <c r="K79" i="9"/>
  <c r="L79" i="9"/>
  <c r="P79" i="9"/>
  <c r="M79" i="9"/>
  <c r="J80" i="9"/>
  <c r="K80" i="9"/>
  <c r="L80" i="9"/>
  <c r="P80" i="9"/>
  <c r="M80" i="9" s="1"/>
  <c r="J81" i="9"/>
  <c r="K81" i="9"/>
  <c r="L81" i="9"/>
  <c r="P81" i="9"/>
  <c r="M81" i="9" s="1"/>
  <c r="J82" i="9"/>
  <c r="K82" i="9"/>
  <c r="L82" i="9"/>
  <c r="P82" i="9"/>
  <c r="M82" i="9" s="1"/>
  <c r="J83" i="9"/>
  <c r="K83" i="9"/>
  <c r="L83" i="9"/>
  <c r="P83" i="9"/>
  <c r="M83" i="9"/>
  <c r="J84" i="9"/>
  <c r="K84" i="9"/>
  <c r="L84" i="9"/>
  <c r="P84" i="9"/>
  <c r="M84" i="9"/>
  <c r="J85" i="9"/>
  <c r="K85" i="9"/>
  <c r="L85" i="9"/>
  <c r="P85" i="9"/>
  <c r="M85" i="9" s="1"/>
  <c r="J86" i="9"/>
  <c r="K86" i="9"/>
  <c r="L86" i="9"/>
  <c r="P86" i="9"/>
  <c r="M86" i="9"/>
  <c r="J87" i="9"/>
  <c r="K87" i="9"/>
  <c r="L87" i="9"/>
  <c r="P87" i="9"/>
  <c r="M87" i="9" s="1"/>
  <c r="J88" i="9"/>
  <c r="K88" i="9"/>
  <c r="L88" i="9"/>
  <c r="P88" i="9"/>
  <c r="M88" i="9"/>
  <c r="J89" i="9"/>
  <c r="K89" i="9"/>
  <c r="L89" i="9"/>
  <c r="P89" i="9"/>
  <c r="M89" i="9" s="1"/>
  <c r="J90" i="9"/>
  <c r="K90" i="9"/>
  <c r="L90" i="9"/>
  <c r="P90" i="9"/>
  <c r="M90" i="9"/>
  <c r="J91" i="9"/>
  <c r="K91" i="9"/>
  <c r="L91" i="9"/>
  <c r="P91" i="9"/>
  <c r="M91" i="9"/>
  <c r="J92" i="9"/>
  <c r="K92" i="9"/>
  <c r="L92" i="9"/>
  <c r="P92" i="9"/>
  <c r="M92" i="9" s="1"/>
  <c r="J93" i="9"/>
  <c r="K93" i="9"/>
  <c r="L93" i="9"/>
  <c r="P93" i="9"/>
  <c r="M93" i="9" s="1"/>
  <c r="J94" i="9"/>
  <c r="K94" i="9"/>
  <c r="L94" i="9"/>
  <c r="P94" i="9"/>
  <c r="M94" i="9"/>
  <c r="J95" i="9"/>
  <c r="K95" i="9"/>
  <c r="L95" i="9"/>
  <c r="P95" i="9"/>
  <c r="M95" i="9" s="1"/>
  <c r="J96" i="9"/>
  <c r="K96" i="9"/>
  <c r="L96" i="9"/>
  <c r="P96" i="9"/>
  <c r="M96" i="9"/>
  <c r="J97" i="9"/>
  <c r="K97" i="9"/>
  <c r="L97" i="9"/>
  <c r="P97" i="9"/>
  <c r="M97" i="9" s="1"/>
  <c r="J98" i="9"/>
  <c r="K98" i="9"/>
  <c r="L98" i="9"/>
  <c r="P98" i="9"/>
  <c r="M98" i="9" s="1"/>
  <c r="J99" i="9"/>
  <c r="K99" i="9"/>
  <c r="L99" i="9"/>
  <c r="P99" i="9"/>
  <c r="M99" i="9"/>
  <c r="J100" i="9"/>
  <c r="K100" i="9"/>
  <c r="L100" i="9"/>
  <c r="P100" i="9"/>
  <c r="M100" i="9"/>
  <c r="J101" i="9"/>
  <c r="K101" i="9"/>
  <c r="L101" i="9"/>
  <c r="P101" i="9"/>
  <c r="M101" i="9" s="1"/>
  <c r="J102" i="9"/>
  <c r="K102" i="9"/>
  <c r="L102" i="9"/>
  <c r="P102" i="9"/>
  <c r="M102" i="9" s="1"/>
  <c r="J103" i="9"/>
  <c r="K103" i="9"/>
  <c r="L103" i="9"/>
  <c r="P103" i="9"/>
  <c r="M103" i="9" s="1"/>
  <c r="J104" i="9"/>
  <c r="K104" i="9"/>
  <c r="L104" i="9"/>
  <c r="P104" i="9"/>
  <c r="M104" i="9"/>
  <c r="J105" i="9"/>
  <c r="K105" i="9"/>
  <c r="L105" i="9"/>
  <c r="P105" i="9"/>
  <c r="M105" i="9" s="1"/>
  <c r="J106" i="9"/>
  <c r="K106" i="9"/>
  <c r="L106" i="9"/>
  <c r="P106" i="9"/>
  <c r="M106" i="9"/>
  <c r="J107" i="9"/>
  <c r="K107" i="9"/>
  <c r="L107" i="9"/>
  <c r="P107" i="9"/>
  <c r="M107" i="9"/>
  <c r="J108" i="9"/>
  <c r="K108" i="9"/>
  <c r="L108" i="9"/>
  <c r="P108" i="9"/>
  <c r="M108" i="9" s="1"/>
  <c r="J109" i="9"/>
  <c r="K109" i="9"/>
  <c r="L109" i="9"/>
  <c r="P109" i="9"/>
  <c r="M109" i="9" s="1"/>
  <c r="J110" i="9"/>
  <c r="K110" i="9"/>
  <c r="L110" i="9"/>
  <c r="P110" i="9"/>
  <c r="M110" i="9"/>
  <c r="J111" i="9"/>
  <c r="K111" i="9"/>
  <c r="L111" i="9"/>
  <c r="P111" i="9"/>
  <c r="M111" i="9"/>
  <c r="J112" i="9"/>
  <c r="K112" i="9"/>
  <c r="L112" i="9"/>
  <c r="P112" i="9"/>
  <c r="M112" i="9"/>
  <c r="J113" i="9"/>
  <c r="K113" i="9"/>
  <c r="L113" i="9"/>
  <c r="P113" i="9"/>
  <c r="M113" i="9" s="1"/>
  <c r="J114" i="9"/>
  <c r="K114" i="9"/>
  <c r="L114" i="9"/>
  <c r="P114" i="9"/>
  <c r="M114" i="9" s="1"/>
  <c r="J115" i="9"/>
  <c r="K115" i="9"/>
  <c r="L115" i="9"/>
  <c r="P115" i="9"/>
  <c r="M115" i="9"/>
  <c r="J116" i="9"/>
  <c r="K116" i="9"/>
  <c r="L116" i="9"/>
  <c r="P116" i="9"/>
  <c r="M116" i="9" s="1"/>
  <c r="J117" i="9"/>
  <c r="K117" i="9"/>
  <c r="L117" i="9"/>
  <c r="P117" i="9"/>
  <c r="M117" i="9" s="1"/>
  <c r="J118" i="9"/>
  <c r="K118" i="9"/>
  <c r="L118" i="9"/>
  <c r="P118" i="9"/>
  <c r="M118" i="9"/>
  <c r="J119" i="9"/>
  <c r="K119" i="9"/>
  <c r="L119" i="9"/>
  <c r="P119" i="9"/>
  <c r="M119" i="9" s="1"/>
  <c r="J120" i="9"/>
  <c r="K120" i="9"/>
  <c r="L120" i="9"/>
  <c r="P120" i="9"/>
  <c r="M120" i="9"/>
  <c r="J121" i="9"/>
  <c r="K121" i="9"/>
  <c r="L121" i="9"/>
  <c r="P121" i="9"/>
  <c r="M121" i="9" s="1"/>
  <c r="J122" i="9"/>
  <c r="K122" i="9"/>
  <c r="L122" i="9"/>
  <c r="P122" i="9"/>
  <c r="M122" i="9"/>
  <c r="J123" i="9"/>
  <c r="K123" i="9"/>
  <c r="L123" i="9"/>
  <c r="P123" i="9"/>
  <c r="M123" i="9" s="1"/>
  <c r="J124" i="9"/>
  <c r="K124" i="9"/>
  <c r="L124" i="9"/>
  <c r="P124" i="9"/>
  <c r="M124" i="9" s="1"/>
  <c r="J125" i="9"/>
  <c r="K125" i="9"/>
  <c r="L125" i="9"/>
  <c r="P125" i="9"/>
  <c r="M125" i="9" s="1"/>
  <c r="J126" i="9"/>
  <c r="K126" i="9"/>
  <c r="L126" i="9"/>
  <c r="P126" i="9"/>
  <c r="M126" i="9"/>
  <c r="J127" i="9"/>
  <c r="K127" i="9"/>
  <c r="L127" i="9"/>
  <c r="P127" i="9"/>
  <c r="M127" i="9"/>
  <c r="J128" i="9"/>
  <c r="K128" i="9"/>
  <c r="L128" i="9"/>
  <c r="P128" i="9"/>
  <c r="M128" i="9"/>
  <c r="J129" i="9"/>
  <c r="K129" i="9"/>
  <c r="L129" i="9"/>
  <c r="P129" i="9"/>
  <c r="M129" i="9" s="1"/>
  <c r="J130" i="9"/>
  <c r="K130" i="9"/>
  <c r="L130" i="9"/>
  <c r="P130" i="9"/>
  <c r="M130" i="9" s="1"/>
  <c r="J131" i="9"/>
  <c r="K131" i="9"/>
  <c r="L131" i="9"/>
  <c r="P131" i="9"/>
  <c r="M131" i="9"/>
  <c r="J132" i="9"/>
  <c r="K132" i="9"/>
  <c r="L132" i="9"/>
  <c r="P132" i="9"/>
  <c r="M132" i="9"/>
  <c r="J133" i="9"/>
  <c r="K133" i="9"/>
  <c r="L133" i="9"/>
  <c r="P133" i="9"/>
  <c r="M133" i="9" s="1"/>
  <c r="J134" i="9"/>
  <c r="K134" i="9"/>
  <c r="L134" i="9"/>
  <c r="P134" i="9"/>
  <c r="M134" i="9"/>
  <c r="A1" i="9"/>
  <c r="K6" i="240"/>
  <c r="F6" i="241"/>
  <c r="K6" i="241"/>
  <c r="M6" i="241"/>
  <c r="O6" i="241"/>
  <c r="Q6" i="241"/>
  <c r="Q25" i="241"/>
  <c r="Q41" i="241"/>
  <c r="U8" i="240"/>
  <c r="U8" i="288"/>
  <c r="U8" i="311"/>
  <c r="U9" i="311"/>
  <c r="F6" i="312"/>
  <c r="K6" i="312"/>
  <c r="M6" i="312"/>
  <c r="O6" i="312"/>
  <c r="Q6" i="312"/>
  <c r="F6" i="287"/>
  <c r="K6" i="287"/>
  <c r="M6" i="287"/>
  <c r="O6" i="287"/>
  <c r="F74" i="11"/>
  <c r="F53" i="10"/>
  <c r="U12" i="287"/>
  <c r="U12" i="240"/>
  <c r="U12" i="288"/>
  <c r="U15" i="287"/>
  <c r="U11" i="311"/>
  <c r="U11" i="241"/>
  <c r="U11" i="287"/>
  <c r="U11" i="240"/>
  <c r="F78" i="288"/>
  <c r="F74" i="288"/>
  <c r="F79" i="288"/>
  <c r="F73" i="288"/>
  <c r="F76" i="288"/>
  <c r="U14" i="312"/>
  <c r="U14" i="287"/>
  <c r="U10" i="241"/>
  <c r="Q57" i="241"/>
  <c r="F72" i="288"/>
  <c r="U10" i="240"/>
  <c r="F75" i="288"/>
  <c r="F77" i="240"/>
  <c r="F79" i="240"/>
  <c r="F75" i="240"/>
  <c r="U10" i="287"/>
  <c r="U11" i="288"/>
  <c r="F77" i="288"/>
  <c r="U14" i="311"/>
  <c r="F74" i="241"/>
  <c r="F76" i="241"/>
  <c r="F78" i="241"/>
  <c r="AB1" i="311"/>
  <c r="F77" i="11"/>
  <c r="H74" i="241"/>
  <c r="F77" i="241"/>
  <c r="F51" i="287"/>
  <c r="F52" i="287"/>
  <c r="F78" i="312"/>
  <c r="F74" i="312"/>
  <c r="F52" i="311"/>
  <c r="F76" i="312"/>
  <c r="F72" i="312"/>
  <c r="F77" i="312"/>
  <c r="F73" i="312"/>
  <c r="F79" i="312"/>
  <c r="AE1" i="241"/>
  <c r="AE1" i="240"/>
  <c r="AG1" i="311"/>
  <c r="AF1" i="240"/>
  <c r="AB1" i="240"/>
  <c r="AC1" i="312"/>
  <c r="AF1" i="10"/>
  <c r="AB1" i="287"/>
  <c r="AH1" i="287"/>
  <c r="AE1" i="287"/>
  <c r="AF1" i="287"/>
  <c r="AG1" i="287"/>
  <c r="U15" i="311" l="1"/>
  <c r="U15" i="10"/>
  <c r="AH1" i="311"/>
  <c r="Q6" i="311"/>
  <c r="F6" i="311"/>
  <c r="O6" i="311"/>
  <c r="U15" i="11"/>
  <c r="Q41" i="240"/>
  <c r="F6" i="240"/>
  <c r="Q6" i="240"/>
  <c r="AC1" i="240"/>
  <c r="AD1" i="311"/>
  <c r="AD1" i="240"/>
  <c r="AF1" i="311"/>
  <c r="AE1" i="311"/>
  <c r="F73" i="11"/>
  <c r="U10" i="288"/>
  <c r="U10" i="312"/>
  <c r="U14" i="288"/>
  <c r="F6" i="10"/>
  <c r="F78" i="11"/>
  <c r="M6" i="311"/>
  <c r="O6" i="240"/>
  <c r="F52" i="10"/>
  <c r="F51" i="10"/>
  <c r="AC1" i="11"/>
  <c r="AD1" i="11"/>
  <c r="U9" i="240"/>
  <c r="F76" i="240"/>
  <c r="F78" i="240"/>
  <c r="AD1" i="287"/>
  <c r="AG1" i="240"/>
  <c r="AC1" i="311"/>
  <c r="AH1" i="240"/>
  <c r="F72" i="11"/>
  <c r="F73" i="240"/>
  <c r="U10" i="311"/>
  <c r="U14" i="241"/>
  <c r="U15" i="288"/>
  <c r="F79" i="11"/>
  <c r="K6" i="311"/>
  <c r="M6" i="240"/>
  <c r="U10" i="10"/>
  <c r="U13" i="311"/>
  <c r="U13" i="240"/>
  <c r="U13" i="312"/>
  <c r="U13" i="241"/>
  <c r="U13" i="287"/>
  <c r="U13" i="10"/>
  <c r="Q41" i="288"/>
  <c r="M6" i="288"/>
  <c r="AG1" i="288"/>
  <c r="AB1" i="288"/>
  <c r="AC1" i="288"/>
  <c r="F6" i="288"/>
  <c r="Q6" i="288"/>
  <c r="AF1" i="288"/>
  <c r="AE1" i="288"/>
  <c r="O6" i="288"/>
  <c r="AH1" i="288"/>
  <c r="AD1" i="288"/>
  <c r="AE1" i="312"/>
  <c r="AB1" i="312"/>
  <c r="AF1" i="312"/>
  <c r="AH1" i="312"/>
  <c r="AG1" i="312"/>
  <c r="AD1" i="312"/>
  <c r="U13" i="11"/>
  <c r="Q6" i="11"/>
  <c r="M6" i="11"/>
  <c r="O6" i="11"/>
  <c r="AE1" i="11"/>
  <c r="AB1" i="11"/>
  <c r="AH1" i="11"/>
  <c r="AF1" i="11"/>
  <c r="K6" i="11"/>
  <c r="Q41" i="11"/>
  <c r="AG1" i="11"/>
  <c r="AH1" i="241"/>
  <c r="AD1" i="241"/>
  <c r="AC1" i="241"/>
  <c r="AF1" i="241"/>
  <c r="AB1" i="241"/>
  <c r="AG1" i="241"/>
  <c r="U9" i="10"/>
  <c r="U9" i="241"/>
  <c r="U9" i="287"/>
  <c r="U9" i="312"/>
  <c r="U9" i="11"/>
  <c r="U9" i="288"/>
  <c r="U13" i="288"/>
  <c r="F6" i="11"/>
  <c r="K6" i="288"/>
  <c r="Q6" i="10"/>
  <c r="M6" i="10"/>
  <c r="AE1" i="10"/>
  <c r="AH1" i="10"/>
  <c r="AD1" i="10"/>
  <c r="AC1" i="10"/>
  <c r="AB1" i="10"/>
  <c r="K6" i="10"/>
  <c r="U15" i="240"/>
  <c r="U12" i="241"/>
  <c r="U12" i="10"/>
  <c r="F80" i="241"/>
  <c r="H77" i="241"/>
  <c r="H73" i="241"/>
  <c r="H80" i="241"/>
  <c r="H76" i="241"/>
  <c r="F73" i="241"/>
  <c r="U15" i="312"/>
  <c r="U12" i="311"/>
  <c r="U14" i="240"/>
  <c r="U11" i="312"/>
  <c r="U15" i="241"/>
  <c r="U12" i="312"/>
  <c r="U8" i="312"/>
  <c r="U8" i="287"/>
  <c r="U8" i="241"/>
  <c r="H78" i="241"/>
  <c r="F53" i="311"/>
  <c r="F51" i="311"/>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<sst xmlns="http://schemas.openxmlformats.org/spreadsheetml/2006/main" count="1651" uniqueCount="545">
  <si>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</si>
  <si>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</si>
  <si>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</si>
  <si>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</si>
  <si>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</si>
  <si>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</si>
  <si>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</si>
  <si>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</si>
  <si>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</si>
  <si>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</si>
  <si>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</si>
  <si>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</si>
  <si>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</si>
  <si>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</si>
  <si>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</si>
  <si>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</si>
  <si>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</si>
  <si>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</si>
  <si>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</si>
  <si>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</si>
  <si>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</si>
  <si>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</si>
  <si>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</si>
  <si>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</si>
  <si>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</si>
  <si>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</si>
  <si>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</si>
  <si>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</si>
  <si>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</si>
  <si>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</si>
  <si>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</si>
  <si>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</si>
  <si>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</si>
  <si>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</si>
  <si>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</si>
  <si>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</si>
  <si>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</si>
  <si>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</si>
  <si>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</si>
  <si>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</si>
  <si>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</si>
  <si>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</si>
  <si>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</si>
  <si>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</si>
  <si>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</si>
  <si>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</si>
  <si>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</si>
  <si>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</si>
  <si>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</si>
  <si>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</si>
  <si>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</si>
  <si>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</si>
  <si>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</si>
  <si>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</si>
  <si>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</si>
  <si>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</si>
  <si>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</si>
  <si>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</si>
  <si>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</si>
  <si>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</si>
  <si>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</si>
  <si>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</si>
  <si>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</si>
  <si>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</si>
  <si>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</si>
  <si>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</si>
  <si>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</si>
  <si>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</si>
  <si>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</si>
  <si>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</si>
  <si>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</si>
  <si>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</si>
  <si>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</si>
  <si>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</si>
  <si>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</si>
  <si>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</si>
  <si>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</si>
  <si>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</si>
  <si>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</si>
  <si>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</si>
  <si>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</si>
  <si>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</si>
  <si>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</si>
  <si>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</si>
  <si>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</si>
  <si>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</si>
  <si>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</si>
  <si>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</si>
  <si>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</si>
  <si>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</si>
  <si>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</si>
  <si>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</si>
  <si>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</si>
  <si>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</si>
  <si>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</si>
  <si>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</si>
  <si>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</si>
  <si>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</si>
  <si>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</si>
  <si>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</si>
  <si>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</si>
  <si>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</si>
  <si>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</si>
  <si>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</si>
  <si>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</si>
  <si>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</si>
  <si>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</si>
  <si>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</si>
  <si>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</si>
  <si>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</si>
  <si>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</si>
  <si>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</si>
  <si>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</si>
  <si>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</si>
  <si>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</si>
  <si>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</si>
  <si>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</si>
  <si>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</si>
  <si>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</si>
  <si>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</si>
  <si>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</si>
  <si>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</si>
  <si>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</si>
  <si>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</si>
  <si>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</si>
  <si>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</si>
  <si>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</si>
  <si>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</si>
  <si>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</si>
  <si>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</si>
  <si>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</si>
  <si>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</si>
  <si>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</si>
  <si>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</si>
  <si>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</si>
  <si>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</si>
  <si>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</si>
  <si>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</si>
  <si>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</si>
  <si>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</si>
  <si>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</si>
  <si>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</si>
  <si>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</si>
  <si>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</si>
  <si>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</si>
  <si>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</si>
  <si>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</si>
  <si>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Diákolimpia</t>
  </si>
  <si>
    <t>Rákóczi Andrea</t>
  </si>
  <si>
    <t>2025.05.26-06-01.</t>
  </si>
  <si>
    <t>Balatonboglár</t>
  </si>
  <si>
    <t>Pór Krisztina</t>
  </si>
  <si>
    <t>BBTC SE</t>
  </si>
  <si>
    <t>Lány 6 kcs A</t>
  </si>
  <si>
    <t>Lány 6 kcs B</t>
  </si>
  <si>
    <t>Fiú 6 kcs A</t>
  </si>
  <si>
    <t>Fiú 6 kcs B</t>
  </si>
  <si>
    <t>Horváth</t>
  </si>
  <si>
    <t>Döme</t>
  </si>
  <si>
    <t>Kiskunfélegyházi Móra Ferenc Gimnázium</t>
  </si>
  <si>
    <t>Domján</t>
  </si>
  <si>
    <t>Gergely Zsolt</t>
  </si>
  <si>
    <t>Kecskeméti Katona József Gimnázium</t>
  </si>
  <si>
    <t xml:space="preserve">Varga </t>
  </si>
  <si>
    <t>Barna</t>
  </si>
  <si>
    <t>PTE -Pécs</t>
  </si>
  <si>
    <t xml:space="preserve">Simon </t>
  </si>
  <si>
    <t>Péter</t>
  </si>
  <si>
    <t xml:space="preserve">Kiss </t>
  </si>
  <si>
    <t>Kevin</t>
  </si>
  <si>
    <t>Gyula Implom</t>
  </si>
  <si>
    <t xml:space="preserve">Kovács 	</t>
  </si>
  <si>
    <t>Huba</t>
  </si>
  <si>
    <t>Békéscsaba Belvár</t>
  </si>
  <si>
    <t xml:space="preserve">Koleszár </t>
  </si>
  <si>
    <t>Regő</t>
  </si>
  <si>
    <t>Diósgyőri Gimnázium Miskolc</t>
  </si>
  <si>
    <t xml:space="preserve">Lovász </t>
  </si>
  <si>
    <t>Kende</t>
  </si>
  <si>
    <t>Tiszaújvárosi Eötvös József Gimnázium és Kollégium</t>
  </si>
  <si>
    <t xml:space="preserve">Velican </t>
  </si>
  <si>
    <t>Bendegúz</t>
  </si>
  <si>
    <t xml:space="preserve">Lebi-Kovacs </t>
  </si>
  <si>
    <t>Isai</t>
  </si>
  <si>
    <t xml:space="preserve">Ágasvári </t>
  </si>
  <si>
    <t>Martin Márk</t>
  </si>
  <si>
    <t xml:space="preserve">Németh László Gimnázium, Ált. Isk.  </t>
  </si>
  <si>
    <t xml:space="preserve">Horváth-Varga </t>
  </si>
  <si>
    <t>Máté</t>
  </si>
  <si>
    <t xml:space="preserve">Csongrádi  Batsányi János Gimnázium és Kollégium   </t>
  </si>
  <si>
    <t>Juhász</t>
  </si>
  <si>
    <t>Márton</t>
  </si>
  <si>
    <t>Szent István Sport Általános Iskola és Gimnázium</t>
  </si>
  <si>
    <t>Kovács</t>
  </si>
  <si>
    <t>Olivér</t>
  </si>
  <si>
    <t>Marosvölgyi</t>
  </si>
  <si>
    <t>Barnabás</t>
  </si>
  <si>
    <t>Dorog</t>
  </si>
  <si>
    <t>Levente</t>
  </si>
  <si>
    <t>Tatabánya</t>
  </si>
  <si>
    <t>Kőszegi</t>
  </si>
  <si>
    <t>Zente Péter</t>
  </si>
  <si>
    <t>Dabas Táncsics Mihály Gimnázium</t>
  </si>
  <si>
    <t>Bodó</t>
  </si>
  <si>
    <t>Bálint</t>
  </si>
  <si>
    <t>Monor József Attila Gimnázium</t>
  </si>
  <si>
    <t xml:space="preserve">Csernák </t>
  </si>
  <si>
    <t>Bence</t>
  </si>
  <si>
    <t>Boglári Általános Iskola és Alapfokú Művészeti Iskola</t>
  </si>
  <si>
    <t xml:space="preserve">Roskó </t>
  </si>
  <si>
    <t>Dénes Zalán</t>
  </si>
  <si>
    <t>Nyíregyházi Krúdy Gyula Gimnázium</t>
  </si>
  <si>
    <t xml:space="preserve">Jászberényi </t>
  </si>
  <si>
    <t>Ádám</t>
  </si>
  <si>
    <t>Szombathelyi Nagy Lajos Gimnázium</t>
  </si>
  <si>
    <t xml:space="preserve">Kerecsényi </t>
  </si>
  <si>
    <t>Gábor</t>
  </si>
  <si>
    <t>Premontrei Rendi Szent Norbert Gimnázium</t>
  </si>
  <si>
    <t xml:space="preserve">Béres </t>
  </si>
  <si>
    <t>Zalaegerszegi Kölcsey Ferenc Gimnázium</t>
  </si>
  <si>
    <t xml:space="preserve">Guitprecht </t>
  </si>
  <si>
    <t>Dávid</t>
  </si>
  <si>
    <t>Zalaegerszegi Liszt Ferenc Általános Iskola</t>
  </si>
  <si>
    <t xml:space="preserve">Rekedt-Nagy </t>
  </si>
  <si>
    <t>Panni</t>
  </si>
  <si>
    <t>Ábrahám</t>
  </si>
  <si>
    <t>Fanni</t>
  </si>
  <si>
    <t>Bajai III. Béla Gimnázium</t>
  </si>
  <si>
    <t>Teker</t>
  </si>
  <si>
    <t>Lotti</t>
  </si>
  <si>
    <t>Szfvári Kodolányi Gimn.</t>
  </si>
  <si>
    <t>Emese</t>
  </si>
  <si>
    <t xml:space="preserve">Fáskerti </t>
  </si>
  <si>
    <t>Izabell</t>
  </si>
  <si>
    <t xml:space="preserve">Hartmann </t>
  </si>
  <si>
    <t>Lilla Zsóka</t>
  </si>
  <si>
    <t>Békéscsaba Széchenyi</t>
  </si>
  <si>
    <t xml:space="preserve">Dobák </t>
  </si>
  <si>
    <t>Lili</t>
  </si>
  <si>
    <t>Szalézi Szent Ferenc Gimnázium Kazincbarcika</t>
  </si>
  <si>
    <t xml:space="preserve">Kovács </t>
  </si>
  <si>
    <t>Blanka</t>
  </si>
  <si>
    <t>Nagy</t>
  </si>
  <si>
    <t>Kendra</t>
  </si>
  <si>
    <t>Szfvári Vasvári P. Gimn.</t>
  </si>
  <si>
    <t>Kálmán</t>
  </si>
  <si>
    <t>Luca</t>
  </si>
  <si>
    <t>Kővári</t>
  </si>
  <si>
    <t>Olívia Sophie</t>
  </si>
  <si>
    <t>Apátkúti Erdei Á. I.</t>
  </si>
  <si>
    <t xml:space="preserve">Siska </t>
  </si>
  <si>
    <t xml:space="preserve">Bors </t>
  </si>
  <si>
    <t>Liza</t>
  </si>
  <si>
    <t xml:space="preserve">Balázsfaly </t>
  </si>
  <si>
    <t>Noémi</t>
  </si>
  <si>
    <t xml:space="preserve">Németh </t>
  </si>
  <si>
    <t>Nóra</t>
  </si>
  <si>
    <t>Zalaegerszegi Zrínyi Miklós Gimnázium</t>
  </si>
  <si>
    <t>Hóman</t>
  </si>
  <si>
    <t>Dániel</t>
  </si>
  <si>
    <t>Erdélyi</t>
  </si>
  <si>
    <t>Balázs</t>
  </si>
  <si>
    <t xml:space="preserve">Sillye </t>
  </si>
  <si>
    <t>Imre Botond</t>
  </si>
  <si>
    <t>PTE - Babits Gimn.</t>
  </si>
  <si>
    <t xml:space="preserve">Berta </t>
  </si>
  <si>
    <t>Botond</t>
  </si>
  <si>
    <t xml:space="preserve">Csizmadia </t>
  </si>
  <si>
    <t>Békéscsaba Nemes T.</t>
  </si>
  <si>
    <t xml:space="preserve">Szilágyi </t>
  </si>
  <si>
    <t>Dominik</t>
  </si>
  <si>
    <t>Békéscsaba Jankay</t>
  </si>
  <si>
    <t xml:space="preserve">Török </t>
  </si>
  <si>
    <t>Benedek</t>
  </si>
  <si>
    <t xml:space="preserve">Bárány </t>
  </si>
  <si>
    <t xml:space="preserve">Dolmány </t>
  </si>
  <si>
    <t>Karinthy Frigyes Gimnázium</t>
  </si>
  <si>
    <t xml:space="preserve">Vámos </t>
  </si>
  <si>
    <t xml:space="preserve">Hegedűs   </t>
  </si>
  <si>
    <t>Milán Norbert</t>
  </si>
  <si>
    <t>T. Nagy</t>
  </si>
  <si>
    <t>Sándor</t>
  </si>
  <si>
    <t>Szfvári Teleki B. Gimn.</t>
  </si>
  <si>
    <t>Milán</t>
  </si>
  <si>
    <t>Szfvári Munkácsy M. Ált. Isk.</t>
  </si>
  <si>
    <t>Orosz</t>
  </si>
  <si>
    <t>Db., Fazekas M.</t>
  </si>
  <si>
    <t>Bihari</t>
  </si>
  <si>
    <t>Db., Szt. József</t>
  </si>
  <si>
    <t xml:space="preserve">Bakos </t>
  </si>
  <si>
    <t xml:space="preserve">Szilas </t>
  </si>
  <si>
    <t>Máté Szilárd</t>
  </si>
  <si>
    <t>Vince</t>
  </si>
  <si>
    <t>Zoárd</t>
  </si>
  <si>
    <t>Lukáts</t>
  </si>
  <si>
    <t>Zalán</t>
  </si>
  <si>
    <t>Miholics</t>
  </si>
  <si>
    <t>Dobos</t>
  </si>
  <si>
    <t>Tamás</t>
  </si>
  <si>
    <t>Tata</t>
  </si>
  <si>
    <t xml:space="preserve">Seres </t>
  </si>
  <si>
    <t>Monori József Attila Gimnázium</t>
  </si>
  <si>
    <t xml:space="preserve">Eőry </t>
  </si>
  <si>
    <t>Dunakeszi IV. Béla Király Gimnázium</t>
  </si>
  <si>
    <t xml:space="preserve">Zelei </t>
  </si>
  <si>
    <t>Kristóf</t>
  </si>
  <si>
    <t>Mátyás Király Gimnázium és Kollégium</t>
  </si>
  <si>
    <t xml:space="preserve">Rácz-Pálmai </t>
  </si>
  <si>
    <t>Hunor</t>
  </si>
  <si>
    <t>Kaposvári Kodály Zoltán Központi Általános Iskola</t>
  </si>
  <si>
    <t xml:space="preserve">Péter </t>
  </si>
  <si>
    <t>Mátészalkai Esze Tamás Gimnázium</t>
  </si>
  <si>
    <t xml:space="preserve">Májuk </t>
  </si>
  <si>
    <t>Zétény</t>
  </si>
  <si>
    <t>Nyíregyházi SZC Vásárhelyi Pál Technikum</t>
  </si>
  <si>
    <t xml:space="preserve">Putnoki </t>
  </si>
  <si>
    <t xml:space="preserve">Gerzsei </t>
  </si>
  <si>
    <t xml:space="preserve">Borbély </t>
  </si>
  <si>
    <t>Loránt</t>
  </si>
  <si>
    <t>Szombathelyi Zrínyi Ilona Általános Iskola</t>
  </si>
  <si>
    <t>Rácz</t>
  </si>
  <si>
    <t>István</t>
  </si>
  <si>
    <t>Répánszky</t>
  </si>
  <si>
    <t>Hanna</t>
  </si>
  <si>
    <t>Szent Imre Katolikus Óvoda és Általános Iskola</t>
  </si>
  <si>
    <t>Kárpáti</t>
  </si>
  <si>
    <t>Anna</t>
  </si>
  <si>
    <t>Kecskeméti Református Gimnázium</t>
  </si>
  <si>
    <t xml:space="preserve">Cservenka </t>
  </si>
  <si>
    <t>Pécsi Bártfa U. Ált. Isk.</t>
  </si>
  <si>
    <t xml:space="preserve">Havasi </t>
  </si>
  <si>
    <t>Léna</t>
  </si>
  <si>
    <t>Ciszterci Nagy Lajos - Pécs</t>
  </si>
  <si>
    <t xml:space="preserve">Cservenák </t>
  </si>
  <si>
    <t>Gréta</t>
  </si>
  <si>
    <t>Békéscsaba Szeberényi</t>
  </si>
  <si>
    <t xml:space="preserve">Herdeló </t>
  </si>
  <si>
    <t>Bíborka</t>
  </si>
  <si>
    <t>Gyula Magvető</t>
  </si>
  <si>
    <t xml:space="preserve">Kovács – Varga </t>
  </si>
  <si>
    <t>Aliz</t>
  </si>
  <si>
    <t xml:space="preserve">Daragó </t>
  </si>
  <si>
    <t>Sarolta Éva</t>
  </si>
  <si>
    <t xml:space="preserve">Szabó </t>
  </si>
  <si>
    <t>Dorottya Ilona</t>
  </si>
  <si>
    <t>Budai Ciszterci Szent Imre Gimnázium</t>
  </si>
  <si>
    <t xml:space="preserve">Légár </t>
  </si>
  <si>
    <t>Alma Rita</t>
  </si>
  <si>
    <t>Szent István Gimnázium</t>
  </si>
  <si>
    <t xml:space="preserve">Gubacsi  </t>
  </si>
  <si>
    <t xml:space="preserve">Noémi </t>
  </si>
  <si>
    <t xml:space="preserve">Algyői Fehér Ignác Általános Iskola </t>
  </si>
  <si>
    <t xml:space="preserve">Dornbach    </t>
  </si>
  <si>
    <t>Bernadett</t>
  </si>
  <si>
    <t>Major</t>
  </si>
  <si>
    <t>Mandula</t>
  </si>
  <si>
    <t>Szfvári Lánczos K. Gimn.</t>
  </si>
  <si>
    <t>Metzger</t>
  </si>
  <si>
    <t>Kata</t>
  </si>
  <si>
    <t>Chernel I. Gimn. és Ált Isk.</t>
  </si>
  <si>
    <t>Fruzsina</t>
  </si>
  <si>
    <t>Eszenyi</t>
  </si>
  <si>
    <t>Eszter Kata</t>
  </si>
  <si>
    <t>Db., Tóth Á.</t>
  </si>
  <si>
    <t>Fehérvári</t>
  </si>
  <si>
    <t>Róza</t>
  </si>
  <si>
    <t>Szabó</t>
  </si>
  <si>
    <t>Bercsényi Miklós Általános Iskola</t>
  </si>
  <si>
    <t>Csató</t>
  </si>
  <si>
    <t>Judit</t>
  </si>
  <si>
    <t>Körmendi</t>
  </si>
  <si>
    <t>Dorina</t>
  </si>
  <si>
    <t>Fakli</t>
  </si>
  <si>
    <t>Szmrek</t>
  </si>
  <si>
    <t>Mária</t>
  </si>
  <si>
    <t>Dabasi Táncsics Mihály Gimnázium</t>
  </si>
  <si>
    <t>Sápi</t>
  </si>
  <si>
    <t>Panna</t>
  </si>
  <si>
    <t>Százhalombattai Arany János Á. I. és Gimnázium</t>
  </si>
  <si>
    <t xml:space="preserve">Tóth </t>
  </si>
  <si>
    <t>Lilla</t>
  </si>
  <si>
    <t xml:space="preserve">Csuthy </t>
  </si>
  <si>
    <t xml:space="preserve">Csonka </t>
  </si>
  <si>
    <t>Mira</t>
  </si>
  <si>
    <t>Nyíregyházi Vasvári Pál Gimnázium</t>
  </si>
  <si>
    <t xml:space="preserve">Nyesti </t>
  </si>
  <si>
    <t>Adél Ágnes</t>
  </si>
  <si>
    <t>Nyíregyházi Kölcsey Ferenc Gimnázium</t>
  </si>
  <si>
    <t xml:space="preserve">Lisztmajer </t>
  </si>
  <si>
    <t>Benedeczki</t>
  </si>
  <si>
    <t xml:space="preserve">Bariska </t>
  </si>
  <si>
    <t xml:space="preserve">Gérnyi </t>
  </si>
  <si>
    <t>Zoé</t>
  </si>
  <si>
    <t xml:space="preserve"> Dorka</t>
  </si>
  <si>
    <t>Batthyány Lajos Gimnázium</t>
  </si>
  <si>
    <t>Török</t>
  </si>
  <si>
    <t>Ábel</t>
  </si>
  <si>
    <t>Lóczy Gimnázium Bfüred</t>
  </si>
  <si>
    <t>Nándor Boldizsár</t>
  </si>
  <si>
    <t xml:space="preserve">Mits </t>
  </si>
  <si>
    <t>Vilmos</t>
  </si>
  <si>
    <t xml:space="preserve">Serkédi </t>
  </si>
  <si>
    <t>Csenge</t>
  </si>
  <si>
    <t>Bfüredi Szent Benedek</t>
  </si>
  <si>
    <t>Tóth</t>
  </si>
  <si>
    <t>Lilien</t>
  </si>
  <si>
    <t>Horsa</t>
  </si>
  <si>
    <t>Petra Virág</t>
  </si>
  <si>
    <t>as</t>
  </si>
  <si>
    <t>bs</t>
  </si>
  <si>
    <t>a</t>
  </si>
  <si>
    <t>b</t>
  </si>
  <si>
    <t>GUBACSI</t>
  </si>
  <si>
    <t>TÓTH</t>
  </si>
  <si>
    <t>x</t>
  </si>
  <si>
    <t>5 sorra bejátszók</t>
  </si>
  <si>
    <t>ELTE Bolyai János Gyakorló Ált.Isk. és Gimnázium</t>
  </si>
  <si>
    <t xml:space="preserve">Irinyi János Református Oktatási Központ - </t>
  </si>
  <si>
    <t xml:space="preserve">Szegedi Tömörkény István Gimnázium, </t>
  </si>
  <si>
    <t>Budapesti Fazekas Mihály Gyakorló Ált. Isk. és Gimn.</t>
  </si>
  <si>
    <t>40 42</t>
  </si>
  <si>
    <t>SZABÓ</t>
  </si>
  <si>
    <r>
      <t xml:space="preserve">Péter Levente- </t>
    </r>
    <r>
      <rPr>
        <b/>
        <sz val="10"/>
        <color indexed="8"/>
        <rFont val="Arial"/>
        <family val="2"/>
        <charset val="238"/>
      </rPr>
      <t>Szabó Nándor</t>
    </r>
  </si>
  <si>
    <t>42 53</t>
  </si>
  <si>
    <t>40 40</t>
  </si>
  <si>
    <t>41 41</t>
  </si>
  <si>
    <t>42 42</t>
  </si>
  <si>
    <t>42 04 10 6</t>
  </si>
  <si>
    <t>41 42</t>
  </si>
  <si>
    <t>jn.</t>
  </si>
  <si>
    <t>Siófoki Vak Bottyán János Általános Iskola és AMI</t>
  </si>
  <si>
    <t>Árpád-házi Szent Margit Óvoda, Ált. Isk., Gimn. és Koll.</t>
  </si>
  <si>
    <t>Irinyi János Református Oktatási Központ -</t>
  </si>
  <si>
    <t xml:space="preserve">Szegedi Tudományegyetem Báthory István Gyak. Gimn. és Ált. Isk.     </t>
  </si>
  <si>
    <t>Karcagi SZC Mezőtúri Teleki Blanka Gimn., Techn.s Koll.</t>
  </si>
  <si>
    <t>HORSA</t>
  </si>
  <si>
    <t>42 41</t>
  </si>
  <si>
    <t>40 41</t>
  </si>
  <si>
    <t>54(6) 40</t>
  </si>
  <si>
    <t>53 40</t>
  </si>
  <si>
    <t>42 54(4)</t>
  </si>
  <si>
    <t>42 40</t>
  </si>
  <si>
    <t>NAGY</t>
  </si>
  <si>
    <t>41 40</t>
  </si>
  <si>
    <t>54(4) 54(2)</t>
  </si>
  <si>
    <t>14 54(6) 107</t>
  </si>
  <si>
    <t>40 53</t>
  </si>
  <si>
    <t>Sylvester János Ref. Gimn. és Technikum</t>
  </si>
  <si>
    <t>Budapesti Műszaki SZC Trefort Ágoston Két Tan. Ny. Techn.</t>
  </si>
  <si>
    <t>Jászberényi Nagyboldogasszony Kat.  Kéttan Ált. Is.k. és Gimn.</t>
  </si>
  <si>
    <t>41 54</t>
  </si>
  <si>
    <t>41 54(3)</t>
  </si>
  <si>
    <t>SZILAS</t>
  </si>
  <si>
    <t>Máté Richárd</t>
  </si>
  <si>
    <t>BORBÉLY</t>
  </si>
  <si>
    <t>Lóránt</t>
  </si>
  <si>
    <t>DOBOS</t>
  </si>
  <si>
    <t>PUTNOKI</t>
  </si>
  <si>
    <t>SILLYE</t>
  </si>
  <si>
    <t>MITS</t>
  </si>
  <si>
    <t>HORVÁTH</t>
  </si>
  <si>
    <t>BÁRÁNY</t>
  </si>
  <si>
    <t>RÁCZ</t>
  </si>
  <si>
    <t>VINCE</t>
  </si>
  <si>
    <t>MIHOLICS</t>
  </si>
  <si>
    <t>HEGEDŰS</t>
  </si>
  <si>
    <t>GERZSEI</t>
  </si>
  <si>
    <t>SERES</t>
  </si>
  <si>
    <t>ZELEI</t>
  </si>
  <si>
    <t>PÉTER</t>
  </si>
  <si>
    <t>KÖRMENDI</t>
  </si>
  <si>
    <t>DARAGÓ</t>
  </si>
  <si>
    <t>Sarolta</t>
  </si>
  <si>
    <t>CSUTHY</t>
  </si>
  <si>
    <t>HAVASI</t>
  </si>
  <si>
    <t>DORNBACH</t>
  </si>
  <si>
    <t>BENEDECZKI</t>
  </si>
  <si>
    <t>METZGER</t>
  </si>
  <si>
    <t>KOVÁCS-VARGA</t>
  </si>
  <si>
    <t>Alíz</t>
  </si>
  <si>
    <t>FAKLI</t>
  </si>
  <si>
    <t>LÉGÁR</t>
  </si>
  <si>
    <t>SÁPI</t>
  </si>
  <si>
    <t>CSERVENKA</t>
  </si>
  <si>
    <t>NYESTI</t>
  </si>
  <si>
    <t>Budaörsi Illés Gyula Gimn. Techn. és Szakképző Iskola</t>
  </si>
  <si>
    <t>Kiskunfélegyházi József Attila Sportiskolai Ált. Isk.</t>
  </si>
  <si>
    <t>Szent II. János Pál Óvoda, Ált. Iskola és Gimn.</t>
  </si>
  <si>
    <t>Balatonlelle-Karádi Általános Iskola és AMI</t>
  </si>
  <si>
    <t>Budapest II. Kerületi II. Rákóczi Ferenc Gimn.</t>
  </si>
  <si>
    <t>Szombathelyi Kanizsai Dorottya Gimn.</t>
  </si>
  <si>
    <t>Boglári Általános Iskola és AMI</t>
  </si>
  <si>
    <t>Szalézi Szent Ferenc Gimn. Kazincbarcika</t>
  </si>
  <si>
    <t>Horváth D.</t>
  </si>
  <si>
    <t>Horváth L.</t>
  </si>
  <si>
    <t>LEBI-KOVÁCS</t>
  </si>
  <si>
    <t>KERECSÉNYI</t>
  </si>
  <si>
    <t>JÁSZBERÉNYI</t>
  </si>
  <si>
    <t>KOVÁCS</t>
  </si>
  <si>
    <t xml:space="preserve">CSERNÁK </t>
  </si>
  <si>
    <t>ÁGASVÁRI</t>
  </si>
  <si>
    <t>BODÓ</t>
  </si>
  <si>
    <t>ÁBRAHÁM</t>
  </si>
  <si>
    <t>BALÁZSFALVI</t>
  </si>
  <si>
    <t>SERKÉDI</t>
  </si>
  <si>
    <t>BORS</t>
  </si>
  <si>
    <t>40 14 10 4</t>
  </si>
  <si>
    <t>54(5) 24</t>
  </si>
  <si>
    <t xml:space="preserve"> 10 4</t>
  </si>
  <si>
    <t>MÁJUK</t>
  </si>
  <si>
    <t>42 24 10 8</t>
  </si>
  <si>
    <t>35 41 10 8</t>
  </si>
  <si>
    <t>54(0) 54(4)</t>
  </si>
  <si>
    <t>53 53</t>
  </si>
  <si>
    <t>53 42</t>
  </si>
  <si>
    <t>GUITPRECHT</t>
  </si>
  <si>
    <t>JUHÁSZ</t>
  </si>
  <si>
    <t>HORVÁTH-VARGA</t>
  </si>
  <si>
    <t>42 54(6)</t>
  </si>
  <si>
    <t>RÉPÁNSZKY</t>
  </si>
  <si>
    <t>54(9) 53</t>
  </si>
  <si>
    <t>MAROSVÖLGYI</t>
  </si>
  <si>
    <t>24 54(7) 10 8</t>
  </si>
  <si>
    <t>54(5) 41</t>
  </si>
  <si>
    <t>45(4) 42 14 21</t>
  </si>
  <si>
    <t>14 42 11 9</t>
  </si>
  <si>
    <t>54(1)</t>
  </si>
  <si>
    <t>Szent Imre Eger</t>
  </si>
  <si>
    <t>54(6)</t>
  </si>
  <si>
    <t>42 54(5)</t>
  </si>
  <si>
    <t>40 54(2)</t>
  </si>
  <si>
    <t>jn</t>
  </si>
  <si>
    <t>35 42 10 4</t>
  </si>
  <si>
    <t>53 14 10 8</t>
  </si>
  <si>
    <t>54(2) 40</t>
  </si>
  <si>
    <t>40 54(3)</t>
  </si>
  <si>
    <t>40 14 101 8</t>
  </si>
  <si>
    <t>40 54(5)</t>
  </si>
  <si>
    <t>Eger Neumann János Gimn.</t>
  </si>
  <si>
    <t>BARICSKA</t>
  </si>
  <si>
    <t>TOLNA Vm SZC Hunyadi M. Vendéglátó és Tur. Techn. És Szak. Isk. Szeekszárd</t>
  </si>
  <si>
    <t>OROSZ</t>
  </si>
  <si>
    <t>TÖRÖK</t>
  </si>
  <si>
    <t>41 54(1)</t>
  </si>
  <si>
    <t>BARISKA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</si>
</sst>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6" x14ac:knownFonts="1">
    <font>
      <sz val="10"/>
      <name val="Arial"/>
    </font>
    <font>
      <sz val="11"/>
      <color theme="1"/>
      <name val="Calibri"/>
      <family val="2"/>
      <charset val="238"/>
      <scheme val="minor"/>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0"/>
      <color theme="1"/>
      <name val="Calibri"/>
      <family val="2"/>
      <charset val="238"/>
      <scheme val="minor"/>
    </font>
    <font>
      <sz val="10"/>
      <color rgb="FF000000"/>
      <name val="Calibri"/>
      <family val="2"/>
      <charset val="238"/>
      <scheme val="minor"/>
    </font>
    <font>
      <sz val="11"/>
      <color rgb="FF000000"/>
      <name val="Calibri"/>
      <family val="2"/>
      <charset val="238"/>
      <scheme val="minor"/>
    </font>
    <font>
      <sz val="10"/>
      <name val="Calibri"/>
      <family val="2"/>
      <charset val="238"/>
      <scheme val="minor"/>
    </font>
    <font>
      <sz val="11"/>
      <name val="Calibri"/>
      <family val="2"/>
      <charset val="238"/>
      <scheme val="minor"/>
    </font>
    <font>
      <sz val="11"/>
      <name val="Calibri"/>
      <family val="2"/>
      <scheme val="minor"/>
    </font>
    <font>
      <sz val="10"/>
      <color rgb="FF000000"/>
      <name val="Calibri"/>
      <family val="2"/>
      <charset val="238"/>
    </font>
    <font>
      <sz val="8"/>
      <color rgb="FF000000"/>
      <name val="Segoe UI"/>
      <family val="2"/>
      <charset val="238"/>
    </font>
    <font>
      <sz val="7"/>
      <color rgb="FF000000"/>
      <name val="Arial"/>
      <family val="2"/>
      <charset val="238"/>
    </font>
    <font>
      <i/>
      <sz val="8"/>
      <color rgb="FFFF0000"/>
      <name val="Arial"/>
      <family val="2"/>
      <charset val="238"/>
    </font>
    <font>
      <sz val="8.5"/>
      <color indexed="42"/>
      <name val="Arial"/>
      <family val="2"/>
      <charset val="238"/>
    </font>
  </fonts>
  <fills count="13">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3" fillId="0" borderId="0"/>
    <xf numFmtId="0" fontId="83" fillId="0" borderId="0"/>
    <xf numFmtId="164" fontId="3" fillId="0" borderId="0" applyFont="0" applyFill="0" applyBorder="0" applyAlignment="0" applyProtection="0"/>
  </cellStyleXfs>
  <cellXfs count="397">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0" fontId="11"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15" fillId="2" borderId="0" xfId="0" applyNumberFormat="1" applyFont="1" applyFill="1" applyAlignment="1">
      <alignment horizontal="left" vertical="center"/>
    </xf>
    <xf numFmtId="0" fontId="19" fillId="0" borderId="0" xfId="0" applyFont="1" applyAlignment="1">
      <alignmen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21" fillId="0" borderId="0" xfId="0" applyFont="1" applyAlignment="1">
      <alignment vertical="center"/>
    </xf>
    <xf numFmtId="0" fontId="16" fillId="2" borderId="0" xfId="0" applyFont="1" applyFill="1" applyAlignment="1">
      <alignment vertical="center"/>
    </xf>
    <xf numFmtId="0" fontId="21" fillId="2" borderId="0" xfId="0" applyFont="1" applyFill="1" applyAlignment="1">
      <alignment horizontal="left" vertical="center"/>
    </xf>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3" fillId="2" borderId="0" xfId="0" applyNumberFormat="1" applyFont="1" applyFill="1" applyAlignment="1">
      <alignment vertical="top"/>
    </xf>
    <xf numFmtId="49" fontId="13" fillId="2" borderId="0" xfId="0" applyNumberFormat="1" applyFont="1" applyFill="1" applyAlignment="1">
      <alignment vertical="top"/>
    </xf>
    <xf numFmtId="49" fontId="16" fillId="2" borderId="0" xfId="0" applyNumberFormat="1" applyFont="1" applyFill="1" applyAlignment="1">
      <alignment horizontal="left"/>
    </xf>
    <xf numFmtId="0" fontId="24" fillId="2" borderId="0" xfId="0" applyFont="1" applyFill="1" applyAlignment="1">
      <alignment horizontal="left"/>
    </xf>
    <xf numFmtId="49" fontId="15" fillId="2" borderId="0" xfId="0" applyNumberFormat="1" applyFont="1" applyFill="1" applyAlignment="1">
      <alignment horizontal="left"/>
    </xf>
    <xf numFmtId="49" fontId="16" fillId="2" borderId="6" xfId="0" applyNumberFormat="1" applyFont="1" applyFill="1" applyBorder="1" applyAlignment="1">
      <alignment vertical="center"/>
    </xf>
    <xf numFmtId="49" fontId="23" fillId="2" borderId="6" xfId="0" applyNumberFormat="1" applyFont="1" applyFill="1" applyBorder="1" applyAlignment="1">
      <alignment horizontal="right" vertical="center"/>
    </xf>
    <xf numFmtId="49" fontId="25" fillId="2" borderId="0" xfId="0" applyNumberFormat="1" applyFont="1" applyFill="1" applyAlignment="1">
      <alignment horizontal="left" vertical="center"/>
    </xf>
    <xf numFmtId="0" fontId="25" fillId="2" borderId="0" xfId="0" applyFont="1" applyFill="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0" fontId="10" fillId="2" borderId="0" xfId="0" applyFont="1" applyFill="1" applyAlignment="1">
      <alignment horizontal="center" vertical="center"/>
    </xf>
    <xf numFmtId="14" fontId="20" fillId="2" borderId="7" xfId="0" applyNumberFormat="1" applyFont="1" applyFill="1" applyBorder="1" applyAlignment="1">
      <alignment horizontal="left" vertical="center"/>
    </xf>
    <xf numFmtId="49" fontId="20" fillId="2" borderId="7" xfId="0" applyNumberFormat="1" applyFont="1" applyFill="1" applyBorder="1" applyAlignment="1">
      <alignment vertical="center"/>
    </xf>
    <xf numFmtId="0" fontId="21" fillId="2" borderId="0" xfId="0" applyFont="1" applyFill="1" applyAlignment="1">
      <alignment horizontal="center" vertical="center"/>
    </xf>
    <xf numFmtId="0" fontId="16" fillId="2" borderId="0" xfId="0" applyFont="1" applyFill="1" applyAlignment="1">
      <alignment horizontal="center" vertical="center"/>
    </xf>
    <xf numFmtId="49" fontId="20" fillId="2" borderId="0" xfId="0" applyNumberFormat="1" applyFont="1" applyFill="1" applyAlignment="1">
      <alignment vertical="center"/>
    </xf>
    <xf numFmtId="0" fontId="19" fillId="2" borderId="0" xfId="4" applyNumberFormat="1" applyFont="1" applyFill="1" applyAlignment="1" applyProtection="1">
      <alignment vertical="center"/>
      <protection locked="0"/>
    </xf>
    <xf numFmtId="0" fontId="20" fillId="2" borderId="0" xfId="0" applyFont="1" applyFill="1" applyAlignment="1">
      <alignment vertical="center"/>
    </xf>
    <xf numFmtId="49" fontId="20" fillId="2" borderId="0" xfId="0" applyNumberFormat="1" applyFont="1" applyFill="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21" fillId="2" borderId="4" xfId="0" applyFont="1" applyFill="1" applyBorder="1" applyAlignment="1">
      <alignment horizontal="left" vertical="center"/>
    </xf>
    <xf numFmtId="0" fontId="28" fillId="2" borderId="4" xfId="0" applyFont="1" applyFill="1" applyBorder="1" applyAlignment="1">
      <alignment horizontal="left" vertical="center"/>
    </xf>
    <xf numFmtId="0" fontId="29" fillId="0" borderId="0" xfId="0" applyFont="1" applyAlignment="1">
      <alignmen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16" fillId="2" borderId="4" xfId="0" applyFont="1" applyFill="1" applyBorder="1" applyAlignment="1">
      <alignment horizontal="left" vertical="center"/>
    </xf>
    <xf numFmtId="0" fontId="8"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5" borderId="10" xfId="0" applyFont="1" applyFill="1" applyBorder="1" applyAlignment="1">
      <alignment vertical="center"/>
    </xf>
    <xf numFmtId="0" fontId="16" fillId="4" borderId="11" xfId="0" applyFont="1" applyFill="1" applyBorder="1" applyAlignment="1">
      <alignment horizontal="left" vertical="center"/>
    </xf>
    <xf numFmtId="0" fontId="16" fillId="4" borderId="12" xfId="0" applyFont="1" applyFill="1" applyBorder="1" applyAlignment="1">
      <alignment vertical="center"/>
    </xf>
    <xf numFmtId="0" fontId="10" fillId="5" borderId="13" xfId="0" applyFont="1" applyFill="1" applyBorder="1" applyAlignment="1">
      <alignment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17" xfId="0" applyNumberFormat="1" applyFont="1" applyFill="1" applyBorder="1" applyAlignment="1">
      <alignment vertical="center"/>
    </xf>
    <xf numFmtId="0" fontId="10" fillId="6" borderId="0" xfId="0" applyFont="1" applyFill="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1" fillId="0" borderId="0" xfId="0" applyNumberFormat="1" applyFont="1" applyAlignment="1">
      <alignment horizontal="left"/>
    </xf>
    <xf numFmtId="0" fontId="20" fillId="0" borderId="6" xfId="0" applyFont="1" applyBorder="1" applyAlignment="1">
      <alignment horizontal="right" vertical="center"/>
    </xf>
    <xf numFmtId="0" fontId="21" fillId="0" borderId="18" xfId="0" applyFont="1" applyBorder="1" applyAlignment="1">
      <alignment vertical="center"/>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xf numFmtId="49" fontId="21" fillId="0" borderId="0" xfId="0" applyNumberFormat="1" applyFont="1"/>
    <xf numFmtId="49" fontId="17" fillId="0" borderId="0" xfId="0" applyNumberFormat="1" applyFont="1" applyAlignment="1">
      <alignment horizontal="left"/>
    </xf>
    <xf numFmtId="49" fontId="18" fillId="2" borderId="19" xfId="0" applyNumberFormat="1" applyFont="1" applyFill="1" applyBorder="1" applyAlignment="1">
      <alignment horizontal="left" vertical="center"/>
    </xf>
    <xf numFmtId="49" fontId="18" fillId="2" borderId="20" xfId="0" applyNumberFormat="1" applyFont="1" applyFill="1" applyBorder="1" applyAlignment="1">
      <alignment horizontal="left" vertical="center"/>
    </xf>
    <xf numFmtId="49" fontId="10" fillId="2" borderId="21"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49" fontId="10" fillId="5" borderId="21" xfId="0" applyNumberFormat="1" applyFont="1" applyFill="1" applyBorder="1" applyAlignment="1">
      <alignment horizontal="center" wrapText="1"/>
    </xf>
    <xf numFmtId="49" fontId="39" fillId="0" borderId="0" xfId="0" applyNumberFormat="1" applyFont="1" applyAlignment="1">
      <alignment horizontal="left"/>
    </xf>
    <xf numFmtId="49" fontId="18" fillId="2" borderId="20" xfId="0" applyNumberFormat="1" applyFont="1" applyFill="1" applyBorder="1" applyAlignment="1">
      <alignment horizontal="right" vertical="center"/>
    </xf>
    <xf numFmtId="49" fontId="11" fillId="2" borderId="20"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9" xfId="0" applyFill="1" applyBorder="1" applyAlignment="1">
      <alignment horizontal="center" vertical="center"/>
    </xf>
    <xf numFmtId="49" fontId="20" fillId="0" borderId="22" xfId="0" applyNumberFormat="1" applyFont="1" applyBorder="1" applyAlignment="1">
      <alignment horizontal="left" vertical="center"/>
    </xf>
    <xf numFmtId="0" fontId="21" fillId="5" borderId="12" xfId="0" applyFont="1" applyFill="1" applyBorder="1" applyAlignment="1">
      <alignment horizontal="center" vertical="center"/>
    </xf>
    <xf numFmtId="0" fontId="44" fillId="0" borderId="0" xfId="0" applyFont="1"/>
    <xf numFmtId="0" fontId="17" fillId="0" borderId="0" xfId="0" applyFont="1"/>
    <xf numFmtId="0" fontId="6" fillId="0" borderId="0" xfId="0" applyFont="1" applyAlignment="1">
      <alignment vertical="top"/>
    </xf>
    <xf numFmtId="49" fontId="6" fillId="0" borderId="0" xfId="0" applyNumberFormat="1" applyFont="1" applyAlignment="1">
      <alignment vertical="top"/>
    </xf>
    <xf numFmtId="49" fontId="33" fillId="0" borderId="0" xfId="0" applyNumberFormat="1" applyFont="1" applyAlignment="1">
      <alignment vertical="top"/>
    </xf>
    <xf numFmtId="49" fontId="34" fillId="0" borderId="0" xfId="0" applyNumberFormat="1" applyFont="1"/>
    <xf numFmtId="49" fontId="17" fillId="0" borderId="0" xfId="0" applyNumberFormat="1" applyFont="1"/>
    <xf numFmtId="49" fontId="37" fillId="2" borderId="0" xfId="0" applyNumberFormat="1" applyFont="1" applyFill="1" applyAlignment="1">
      <alignment vertical="center"/>
    </xf>
    <xf numFmtId="49" fontId="19" fillId="0" borderId="6" xfId="0" applyNumberFormat="1" applyFont="1" applyBorder="1" applyAlignment="1">
      <alignment vertical="center"/>
    </xf>
    <xf numFmtId="49" fontId="45" fillId="0" borderId="6" xfId="0" applyNumberFormat="1" applyFont="1" applyBorder="1" applyAlignment="1">
      <alignment vertical="center"/>
    </xf>
    <xf numFmtId="49" fontId="19" fillId="0" borderId="6" xfId="4" applyNumberFormat="1" applyFont="1" applyBorder="1" applyAlignment="1" applyProtection="1">
      <alignment vertical="center"/>
      <protection locked="0"/>
    </xf>
    <xf numFmtId="0" fontId="20" fillId="0" borderId="6" xfId="0" applyFont="1" applyBorder="1" applyAlignment="1">
      <alignment horizontal="left" vertical="center"/>
    </xf>
    <xf numFmtId="49" fontId="10" fillId="2" borderId="0" xfId="0" applyNumberFormat="1" applyFont="1" applyFill="1" applyAlignment="1">
      <alignment horizontal="right"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9" fontId="44" fillId="2" borderId="0" xfId="0" applyNumberFormat="1" applyFont="1" applyFill="1" applyAlignment="1">
      <alignment horizontal="center" vertical="center"/>
    </xf>
    <xf numFmtId="49" fontId="44" fillId="2" borderId="0" xfId="0" applyNumberFormat="1" applyFont="1" applyFill="1" applyAlignment="1">
      <alignment vertical="center"/>
    </xf>
    <xf numFmtId="49" fontId="11" fillId="2" borderId="0" xfId="0" applyNumberFormat="1" applyFont="1" applyFill="1" applyAlignment="1">
      <alignment horizontal="right" vertical="center"/>
    </xf>
    <xf numFmtId="49" fontId="46" fillId="2" borderId="0" xfId="0" applyNumberFormat="1" applyFont="1" applyFill="1" applyAlignment="1">
      <alignment horizontal="center" vertical="center"/>
    </xf>
    <xf numFmtId="0" fontId="48" fillId="7" borderId="7" xfId="0" applyFont="1" applyFill="1" applyBorder="1" applyAlignment="1">
      <alignment horizontal="center" vertical="center"/>
    </xf>
    <xf numFmtId="0" fontId="46" fillId="0" borderId="7" xfId="0" applyFont="1" applyBorder="1" applyAlignment="1">
      <alignment vertical="center"/>
    </xf>
    <xf numFmtId="0" fontId="49" fillId="0" borderId="0" xfId="0" applyFont="1" applyAlignment="1">
      <alignment vertical="center"/>
    </xf>
    <xf numFmtId="0" fontId="49" fillId="0" borderId="7" xfId="0" applyFont="1" applyBorder="1" applyAlignment="1">
      <alignment horizontal="center" vertical="center"/>
    </xf>
    <xf numFmtId="0" fontId="50" fillId="0" borderId="0" xfId="0" applyFont="1" applyAlignment="1">
      <alignment vertical="center"/>
    </xf>
    <xf numFmtId="0" fontId="50" fillId="6" borderId="0" xfId="0" applyFont="1" applyFill="1" applyAlignment="1">
      <alignment vertical="center"/>
    </xf>
    <xf numFmtId="0" fontId="51" fillId="6" borderId="0" xfId="0" applyFont="1" applyFill="1" applyAlignment="1">
      <alignment vertical="center"/>
    </xf>
    <xf numFmtId="49" fontId="50" fillId="6" borderId="0" xfId="0" applyNumberFormat="1" applyFont="1" applyFill="1" applyAlignment="1">
      <alignment vertical="center"/>
    </xf>
    <xf numFmtId="49" fontId="51" fillId="6" borderId="0" xfId="0" applyNumberFormat="1" applyFont="1" applyFill="1" applyAlignment="1">
      <alignment vertical="center"/>
    </xf>
    <xf numFmtId="0" fontId="21" fillId="6" borderId="0" xfId="0" applyFont="1" applyFill="1" applyAlignment="1">
      <alignment vertical="center"/>
    </xf>
    <xf numFmtId="0" fontId="21" fillId="0" borderId="10" xfId="0" applyFont="1" applyBorder="1" applyAlignment="1">
      <alignment vertical="center"/>
    </xf>
    <xf numFmtId="49" fontId="50" fillId="2" borderId="0" xfId="0" applyNumberFormat="1" applyFont="1" applyFill="1" applyAlignment="1">
      <alignment horizontal="center" vertical="center"/>
    </xf>
    <xf numFmtId="0" fontId="50"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44" fillId="0" borderId="0" xfId="0" applyFont="1" applyAlignment="1">
      <alignment horizontal="right" vertical="center"/>
    </xf>
    <xf numFmtId="0" fontId="54" fillId="8" borderId="23" xfId="0" applyFont="1" applyFill="1" applyBorder="1" applyAlignment="1">
      <alignment horizontal="right" vertical="center"/>
    </xf>
    <xf numFmtId="0" fontId="49" fillId="0" borderId="7" xfId="0" applyFont="1" applyBorder="1" applyAlignment="1">
      <alignment vertical="center"/>
    </xf>
    <xf numFmtId="0" fontId="21" fillId="0" borderId="13" xfId="0" applyFont="1" applyBorder="1" applyAlignment="1">
      <alignment vertical="center"/>
    </xf>
    <xf numFmtId="0" fontId="50" fillId="0" borderId="7" xfId="0" applyFont="1" applyBorder="1" applyAlignment="1">
      <alignment vertical="center"/>
    </xf>
    <xf numFmtId="0" fontId="49" fillId="0" borderId="18" xfId="0" applyFont="1" applyBorder="1" applyAlignment="1">
      <alignment horizontal="center" vertical="center"/>
    </xf>
    <xf numFmtId="0" fontId="49" fillId="0" borderId="17" xfId="0" applyFont="1" applyBorder="1" applyAlignment="1">
      <alignment horizontal="left" vertical="center"/>
    </xf>
    <xf numFmtId="0" fontId="48" fillId="0" borderId="0" xfId="0" applyFont="1" applyAlignment="1">
      <alignment horizontal="center" vertical="center"/>
    </xf>
    <xf numFmtId="0" fontId="49" fillId="0" borderId="0" xfId="0" applyFont="1" applyAlignment="1">
      <alignment horizontal="center" vertical="center"/>
    </xf>
    <xf numFmtId="0" fontId="54" fillId="8" borderId="17" xfId="0" applyFont="1" applyFill="1" applyBorder="1" applyAlignment="1">
      <alignment horizontal="right" vertical="center"/>
    </xf>
    <xf numFmtId="49" fontId="49" fillId="0" borderId="7" xfId="0" applyNumberFormat="1" applyFont="1" applyBorder="1" applyAlignment="1">
      <alignment vertical="center"/>
    </xf>
    <xf numFmtId="49" fontId="49" fillId="0" borderId="0" xfId="0" applyNumberFormat="1" applyFont="1" applyAlignment="1">
      <alignment vertical="center"/>
    </xf>
    <xf numFmtId="0" fontId="49" fillId="0" borderId="17" xfId="0" applyFont="1" applyBorder="1" applyAlignment="1">
      <alignment vertical="center"/>
    </xf>
    <xf numFmtId="49" fontId="49" fillId="0" borderId="17" xfId="0" applyNumberFormat="1" applyFont="1" applyBorder="1" applyAlignment="1">
      <alignment vertical="center"/>
    </xf>
    <xf numFmtId="0" fontId="49" fillId="0" borderId="18" xfId="0" applyFont="1" applyBorder="1" applyAlignment="1">
      <alignment vertical="center"/>
    </xf>
    <xf numFmtId="0" fontId="55" fillId="0" borderId="18" xfId="0" applyFont="1" applyBorder="1" applyAlignment="1">
      <alignment horizontal="center" vertical="center"/>
    </xf>
    <xf numFmtId="0" fontId="56" fillId="0" borderId="0" xfId="0" applyFont="1" applyAlignment="1">
      <alignment vertical="center"/>
    </xf>
    <xf numFmtId="0" fontId="55" fillId="0" borderId="7" xfId="0" applyFont="1" applyBorder="1" applyAlignment="1">
      <alignment horizontal="center" vertical="center"/>
    </xf>
    <xf numFmtId="0" fontId="21" fillId="0" borderId="16" xfId="0" applyFont="1" applyBorder="1" applyAlignment="1">
      <alignment vertical="center"/>
    </xf>
    <xf numFmtId="49" fontId="49" fillId="0" borderId="18" xfId="0" applyNumberFormat="1" applyFont="1" applyBorder="1" applyAlignment="1">
      <alignment vertical="center"/>
    </xf>
    <xf numFmtId="0" fontId="57" fillId="0" borderId="0" xfId="0" applyFont="1" applyAlignment="1">
      <alignment vertical="center"/>
    </xf>
    <xf numFmtId="49" fontId="58" fillId="2" borderId="0" xfId="0" applyNumberFormat="1" applyFont="1" applyFill="1" applyAlignment="1">
      <alignment horizontal="center" vertical="center"/>
    </xf>
    <xf numFmtId="49" fontId="50" fillId="0" borderId="0" xfId="0" applyNumberFormat="1" applyFont="1" applyAlignment="1">
      <alignment horizontal="center" vertical="center"/>
    </xf>
    <xf numFmtId="49" fontId="46" fillId="0" borderId="0" xfId="0" applyNumberFormat="1" applyFont="1" applyAlignment="1">
      <alignment horizontal="center" vertical="center"/>
    </xf>
    <xf numFmtId="49" fontId="50" fillId="0" borderId="0" xfId="0" applyNumberFormat="1" applyFont="1" applyAlignment="1">
      <alignment vertical="center"/>
    </xf>
    <xf numFmtId="0" fontId="10" fillId="0" borderId="0" xfId="0" applyFont="1" applyAlignment="1">
      <alignment horizontal="right" vertical="center"/>
    </xf>
    <xf numFmtId="0" fontId="50" fillId="0" borderId="0" xfId="0" applyFont="1" applyAlignment="1">
      <alignment horizontal="left" vertical="center"/>
    </xf>
    <xf numFmtId="49" fontId="21" fillId="6" borderId="0" xfId="0" applyNumberFormat="1" applyFont="1" applyFill="1" applyAlignment="1">
      <alignment vertical="center"/>
    </xf>
    <xf numFmtId="49" fontId="36" fillId="6" borderId="0" xfId="0" applyNumberFormat="1" applyFont="1" applyFill="1" applyAlignment="1">
      <alignment horizontal="center" vertical="center"/>
    </xf>
    <xf numFmtId="49" fontId="59" fillId="0" borderId="0" xfId="0" applyNumberFormat="1" applyFont="1" applyAlignment="1">
      <alignment vertical="center"/>
    </xf>
    <xf numFmtId="49" fontId="60" fillId="0" borderId="0" xfId="0" applyNumberFormat="1" applyFont="1" applyAlignment="1">
      <alignment horizontal="center" vertical="center"/>
    </xf>
    <xf numFmtId="49" fontId="59" fillId="6" borderId="0" xfId="0" applyNumberFormat="1" applyFont="1" applyFill="1" applyAlignment="1">
      <alignment vertical="center"/>
    </xf>
    <xf numFmtId="49" fontId="60" fillId="6" borderId="0" xfId="0" applyNumberFormat="1" applyFont="1" applyFill="1" applyAlignment="1">
      <alignment vertical="center"/>
    </xf>
    <xf numFmtId="0" fontId="0" fillId="6" borderId="0" xfId="0" applyFill="1" applyAlignment="1">
      <alignment vertical="center"/>
    </xf>
    <xf numFmtId="0" fontId="31" fillId="2" borderId="24" xfId="0" applyFont="1" applyFill="1" applyBorder="1" applyAlignment="1">
      <alignment vertical="center"/>
    </xf>
    <xf numFmtId="0" fontId="31" fillId="2" borderId="25" xfId="0" applyFont="1" applyFill="1" applyBorder="1" applyAlignment="1">
      <alignment vertical="center"/>
    </xf>
    <xf numFmtId="49" fontId="61" fillId="2" borderId="25" xfId="0" applyNumberFormat="1" applyFont="1" applyFill="1" applyBorder="1" applyAlignment="1">
      <alignment horizontal="center" vertical="center"/>
    </xf>
    <xf numFmtId="49" fontId="61" fillId="2" borderId="25" xfId="0" applyNumberFormat="1" applyFont="1" applyFill="1" applyBorder="1" applyAlignment="1">
      <alignment vertical="center"/>
    </xf>
    <xf numFmtId="49" fontId="61" fillId="2" borderId="25" xfId="0" applyNumberFormat="1" applyFont="1" applyFill="1" applyBorder="1" applyAlignment="1">
      <alignment horizontal="centerContinuous" vertical="center"/>
    </xf>
    <xf numFmtId="49" fontId="61" fillId="2" borderId="26" xfId="0" applyNumberFormat="1" applyFont="1" applyFill="1" applyBorder="1" applyAlignment="1">
      <alignment horizontal="centerContinuous" vertical="center"/>
    </xf>
    <xf numFmtId="49" fontId="62" fillId="2" borderId="25" xfId="0" applyNumberFormat="1" applyFont="1" applyFill="1" applyBorder="1" applyAlignment="1">
      <alignment vertical="center"/>
    </xf>
    <xf numFmtId="49" fontId="62" fillId="2" borderId="26" xfId="0" applyNumberFormat="1" applyFont="1" applyFill="1" applyBorder="1" applyAlignment="1">
      <alignment vertical="center"/>
    </xf>
    <xf numFmtId="49" fontId="31" fillId="2" borderId="25" xfId="0" applyNumberFormat="1" applyFont="1" applyFill="1" applyBorder="1" applyAlignment="1">
      <alignment horizontal="left" vertical="center"/>
    </xf>
    <xf numFmtId="49" fontId="31" fillId="0" borderId="25" xfId="0" applyNumberFormat="1" applyFont="1" applyBorder="1" applyAlignment="1">
      <alignment horizontal="left" vertical="center"/>
    </xf>
    <xf numFmtId="49" fontId="62" fillId="6" borderId="26" xfId="0" applyNumberFormat="1" applyFont="1" applyFill="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4" fillId="0" borderId="0" xfId="0" applyNumberFormat="1" applyFont="1" applyAlignment="1">
      <alignment vertical="center"/>
    </xf>
    <xf numFmtId="49" fontId="44" fillId="0" borderId="17" xfId="0" applyNumberFormat="1" applyFont="1" applyBorder="1" applyAlignment="1">
      <alignment vertical="center"/>
    </xf>
    <xf numFmtId="49" fontId="31" fillId="2" borderId="27" xfId="0" applyNumberFormat="1" applyFont="1" applyFill="1" applyBorder="1" applyAlignment="1">
      <alignment vertical="center"/>
    </xf>
    <xf numFmtId="49" fontId="31" fillId="2" borderId="28" xfId="0" applyNumberFormat="1" applyFont="1" applyFill="1" applyBorder="1" applyAlignment="1">
      <alignment vertical="center"/>
    </xf>
    <xf numFmtId="49" fontId="44" fillId="2" borderId="17" xfId="0" applyNumberFormat="1" applyFont="1" applyFill="1" applyBorder="1" applyAlignment="1">
      <alignment vertical="center"/>
    </xf>
    <xf numFmtId="0" fontId="10" fillId="0" borderId="7" xfId="0" applyFont="1" applyBorder="1" applyAlignment="1">
      <alignment vertical="center"/>
    </xf>
    <xf numFmtId="49" fontId="44" fillId="0" borderId="7" xfId="0" applyNumberFormat="1" applyFont="1" applyBorder="1" applyAlignment="1">
      <alignment vertical="center"/>
    </xf>
    <xf numFmtId="49" fontId="10" fillId="0" borderId="7" xfId="0" applyNumberFormat="1" applyFont="1" applyBorder="1" applyAlignment="1">
      <alignment vertical="center"/>
    </xf>
    <xf numFmtId="49" fontId="44" fillId="0" borderId="18" xfId="0" applyNumberFormat="1" applyFont="1" applyBorder="1" applyAlignment="1">
      <alignment vertical="center"/>
    </xf>
    <xf numFmtId="49" fontId="10" fillId="0" borderId="29" xfId="0" applyNumberFormat="1" applyFont="1" applyBorder="1" applyAlignment="1">
      <alignment vertical="center"/>
    </xf>
    <xf numFmtId="49" fontId="10" fillId="0" borderId="18" xfId="0" applyNumberFormat="1" applyFont="1" applyBorder="1" applyAlignment="1">
      <alignment horizontal="right" vertical="center"/>
    </xf>
    <xf numFmtId="0" fontId="10" fillId="2" borderId="30" xfId="0" applyFont="1" applyFill="1" applyBorder="1" applyAlignment="1">
      <alignment vertical="center"/>
    </xf>
    <xf numFmtId="49" fontId="10" fillId="2" borderId="17" xfId="0" applyNumberFormat="1" applyFont="1" applyFill="1" applyBorder="1" applyAlignment="1">
      <alignment horizontal="right" vertical="center"/>
    </xf>
    <xf numFmtId="49" fontId="10" fillId="0" borderId="7" xfId="0" applyNumberFormat="1" applyFont="1" applyBorder="1" applyAlignment="1">
      <alignment horizontal="center" vertical="center"/>
    </xf>
    <xf numFmtId="0" fontId="10" fillId="6" borderId="7" xfId="0" applyFont="1" applyFill="1" applyBorder="1" applyAlignment="1">
      <alignment vertical="center"/>
    </xf>
    <xf numFmtId="49" fontId="10" fillId="6" borderId="7"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4" fillId="8" borderId="18" xfId="0" applyFont="1" applyFill="1" applyBorder="1" applyAlignment="1">
      <alignment horizontal="right" vertical="center"/>
    </xf>
    <xf numFmtId="0" fontId="51" fillId="6" borderId="17" xfId="0" applyFont="1" applyFill="1" applyBorder="1" applyAlignment="1">
      <alignment vertical="center"/>
    </xf>
    <xf numFmtId="0" fontId="51" fillId="6" borderId="7" xfId="0" applyFont="1" applyFill="1" applyBorder="1" applyAlignment="1">
      <alignment vertical="center"/>
    </xf>
    <xf numFmtId="0" fontId="51" fillId="6" borderId="18" xfId="0" applyFont="1" applyFill="1" applyBorder="1" applyAlignment="1">
      <alignment vertical="center"/>
    </xf>
    <xf numFmtId="0" fontId="63" fillId="6" borderId="0" xfId="0" applyFont="1" applyFill="1" applyAlignment="1">
      <alignment horizontal="right" vertical="center"/>
    </xf>
    <xf numFmtId="0" fontId="64" fillId="0" borderId="0" xfId="0" applyFont="1" applyAlignment="1">
      <alignment vertical="center"/>
    </xf>
    <xf numFmtId="0" fontId="49" fillId="0" borderId="18" xfId="0" applyFont="1" applyBorder="1" applyAlignment="1">
      <alignment horizontal="right" vertical="center"/>
    </xf>
    <xf numFmtId="0" fontId="54" fillId="8" borderId="0" xfId="0" applyFont="1" applyFill="1" applyAlignment="1">
      <alignment horizontal="right" vertical="center"/>
    </xf>
    <xf numFmtId="49" fontId="49" fillId="0" borderId="7" xfId="0" applyNumberFormat="1" applyFont="1" applyBorder="1" applyAlignment="1">
      <alignment horizontal="left" vertical="center"/>
    </xf>
    <xf numFmtId="49" fontId="47" fillId="2" borderId="0" xfId="0" applyNumberFormat="1" applyFont="1" applyFill="1" applyAlignment="1">
      <alignment horizontal="center" vertical="center"/>
    </xf>
    <xf numFmtId="0" fontId="54" fillId="8" borderId="26" xfId="0" applyFont="1" applyFill="1" applyBorder="1" applyAlignment="1">
      <alignment horizontal="right" vertical="center"/>
    </xf>
    <xf numFmtId="49" fontId="49" fillId="0" borderId="18" xfId="0" applyNumberFormat="1" applyFont="1" applyBorder="1" applyAlignment="1">
      <alignment horizontal="left" vertical="center"/>
    </xf>
    <xf numFmtId="49" fontId="49" fillId="0" borderId="0" xfId="0" applyNumberFormat="1" applyFont="1" applyAlignment="1">
      <alignment horizontal="left" vertical="center"/>
    </xf>
    <xf numFmtId="49" fontId="49" fillId="0" borderId="17" xfId="0" applyNumberFormat="1" applyFont="1" applyBorder="1" applyAlignment="1">
      <alignment horizontal="left" vertical="center"/>
    </xf>
    <xf numFmtId="49" fontId="65" fillId="0" borderId="18" xfId="0" applyNumberFormat="1" applyFont="1" applyBorder="1" applyAlignment="1">
      <alignment horizontal="right" vertical="center"/>
    </xf>
    <xf numFmtId="49" fontId="65" fillId="0" borderId="0" xfId="0" applyNumberFormat="1" applyFont="1" applyAlignment="1">
      <alignment horizontal="right" vertical="center"/>
    </xf>
    <xf numFmtId="0" fontId="35" fillId="6" borderId="0" xfId="0" applyFont="1" applyFill="1" applyAlignment="1">
      <alignment horizontal="right" vertical="center"/>
    </xf>
    <xf numFmtId="49" fontId="10" fillId="9" borderId="0" xfId="0" applyNumberFormat="1" applyFont="1" applyFill="1" applyAlignment="1">
      <alignment horizontal="center" vertical="center"/>
    </xf>
    <xf numFmtId="49" fontId="49" fillId="9" borderId="0" xfId="0" applyNumberFormat="1" applyFont="1" applyFill="1" applyAlignment="1">
      <alignment vertical="center"/>
    </xf>
    <xf numFmtId="0" fontId="49" fillId="9" borderId="7" xfId="0" applyFont="1" applyFill="1" applyBorder="1" applyAlignment="1">
      <alignment vertical="center"/>
    </xf>
    <xf numFmtId="49" fontId="49" fillId="9" borderId="7" xfId="0" applyNumberFormat="1" applyFont="1" applyFill="1" applyBorder="1" applyAlignment="1">
      <alignment vertical="center"/>
    </xf>
    <xf numFmtId="0" fontId="50" fillId="6" borderId="0" xfId="0" applyFont="1" applyFill="1" applyAlignment="1">
      <alignment horizontal="right" vertical="center"/>
    </xf>
    <xf numFmtId="0" fontId="44" fillId="9" borderId="0" xfId="0" applyFont="1" applyFill="1" applyAlignment="1">
      <alignment horizontal="right" vertical="center"/>
    </xf>
    <xf numFmtId="0" fontId="54" fillId="10" borderId="23" xfId="0" applyFont="1" applyFill="1" applyBorder="1" applyAlignment="1">
      <alignment horizontal="right" vertical="center"/>
    </xf>
    <xf numFmtId="49" fontId="49" fillId="9" borderId="18" xfId="0" applyNumberFormat="1" applyFont="1" applyFill="1" applyBorder="1" applyAlignment="1">
      <alignment vertical="center"/>
    </xf>
    <xf numFmtId="49" fontId="58" fillId="0" borderId="0" xfId="0" applyNumberFormat="1" applyFont="1" applyAlignment="1">
      <alignment horizontal="center" vertical="center"/>
    </xf>
    <xf numFmtId="49" fontId="50" fillId="0" borderId="7" xfId="0" applyNumberFormat="1" applyFont="1" applyBorder="1" applyAlignment="1">
      <alignment horizontal="center" vertical="center"/>
    </xf>
    <xf numFmtId="1" fontId="50" fillId="0" borderId="7" xfId="0" applyNumberFormat="1" applyFont="1" applyBorder="1" applyAlignment="1">
      <alignment horizontal="center" vertical="center"/>
    </xf>
    <xf numFmtId="49" fontId="56" fillId="0" borderId="7" xfId="0" applyNumberFormat="1" applyFont="1" applyBorder="1" applyAlignment="1">
      <alignment vertical="center"/>
    </xf>
    <xf numFmtId="49" fontId="57" fillId="0" borderId="7" xfId="0" applyNumberFormat="1" applyFont="1" applyBorder="1" applyAlignment="1">
      <alignment vertical="center"/>
    </xf>
    <xf numFmtId="49" fontId="65" fillId="0" borderId="7" xfId="0" applyNumberFormat="1" applyFont="1" applyBorder="1" applyAlignment="1">
      <alignment horizontal="right" vertical="center"/>
    </xf>
    <xf numFmtId="49" fontId="61" fillId="2" borderId="7" xfId="0" applyNumberFormat="1" applyFont="1" applyFill="1" applyBorder="1" applyAlignment="1">
      <alignment horizontal="center" vertical="center"/>
    </xf>
    <xf numFmtId="49" fontId="61" fillId="2" borderId="31" xfId="0" applyNumberFormat="1" applyFont="1" applyFill="1" applyBorder="1" applyAlignment="1">
      <alignment horizontal="centerContinuous" vertical="center"/>
    </xf>
    <xf numFmtId="0" fontId="10" fillId="6" borderId="17" xfId="0" applyFont="1" applyFill="1" applyBorder="1" applyAlignment="1">
      <alignment vertical="center"/>
    </xf>
    <xf numFmtId="0" fontId="10" fillId="6" borderId="18" xfId="0" applyFont="1" applyFill="1" applyBorder="1" applyAlignment="1">
      <alignment vertical="center"/>
    </xf>
    <xf numFmtId="49" fontId="10" fillId="5" borderId="6" xfId="0" applyNumberFormat="1" applyFont="1" applyFill="1" applyBorder="1" applyAlignment="1">
      <alignment horizontal="center" wrapText="1"/>
    </xf>
    <xf numFmtId="49" fontId="10" fillId="2" borderId="7" xfId="0" applyNumberFormat="1" applyFont="1" applyFill="1" applyBorder="1" applyAlignment="1">
      <alignment vertical="center"/>
    </xf>
    <xf numFmtId="0" fontId="31" fillId="2" borderId="30" xfId="0" applyFont="1" applyFill="1" applyBorder="1" applyAlignment="1">
      <alignment vertical="center"/>
    </xf>
    <xf numFmtId="49" fontId="10" fillId="2" borderId="30" xfId="0" applyNumberFormat="1" applyFont="1" applyFill="1" applyBorder="1" applyAlignment="1">
      <alignment vertical="center"/>
    </xf>
    <xf numFmtId="49" fontId="10" fillId="2" borderId="29" xfId="0" applyNumberFormat="1" applyFont="1" applyFill="1" applyBorder="1" applyAlignment="1">
      <alignment vertical="center"/>
    </xf>
    <xf numFmtId="0" fontId="67"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28" fillId="2" borderId="32" xfId="0" applyFont="1" applyFill="1" applyBorder="1" applyAlignment="1">
      <alignment horizontal="left" vertical="center"/>
    </xf>
    <xf numFmtId="0" fontId="29" fillId="2" borderId="33" xfId="0" applyFont="1" applyFill="1" applyBorder="1" applyAlignment="1">
      <alignment horizontal="left" vertical="center"/>
    </xf>
    <xf numFmtId="49" fontId="68" fillId="0" borderId="0" xfId="0" applyNumberFormat="1" applyFont="1" applyAlignment="1">
      <alignment vertical="top"/>
    </xf>
    <xf numFmtId="0" fontId="10" fillId="2" borderId="17" xfId="0" applyFont="1" applyFill="1" applyBorder="1" applyAlignment="1">
      <alignment horizontal="right" vertical="center"/>
    </xf>
    <xf numFmtId="0" fontId="10" fillId="2" borderId="18" xfId="0" applyFont="1" applyFill="1" applyBorder="1" applyAlignment="1">
      <alignment horizontal="right" vertical="center"/>
    </xf>
    <xf numFmtId="49" fontId="10" fillId="2" borderId="27" xfId="0" applyNumberFormat="1" applyFont="1" applyFill="1" applyBorder="1" applyAlignment="1">
      <alignment vertical="center"/>
    </xf>
    <xf numFmtId="49" fontId="10" fillId="2" borderId="28"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31" fillId="2" borderId="0" xfId="0" applyFont="1" applyFill="1" applyAlignment="1">
      <alignment vertical="center"/>
    </xf>
    <xf numFmtId="49" fontId="68" fillId="0" borderId="0" xfId="0" applyNumberFormat="1" applyFont="1" applyAlignment="1">
      <alignment horizontal="center"/>
    </xf>
    <xf numFmtId="0" fontId="21" fillId="0" borderId="34" xfId="0" applyFont="1" applyBorder="1" applyAlignment="1">
      <alignment horizontal="center" vertical="center"/>
    </xf>
    <xf numFmtId="0" fontId="47" fillId="0" borderId="7" xfId="0" applyFont="1" applyBorder="1" applyAlignment="1">
      <alignment horizontal="center" vertical="center"/>
    </xf>
    <xf numFmtId="49" fontId="10" fillId="2" borderId="35" xfId="0" applyNumberFormat="1" applyFont="1" applyFill="1" applyBorder="1" applyAlignment="1">
      <alignment horizontal="center" wrapText="1"/>
    </xf>
    <xf numFmtId="49" fontId="12" fillId="0" borderId="0" xfId="0" applyNumberFormat="1" applyFont="1" applyAlignment="1">
      <alignment vertical="top"/>
    </xf>
    <xf numFmtId="0" fontId="32" fillId="5" borderId="18" xfId="0" applyFont="1" applyFill="1" applyBorder="1" applyAlignment="1">
      <alignment horizontal="center" vertical="center"/>
    </xf>
    <xf numFmtId="49" fontId="10" fillId="5" borderId="35" xfId="0" applyNumberFormat="1" applyFont="1" applyFill="1" applyBorder="1" applyAlignment="1">
      <alignment horizontal="center" wrapText="1"/>
    </xf>
    <xf numFmtId="1" fontId="32" fillId="5" borderId="11" xfId="0" applyNumberFormat="1" applyFont="1" applyFill="1" applyBorder="1" applyAlignment="1">
      <alignment horizontal="center" vertical="center"/>
    </xf>
    <xf numFmtId="49" fontId="10" fillId="5" borderId="36" xfId="0" applyNumberFormat="1" applyFont="1" applyFill="1" applyBorder="1" applyAlignment="1">
      <alignment horizontal="center" wrapText="1"/>
    </xf>
    <xf numFmtId="1" fontId="32" fillId="5" borderId="37" xfId="0" applyNumberFormat="1" applyFont="1" applyFill="1" applyBorder="1" applyAlignment="1">
      <alignment horizontal="center" vertical="center"/>
    </xf>
    <xf numFmtId="0" fontId="8" fillId="0" borderId="11"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69" fillId="2" borderId="4" xfId="0" applyNumberFormat="1" applyFont="1" applyFill="1" applyBorder="1" applyAlignment="1">
      <alignment vertical="center"/>
    </xf>
    <xf numFmtId="49" fontId="69" fillId="2" borderId="0" xfId="0" applyNumberFormat="1" applyFont="1" applyFill="1" applyAlignment="1">
      <alignment vertical="center"/>
    </xf>
    <xf numFmtId="49" fontId="70" fillId="2" borderId="0" xfId="0" applyNumberFormat="1" applyFont="1" applyFill="1" applyAlignment="1">
      <alignment horizontal="left" vertical="center"/>
    </xf>
    <xf numFmtId="0" fontId="38" fillId="2" borderId="38" xfId="0" applyFont="1" applyFill="1" applyBorder="1" applyAlignment="1">
      <alignment horizontal="center" wrapText="1"/>
    </xf>
    <xf numFmtId="0" fontId="38" fillId="5" borderId="38" xfId="0" applyFont="1" applyFill="1" applyBorder="1" applyAlignment="1">
      <alignment horizontal="center" wrapText="1"/>
    </xf>
    <xf numFmtId="49" fontId="39" fillId="0" borderId="0" xfId="0" applyNumberFormat="1" applyFont="1" applyAlignment="1">
      <alignment horizontal="center"/>
    </xf>
    <xf numFmtId="0" fontId="0" fillId="2" borderId="39" xfId="0" applyFill="1" applyBorder="1" applyAlignment="1">
      <alignment horizontal="center" vertical="center"/>
    </xf>
    <xf numFmtId="49" fontId="11" fillId="6" borderId="0" xfId="0" applyNumberFormat="1" applyFont="1" applyFill="1" applyAlignment="1">
      <alignment horizontal="left" vertical="center"/>
    </xf>
    <xf numFmtId="49" fontId="21" fillId="0" borderId="12" xfId="0" applyNumberFormat="1" applyFont="1" applyBorder="1" applyAlignment="1">
      <alignment horizontal="center" vertical="center"/>
    </xf>
    <xf numFmtId="0" fontId="10" fillId="2" borderId="0" xfId="0" applyFont="1" applyFill="1" applyAlignment="1">
      <alignment horizontal="right" vertical="center"/>
    </xf>
    <xf numFmtId="0" fontId="10" fillId="2" borderId="7" xfId="0" applyFont="1" applyFill="1" applyBorder="1" applyAlignment="1">
      <alignment horizontal="right" vertical="center"/>
    </xf>
    <xf numFmtId="0" fontId="47" fillId="0" borderId="7" xfId="0" applyFont="1" applyBorder="1" applyAlignment="1">
      <alignment horizontal="center" vertical="center" shrinkToFit="1"/>
    </xf>
    <xf numFmtId="49" fontId="10" fillId="0" borderId="7" xfId="0" applyNumberFormat="1" applyFont="1" applyBorder="1" applyAlignment="1">
      <alignment horizontal="right" vertical="center"/>
    </xf>
    <xf numFmtId="49" fontId="10" fillId="2" borderId="28" xfId="0" applyNumberFormat="1" applyFont="1" applyFill="1" applyBorder="1" applyAlignment="1">
      <alignment horizontal="right" vertical="center"/>
    </xf>
    <xf numFmtId="0" fontId="31" fillId="2" borderId="17" xfId="0" applyFont="1" applyFill="1" applyBorder="1" applyAlignment="1">
      <alignment vertical="center"/>
    </xf>
    <xf numFmtId="0" fontId="31" fillId="2" borderId="26" xfId="0" applyFont="1" applyFill="1" applyBorder="1" applyAlignment="1">
      <alignment vertical="center"/>
    </xf>
    <xf numFmtId="49" fontId="10" fillId="0" borderId="27" xfId="0" applyNumberFormat="1" applyFont="1" applyBorder="1" applyAlignment="1">
      <alignment vertical="center"/>
    </xf>
    <xf numFmtId="49" fontId="10" fillId="0" borderId="28" xfId="0" applyNumberFormat="1" applyFont="1" applyBorder="1" applyAlignment="1">
      <alignment vertical="center"/>
    </xf>
    <xf numFmtId="49" fontId="10" fillId="0" borderId="28" xfId="0" applyNumberFormat="1" applyFont="1" applyBorder="1" applyAlignment="1">
      <alignment horizontal="right" vertical="center"/>
    </xf>
    <xf numFmtId="49" fontId="10" fillId="0" borderId="23" xfId="0" applyNumberFormat="1" applyFont="1" applyBorder="1" applyAlignment="1">
      <alignment horizontal="right" vertical="center"/>
    </xf>
    <xf numFmtId="0" fontId="47" fillId="0" borderId="0" xfId="0" applyFont="1" applyAlignment="1">
      <alignment horizontal="center" vertical="center" shrinkToFit="1"/>
    </xf>
    <xf numFmtId="49" fontId="10" fillId="2" borderId="40" xfId="0" applyNumberFormat="1" applyFont="1" applyFill="1" applyBorder="1" applyAlignment="1">
      <alignment horizontal="center" wrapText="1"/>
    </xf>
    <xf numFmtId="0" fontId="21" fillId="0" borderId="41" xfId="0" applyFont="1" applyBorder="1" applyAlignment="1">
      <alignment horizontal="center" vertical="center"/>
    </xf>
    <xf numFmtId="49" fontId="10" fillId="2" borderId="0" xfId="0" applyNumberFormat="1" applyFont="1" applyFill="1" applyAlignment="1">
      <alignment horizontal="center" vertical="center" shrinkToFit="1"/>
    </xf>
    <xf numFmtId="0" fontId="47" fillId="0" borderId="0" xfId="0" applyFont="1" applyAlignment="1">
      <alignment horizontal="center" vertical="center"/>
    </xf>
    <xf numFmtId="0" fontId="69" fillId="2" borderId="0" xfId="0" applyFont="1" applyFill="1"/>
    <xf numFmtId="0" fontId="15" fillId="0" borderId="0" xfId="0" applyFont="1" applyAlignment="1">
      <alignment horizontal="left"/>
    </xf>
    <xf numFmtId="0" fontId="32" fillId="5" borderId="7" xfId="0" applyFont="1" applyFill="1" applyBorder="1" applyAlignment="1">
      <alignment horizontal="center" vertical="center"/>
    </xf>
    <xf numFmtId="0" fontId="21" fillId="0" borderId="42" xfId="0" applyFont="1" applyBorder="1" applyAlignment="1">
      <alignment horizontal="center" vertical="center"/>
    </xf>
    <xf numFmtId="0" fontId="21" fillId="5" borderId="42" xfId="0" applyFont="1" applyFill="1" applyBorder="1" applyAlignment="1">
      <alignment horizontal="center" vertical="center"/>
    </xf>
    <xf numFmtId="49" fontId="72" fillId="0" borderId="6" xfId="0" applyNumberFormat="1" applyFont="1" applyBorder="1" applyAlignment="1">
      <alignment horizontal="right" vertical="center"/>
    </xf>
    <xf numFmtId="0" fontId="73" fillId="0" borderId="0" xfId="0" applyFont="1"/>
    <xf numFmtId="0" fontId="74" fillId="6" borderId="0" xfId="0" applyFont="1" applyFill="1" applyAlignment="1">
      <alignment horizontal="right" vertical="center"/>
    </xf>
    <xf numFmtId="49" fontId="61" fillId="2" borderId="25" xfId="0" applyNumberFormat="1" applyFont="1" applyFill="1" applyBorder="1" applyAlignment="1">
      <alignment horizontal="right" vertical="center"/>
    </xf>
    <xf numFmtId="49" fontId="39" fillId="0" borderId="0" xfId="0" applyNumberFormat="1" applyFont="1"/>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75" fillId="2" borderId="19" xfId="0" applyNumberFormat="1" applyFont="1" applyFill="1" applyBorder="1" applyAlignment="1">
      <alignment horizontal="left" vertical="center"/>
    </xf>
    <xf numFmtId="0" fontId="77" fillId="0" borderId="7" xfId="0" applyFont="1" applyBorder="1" applyAlignment="1">
      <alignment vertical="center"/>
    </xf>
    <xf numFmtId="0" fontId="78" fillId="0" borderId="0" xfId="0" applyFont="1" applyAlignment="1">
      <alignment vertical="center"/>
    </xf>
    <xf numFmtId="0" fontId="79" fillId="0" borderId="0" xfId="0" applyFont="1" applyAlignment="1">
      <alignment vertical="center"/>
    </xf>
    <xf numFmtId="0" fontId="80" fillId="0" borderId="0" xfId="0" applyFont="1" applyAlignment="1">
      <alignment horizontal="right" vertical="center"/>
    </xf>
    <xf numFmtId="0" fontId="6" fillId="6" borderId="0" xfId="0" applyFont="1" applyFill="1" applyAlignment="1">
      <alignment vertical="top"/>
    </xf>
    <xf numFmtId="0" fontId="4" fillId="2" borderId="0" xfId="1" applyFill="1" applyBorder="1"/>
    <xf numFmtId="0" fontId="0" fillId="3" borderId="0" xfId="0" applyFill="1"/>
    <xf numFmtId="49" fontId="0" fillId="3" borderId="0" xfId="0" applyNumberFormat="1" applyFill="1"/>
    <xf numFmtId="49" fontId="20" fillId="4" borderId="5" xfId="0" applyNumberFormat="1"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41" fillId="2" borderId="0" xfId="0" applyFont="1" applyFill="1" applyAlignment="1">
      <alignment horizontal="center" vertical="center"/>
    </xf>
    <xf numFmtId="0" fontId="41" fillId="2" borderId="0" xfId="0" applyFont="1" applyFill="1" applyAlignment="1">
      <alignment vertical="center"/>
    </xf>
    <xf numFmtId="0" fontId="0" fillId="3" borderId="0" xfId="0" applyFill="1" applyAlignment="1">
      <alignment horizontal="center"/>
    </xf>
    <xf numFmtId="0" fontId="81" fillId="11" borderId="0" xfId="0" applyFont="1" applyFill="1" applyAlignment="1">
      <alignment horizontal="center" vertical="center"/>
    </xf>
    <xf numFmtId="49" fontId="11" fillId="2" borderId="0" xfId="0" applyNumberFormat="1" applyFont="1" applyFill="1" applyAlignment="1">
      <alignment horizontal="center" vertical="center"/>
    </xf>
    <xf numFmtId="49" fontId="41" fillId="2" borderId="0" xfId="0" applyNumberFormat="1" applyFont="1" applyFill="1" applyAlignment="1">
      <alignment vertical="center"/>
    </xf>
    <xf numFmtId="0" fontId="2" fillId="3" borderId="0" xfId="0" applyFont="1" applyFill="1"/>
    <xf numFmtId="0" fontId="2" fillId="3" borderId="0" xfId="0" applyFont="1" applyFill="1" applyAlignment="1">
      <alignment horizontal="center"/>
    </xf>
    <xf numFmtId="49" fontId="76" fillId="2" borderId="0" xfId="0" applyNumberFormat="1" applyFont="1" applyFill="1" applyAlignment="1">
      <alignment horizontal="center" vertical="center"/>
    </xf>
    <xf numFmtId="49" fontId="13" fillId="4" borderId="26" xfId="0" applyNumberFormat="1" applyFont="1" applyFill="1" applyBorder="1" applyAlignment="1">
      <alignment vertical="center"/>
    </xf>
    <xf numFmtId="49" fontId="71" fillId="3" borderId="1" xfId="0" applyNumberFormat="1" applyFont="1" applyFill="1" applyBorder="1" applyAlignment="1">
      <alignment vertical="center" shrinkToFi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43" xfId="0" applyFont="1" applyBorder="1" applyAlignment="1">
      <alignment horizontal="center" vertical="center"/>
    </xf>
    <xf numFmtId="49" fontId="71" fillId="3" borderId="2" xfId="0" applyNumberFormat="1" applyFont="1" applyFill="1" applyBorder="1" applyAlignment="1">
      <alignment vertical="center" shrinkToFit="1"/>
    </xf>
    <xf numFmtId="49" fontId="71" fillId="3" borderId="38"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8" xfId="0" applyFont="1" applyFill="1" applyBorder="1" applyAlignment="1">
      <alignment wrapText="1"/>
    </xf>
    <xf numFmtId="0" fontId="21" fillId="0" borderId="44" xfId="0" applyFont="1" applyBorder="1" applyAlignment="1">
      <alignment horizontal="center" vertical="center"/>
    </xf>
    <xf numFmtId="49" fontId="26" fillId="2" borderId="39"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5" borderId="25" xfId="0" applyFont="1" applyFill="1" applyBorder="1" applyAlignment="1">
      <alignment horizontal="center" vertical="center"/>
    </xf>
    <xf numFmtId="0" fontId="84" fillId="0" borderId="0" xfId="0" applyFont="1" applyAlignment="1">
      <alignment horizontal="right" vertical="center"/>
    </xf>
    <xf numFmtId="49" fontId="0" fillId="0" borderId="0" xfId="0" applyNumberFormat="1" applyAlignment="1">
      <alignment horizontal="center"/>
    </xf>
    <xf numFmtId="49" fontId="21" fillId="0" borderId="12" xfId="0" applyNumberFormat="1" applyFont="1" applyBorder="1" applyAlignment="1">
      <alignment horizontal="center" vertical="center" wrapText="1"/>
    </xf>
    <xf numFmtId="49" fontId="26" fillId="2" borderId="20" xfId="0" applyNumberFormat="1" applyFont="1" applyFill="1" applyBorder="1" applyAlignment="1">
      <alignment horizontal="right" vertical="center"/>
    </xf>
    <xf numFmtId="49" fontId="72" fillId="0" borderId="15" xfId="0" applyNumberFormat="1" applyFont="1" applyBorder="1" applyAlignment="1">
      <alignment horizontal="right" vertical="center"/>
    </xf>
    <xf numFmtId="0" fontId="21" fillId="0" borderId="7" xfId="0" applyFont="1" applyBorder="1" applyAlignment="1">
      <alignment horizontal="center" vertical="center"/>
    </xf>
    <xf numFmtId="0" fontId="42" fillId="12" borderId="15" xfId="0" applyFont="1" applyFill="1" applyBorder="1" applyAlignment="1">
      <alignment horizontal="right" vertical="center"/>
    </xf>
    <xf numFmtId="49" fontId="2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3" fillId="0" borderId="0" xfId="0" applyFont="1" applyAlignment="1">
      <alignment horizontal="left"/>
    </xf>
    <xf numFmtId="49" fontId="12" fillId="4" borderId="24" xfId="0" applyNumberFormat="1" applyFont="1" applyFill="1" applyBorder="1" applyAlignment="1">
      <alignment vertical="center"/>
    </xf>
    <xf numFmtId="0" fontId="85" fillId="0" borderId="5" xfId="0" applyFont="1" applyBorder="1"/>
    <xf numFmtId="0" fontId="86" fillId="0" borderId="5" xfId="0" applyFont="1" applyBorder="1"/>
    <xf numFmtId="0" fontId="87" fillId="0" borderId="5" xfId="0" applyFont="1" applyBorder="1"/>
    <xf numFmtId="0" fontId="82" fillId="0" borderId="5" xfId="0" applyFont="1" applyBorder="1"/>
    <xf numFmtId="0" fontId="88" fillId="0" borderId="5" xfId="0" applyFont="1" applyBorder="1" applyAlignment="1">
      <alignment vertical="center"/>
    </xf>
    <xf numFmtId="0" fontId="88" fillId="0" borderId="5" xfId="0" applyFont="1" applyBorder="1"/>
    <xf numFmtId="0" fontId="85" fillId="0" borderId="5" xfId="0" applyFont="1" applyBorder="1" applyAlignment="1">
      <alignment horizontal="left" vertical="top"/>
    </xf>
    <xf numFmtId="0" fontId="88" fillId="0" borderId="5" xfId="0" applyFont="1" applyBorder="1" applyAlignment="1">
      <alignment horizontal="left" vertical="center"/>
    </xf>
    <xf numFmtId="0" fontId="89" fillId="12" borderId="5" xfId="2" applyFont="1" applyFill="1" applyBorder="1" applyAlignment="1">
      <alignment wrapText="1"/>
    </xf>
    <xf numFmtId="0" fontId="82" fillId="12" borderId="5" xfId="3" applyFont="1" applyFill="1" applyBorder="1"/>
    <xf numFmtId="0" fontId="83" fillId="12" borderId="5" xfId="3" applyFill="1" applyBorder="1"/>
    <xf numFmtId="0" fontId="90" fillId="12" borderId="5" xfId="3" applyFont="1" applyFill="1" applyBorder="1"/>
    <xf numFmtId="0" fontId="89" fillId="12" borderId="5" xfId="3" applyFont="1" applyFill="1" applyBorder="1" applyAlignment="1">
      <alignment vertical="center"/>
    </xf>
    <xf numFmtId="0" fontId="90" fillId="12" borderId="5" xfId="2" applyFont="1" applyFill="1" applyBorder="1" applyAlignment="1">
      <alignment wrapText="1"/>
    </xf>
    <xf numFmtId="0" fontId="91" fillId="0" borderId="5" xfId="0" applyFont="1" applyBorder="1" applyAlignment="1">
      <alignment horizontal="justify" vertical="center"/>
    </xf>
    <xf numFmtId="0" fontId="47" fillId="0" borderId="7" xfId="0" applyFont="1" applyBorder="1" applyAlignment="1">
      <alignment vertical="center"/>
    </xf>
    <xf numFmtId="49" fontId="57" fillId="0" borderId="0" xfId="0" applyNumberFormat="1" applyFont="1" applyAlignment="1">
      <alignment vertical="center"/>
    </xf>
    <xf numFmtId="49" fontId="76" fillId="6" borderId="0" xfId="0" applyNumberFormat="1" applyFont="1" applyFill="1" applyAlignment="1">
      <alignment vertical="center"/>
    </xf>
    <xf numFmtId="0" fontId="1" fillId="0" borderId="5" xfId="0" applyFont="1" applyBorder="1"/>
    <xf numFmtId="49" fontId="53" fillId="0" borderId="0" xfId="0" applyNumberFormat="1" applyFont="1" applyAlignment="1">
      <alignment vertical="center"/>
    </xf>
    <xf numFmtId="0" fontId="49" fillId="0" borderId="0" xfId="0" applyFont="1" applyAlignment="1">
      <alignment horizontal="right" vertical="center"/>
    </xf>
    <xf numFmtId="0" fontId="95" fillId="7" borderId="7" xfId="0" applyFont="1" applyFill="1" applyBorder="1" applyAlignment="1">
      <alignment horizontal="center" vertical="center"/>
    </xf>
    <xf numFmtId="0" fontId="49" fillId="0" borderId="27" xfId="0" applyFont="1" applyBorder="1" applyAlignment="1">
      <alignment horizontal="right" vertical="center"/>
    </xf>
    <xf numFmtId="14" fontId="27" fillId="2" borderId="28" xfId="0" applyNumberFormat="1" applyFont="1" applyFill="1" applyBorder="1" applyAlignment="1">
      <alignment horizontal="left" vertical="center" wrapText="1"/>
    </xf>
    <xf numFmtId="14" fontId="19" fillId="0" borderId="6" xfId="0" applyNumberFormat="1" applyFont="1" applyBorder="1" applyAlignment="1">
      <alignment horizontal="left" vertical="center"/>
    </xf>
    <xf numFmtId="0" fontId="50" fillId="2" borderId="0" xfId="0" applyFont="1" applyFill="1" applyAlignment="1">
      <alignment horizontal="center" vertical="center"/>
    </xf>
    <xf numFmtId="0" fontId="50" fillId="2" borderId="17" xfId="0" applyFont="1" applyFill="1" applyBorder="1" applyAlignment="1">
      <alignment horizontal="center" vertical="center"/>
    </xf>
    <xf numFmtId="0" fontId="49" fillId="2" borderId="0" xfId="0" applyFont="1" applyFill="1" applyAlignment="1">
      <alignment horizontal="center" vertical="center"/>
    </xf>
    <xf numFmtId="0" fontId="49" fillId="2" borderId="17" xfId="0" applyFont="1" applyFill="1" applyBorder="1" applyAlignment="1">
      <alignment horizontal="center" vertical="center"/>
    </xf>
  </cellXfs>
  <cellStyles count="5">
    <cellStyle name="Hivatkozás" xfId="1" builtinId="8"/>
    <cellStyle name="Normál" xfId="0" builtinId="0"/>
    <cellStyle name="Normál 2" xfId="2"/>
    <cellStyle name="Normál 3" xfId="3"/>
    <cellStyle name="Pénznem" xfId="4" builtinId="4"/>
  </cellStyles>
  <dxfs count="566">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39" name="Picture 13">
          <a:extLst>
            <a:ext uri="{FF2B5EF4-FFF2-40B4-BE49-F238E27FC236}">
              <a16:creationId xmlns:a16="http://schemas.microsoft.com/office/drawing/2014/main" id="{35B0709E-514D-C490-0D16-3716FC3F9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58" name="Picture 7">
          <a:extLst>
            <a:ext uri="{FF2B5EF4-FFF2-40B4-BE49-F238E27FC236}">
              <a16:creationId xmlns:a16="http://schemas.microsoft.com/office/drawing/2014/main" id="{37950359-BA91-5DA0-7644-F34B6B1743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E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E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34" name="Picture 9">
          <a:extLst>
            <a:ext uri="{FF2B5EF4-FFF2-40B4-BE49-F238E27FC236}">
              <a16:creationId xmlns:a16="http://schemas.microsoft.com/office/drawing/2014/main" id="{4030982C-C405-631E-0304-7926C73286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D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D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8" name="Picture 21">
          <a:extLst>
            <a:ext uri="{FF2B5EF4-FFF2-40B4-BE49-F238E27FC236}">
              <a16:creationId xmlns:a16="http://schemas.microsoft.com/office/drawing/2014/main" id="{6817CE0F-F71A-CE02-3C83-0AB7F9BF52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F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2" name="Picture 7">
          <a:extLst>
            <a:ext uri="{FF2B5EF4-FFF2-40B4-BE49-F238E27FC236}">
              <a16:creationId xmlns:a16="http://schemas.microsoft.com/office/drawing/2014/main" id="{E688DD54-0598-F960-B6FF-D009A44F76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12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12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46" name="Picture 9">
          <a:extLst>
            <a:ext uri="{FF2B5EF4-FFF2-40B4-BE49-F238E27FC236}">
              <a16:creationId xmlns:a16="http://schemas.microsoft.com/office/drawing/2014/main" id="{49451F8F-29ED-BBF3-1B89-C67EAD297C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11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11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2" name="Picture 23">
          <a:extLst>
            <a:ext uri="{FF2B5EF4-FFF2-40B4-BE49-F238E27FC236}">
              <a16:creationId xmlns:a16="http://schemas.microsoft.com/office/drawing/2014/main" id="{8C601330-3237-F303-3830-865573394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0" name="Picture 21">
          <a:extLst>
            <a:ext uri="{FF2B5EF4-FFF2-40B4-BE49-F238E27FC236}">
              <a16:creationId xmlns:a16="http://schemas.microsoft.com/office/drawing/2014/main" id="{F899CBB7-EFE7-40EA-817F-07899178AD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600" name="Picture 7">
          <a:extLst>
            <a:ext uri="{FF2B5EF4-FFF2-40B4-BE49-F238E27FC236}">
              <a16:creationId xmlns:a16="http://schemas.microsoft.com/office/drawing/2014/main" id="{EAF530D3-4284-010F-8FB8-C47EF665B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5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5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54" name="Picture 9">
          <a:extLst>
            <a:ext uri="{FF2B5EF4-FFF2-40B4-BE49-F238E27FC236}">
              <a16:creationId xmlns:a16="http://schemas.microsoft.com/office/drawing/2014/main" id="{04E61C31-E487-99AC-5B13-9196878FF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9" name="Picture 21">
          <a:extLst>
            <a:ext uri="{FF2B5EF4-FFF2-40B4-BE49-F238E27FC236}">
              <a16:creationId xmlns:a16="http://schemas.microsoft.com/office/drawing/2014/main" id="{75236091-3B72-66EE-98B6-A8AFC398E5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6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4396" name="Picture 8">
          <a:extLst>
            <a:ext uri="{FF2B5EF4-FFF2-40B4-BE49-F238E27FC236}">
              <a16:creationId xmlns:a16="http://schemas.microsoft.com/office/drawing/2014/main" id="{B5A61676-9A55-FC06-5D69-FC5FC278E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54337" name="Button 1" hidden="1">
              <a:extLst>
                <a:ext uri="{63B3BB69-23CF-44E3-9099-C40C66FF867C}">
                  <a14:compatExt spid="_x0000_s654337"/>
                </a:ext>
                <a:ext uri="{FF2B5EF4-FFF2-40B4-BE49-F238E27FC236}">
                  <a16:creationId xmlns:a16="http://schemas.microsoft.com/office/drawing/2014/main" id="{00000000-0008-0000-0A00-000001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54338" name="Button 2" hidden="1">
              <a:extLst>
                <a:ext uri="{63B3BB69-23CF-44E3-9099-C40C66FF867C}">
                  <a14:compatExt spid="_x0000_s654338"/>
                </a:ext>
                <a:ext uri="{FF2B5EF4-FFF2-40B4-BE49-F238E27FC236}">
                  <a16:creationId xmlns:a16="http://schemas.microsoft.com/office/drawing/2014/main" id="{00000000-0008-0000-0A00-000002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1" name="Picture 7">
          <a:extLst>
            <a:ext uri="{FF2B5EF4-FFF2-40B4-BE49-F238E27FC236}">
              <a16:creationId xmlns:a16="http://schemas.microsoft.com/office/drawing/2014/main" id="{0898DF70-B3E6-CA3D-842B-1690CD7413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9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9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6" name="Picture 21">
          <a:extLst>
            <a:ext uri="{FF2B5EF4-FFF2-40B4-BE49-F238E27FC236}">
              <a16:creationId xmlns:a16="http://schemas.microsoft.com/office/drawing/2014/main" id="{C69F0CBD-6C48-F388-4258-14A918BA7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B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s="2" customFormat="1" ht="49.5" customHeight="1" thickBot="1" x14ac:dyDescent="0.3">
      <c r="A1" s="256" t="s">
        <v>140</v>
      </c>
      <c r="B1" s="3"/>
      <c r="C1" s="3"/>
      <c r="D1" s="257"/>
      <c r="E1" s="4"/>
      <c r="F1" s="5"/>
      <c r="G1" s="5"/>
    </row>
    <row r="2" spans="1:7" s="6" customFormat="1" ht="36.75" customHeight="1" thickBot="1" x14ac:dyDescent="0.3">
      <c r="A2" s="7" t="s">
        <v>74</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75</v>
      </c>
      <c r="B4" s="16"/>
      <c r="C4" s="16"/>
      <c r="D4" s="16"/>
      <c r="E4" s="17"/>
      <c r="F4" s="5"/>
      <c r="G4" s="5"/>
    </row>
    <row r="5" spans="1:7" s="18" customFormat="1" ht="15" customHeight="1" x14ac:dyDescent="0.25">
      <c r="A5" s="284" t="s">
        <v>76</v>
      </c>
      <c r="B5" s="21"/>
      <c r="C5" s="21"/>
      <c r="D5" s="21"/>
      <c r="E5" s="342"/>
      <c r="F5" s="22"/>
      <c r="G5" s="23"/>
    </row>
    <row r="6" spans="1:7" s="2" customFormat="1" ht="24.6" x14ac:dyDescent="0.25">
      <c r="A6" s="367" t="s">
        <v>147</v>
      </c>
      <c r="B6" s="343"/>
      <c r="C6" s="24"/>
      <c r="D6" s="25"/>
      <c r="E6" s="26"/>
      <c r="F6" s="5"/>
      <c r="G6" s="5"/>
    </row>
    <row r="7" spans="1:7" s="18" customFormat="1" ht="15" customHeight="1" x14ac:dyDescent="0.25">
      <c r="A7" s="285" t="s">
        <v>141</v>
      </c>
      <c r="B7" s="285" t="s">
        <v>142</v>
      </c>
      <c r="C7" s="285" t="s">
        <v>143</v>
      </c>
      <c r="D7" s="285" t="s">
        <v>144</v>
      </c>
      <c r="E7" s="285" t="s">
        <v>145</v>
      </c>
      <c r="F7" s="22"/>
      <c r="G7" s="23"/>
    </row>
    <row r="8" spans="1:7" s="2" customFormat="1" ht="16.5" customHeight="1" x14ac:dyDescent="0.25">
      <c r="A8" s="319" t="s">
        <v>153</v>
      </c>
      <c r="B8" s="319" t="s">
        <v>154</v>
      </c>
      <c r="C8" s="319" t="s">
        <v>155</v>
      </c>
      <c r="D8" s="319" t="s">
        <v>156</v>
      </c>
      <c r="E8" s="319"/>
      <c r="F8" s="5"/>
      <c r="G8" s="5"/>
    </row>
    <row r="9" spans="1:7" s="2" customFormat="1" ht="15" customHeight="1" x14ac:dyDescent="0.25">
      <c r="A9" s="284" t="s">
        <v>77</v>
      </c>
      <c r="B9" s="21"/>
      <c r="C9" s="285" t="s">
        <v>78</v>
      </c>
      <c r="D9" s="285"/>
      <c r="E9" s="286" t="s">
        <v>79</v>
      </c>
      <c r="F9" s="5"/>
      <c r="G9" s="5"/>
    </row>
    <row r="10" spans="1:7" s="2" customFormat="1" x14ac:dyDescent="0.25">
      <c r="A10" s="29" t="s">
        <v>149</v>
      </c>
      <c r="B10" s="30"/>
      <c r="C10" s="31" t="s">
        <v>150</v>
      </c>
      <c r="D10" s="285" t="s">
        <v>124</v>
      </c>
      <c r="E10" s="330" t="s">
        <v>148</v>
      </c>
      <c r="F10" s="5"/>
      <c r="G10" s="5"/>
    </row>
    <row r="11" spans="1:7" x14ac:dyDescent="0.25">
      <c r="A11" s="20"/>
      <c r="B11" s="21"/>
      <c r="C11" s="309" t="s">
        <v>123</v>
      </c>
      <c r="D11" s="309" t="s">
        <v>137</v>
      </c>
      <c r="E11" s="309" t="s">
        <v>138</v>
      </c>
      <c r="F11" s="33"/>
      <c r="G11" s="33"/>
    </row>
    <row r="12" spans="1:7" s="2" customFormat="1" x14ac:dyDescent="0.25">
      <c r="A12" s="258"/>
      <c r="B12" s="5"/>
      <c r="C12" s="320"/>
      <c r="D12" s="320" t="s">
        <v>152</v>
      </c>
      <c r="E12" s="320" t="s">
        <v>151</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27"/>
      <c r="C17" s="259"/>
      <c r="D17" s="39"/>
      <c r="E17" s="37"/>
      <c r="F17" s="33"/>
      <c r="G17" s="33"/>
    </row>
    <row r="18" spans="1:7" x14ac:dyDescent="0.25">
      <c r="A18" s="33"/>
      <c r="B18" s="33"/>
      <c r="C18" s="33"/>
      <c r="D18" s="33"/>
      <c r="E18" s="37"/>
      <c r="F18" s="33"/>
      <c r="G18" s="33"/>
    </row>
  </sheetData>
  <phoneticPr fontId="66"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zoomScale="99" zoomScaleNormal="99"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5.5546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Altalanos!$C$8</f>
        <v>Fiú 6 kcs A</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IF($E7="","",VLOOKUP($E7,'Fiú 6 kcs. A ELO'!$A$7:$O$48,14))</f>
        <v>0</v>
      </c>
      <c r="C7" s="271">
        <f>IF($E7="","",VLOOKUP($E7,'Fiú 6 kcs. A ELO'!$A$7:$O$48,15))</f>
        <v>2</v>
      </c>
      <c r="D7" s="295">
        <f>IF($E7="","",VLOOKUP($E7,'Fiú 6 kcs. A ELO'!$A$7:$O$48,5))</f>
        <v>0</v>
      </c>
      <c r="E7" s="134">
        <v>1</v>
      </c>
      <c r="F7" s="135" t="str">
        <f>UPPER(IF($E7="","",VLOOKUP($E7,'Fiú 6 kcs. A ELO'!$A$7:$O$48,2)))</f>
        <v>TÖRÖK</v>
      </c>
      <c r="G7" s="135" t="str">
        <f>IF($E7="","",VLOOKUP($E7,'Fiú 6 kcs. A ELO'!$A$7:$O$48,3))</f>
        <v>Ábel</v>
      </c>
      <c r="H7" s="135"/>
      <c r="I7" s="135" t="str">
        <f>IF($E7="","",VLOOKUP($E7,'Fiú 6 kcs. A ELO'!$A$7:$O$48,4))</f>
        <v>Lóczy Gimnázium Bfüred</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408</v>
      </c>
      <c r="K8" s="151" t="str">
        <f>UPPER(IF(OR(J8="a",J8="as"),F7,IF(OR(J8="b",J8="bs"),F9,)))</f>
        <v>TÖRÖK</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IF($E9="","",VLOOKUP($E9,'Fiú 6 kcs. A ELO'!$A$7:$O$48,14))</f>
        <v/>
      </c>
      <c r="C9" s="271" t="str">
        <f>IF($E9="","",VLOOKUP($E9,'Fiú 6 kcs. A ELO'!$A$7:$O$48,15))</f>
        <v/>
      </c>
      <c r="D9" s="295" t="str">
        <f>IF($E9="","",VLOOKUP($E9,'Fiú 6 kcs. A ELO'!$A$7:$O$48,5))</f>
        <v/>
      </c>
      <c r="E9" s="134"/>
      <c r="F9" s="383" t="s">
        <v>414</v>
      </c>
      <c r="G9" s="322" t="str">
        <f>IF($E9="","",VLOOKUP($E9,'Fiú 6 kcs. A ELO'!$A$7:$O$48,3))</f>
        <v/>
      </c>
      <c r="H9" s="322"/>
      <c r="I9" s="322" t="str">
        <f>IF($E9="","",VLOOKUP($E9,'Fiú 6 kcs. 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410</v>
      </c>
      <c r="M10" s="151" t="str">
        <f>UPPER(IF(OR(L10="a",L10="as"),K8,IF(OR(L10="b",L10="bs"),K12,)))</f>
        <v>TÖRÖK</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IF($E11="","",VLOOKUP($E11,'Fiú 6 kcs. A ELO'!$A$7:$O$48,14))</f>
        <v>0</v>
      </c>
      <c r="C11" s="271">
        <f>IF($E11="","",VLOOKUP($E11,'Fiú 6 kcs. A ELO'!$A$7:$O$48,15))</f>
        <v>0</v>
      </c>
      <c r="D11" s="295">
        <f>IF($E11="","",VLOOKUP($E11,'Fiú 6 kcs. A ELO'!$A$7:$O$48,5))</f>
        <v>0</v>
      </c>
      <c r="E11" s="134">
        <v>22</v>
      </c>
      <c r="F11" s="322" t="str">
        <f>UPPER(IF($E11="","",VLOOKUP($E11,'Fiú 6 kcs. A ELO'!$A$7:$O$48,2)))</f>
        <v xml:space="preserve">LEBI-KOVACS </v>
      </c>
      <c r="G11" s="322" t="str">
        <f>IF($E11="","",VLOOKUP($E11,'Fiú 6 kcs. A ELO'!$A$7:$O$48,3))</f>
        <v>Isai</v>
      </c>
      <c r="H11" s="322"/>
      <c r="I11" s="322" t="str">
        <f>IF($E11="","",VLOOKUP($E11,'Fiú 6 kcs. A ELO'!$A$7:$O$48,4))</f>
        <v>Budapesti Műszaki SZC Trefort Ágoston Két Tan. Ny. Techn.</v>
      </c>
      <c r="J11" s="137"/>
      <c r="K11" s="136"/>
      <c r="L11" s="161"/>
      <c r="M11" s="388" t="s">
        <v>437</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411</v>
      </c>
      <c r="K12" s="151" t="str">
        <f>UPPER(IF(OR(J12="a",J12="as"),F11,IF(OR(J12="b",J12="bs"),F13,)))</f>
        <v>DOMJÁN</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IF($E13="","",VLOOKUP($E13,'Fiú 6 kcs. A ELO'!$A$7:$O$48,14))</f>
        <v>0</v>
      </c>
      <c r="C13" s="271">
        <f>IF($E13="","",VLOOKUP($E13,'Fiú 6 kcs. A ELO'!$A$7:$O$48,15))</f>
        <v>66</v>
      </c>
      <c r="D13" s="295">
        <f>IF($E13="","",VLOOKUP($E13,'Fiú 6 kcs. A ELO'!$A$7:$O$48,5))</f>
        <v>0</v>
      </c>
      <c r="E13" s="134">
        <v>12</v>
      </c>
      <c r="F13" s="322" t="str">
        <f>UPPER(IF($E13="","",VLOOKUP($E13,'Fiú 6 kcs. A ELO'!$A$7:$O$48,2)))</f>
        <v>DOMJÁN</v>
      </c>
      <c r="G13" s="322" t="str">
        <f>IF($E13="","",VLOOKUP($E13,'Fiú 6 kcs. A ELO'!$A$7:$O$48,3))</f>
        <v>Gergely Zsolt</v>
      </c>
      <c r="H13" s="322"/>
      <c r="I13" s="322" t="str">
        <f>IF($E13="","",VLOOKUP($E13,'Fiú 6 kcs. A ELO'!$A$7:$O$48,4))</f>
        <v>Kecskeméti Katona József Gimnázium</v>
      </c>
      <c r="J13" s="164"/>
      <c r="K13" s="388" t="s">
        <v>437</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410</v>
      </c>
      <c r="O14" s="151" t="str">
        <f>UPPER(IF(OR(N14="a",N14="as"),M10,IF(OR(N14="b",N14="bs"),M18,)))</f>
        <v>TÖRÖK</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IF($E15="","",VLOOKUP($E15,'Fiú 6 kcs. A ELO'!$A$7:$O$48,14))</f>
        <v>0</v>
      </c>
      <c r="C15" s="271">
        <f>IF($E15="","",VLOOKUP($E15,'Fiú 6 kcs. A ELO'!$A$7:$O$48,15))</f>
        <v>68</v>
      </c>
      <c r="D15" s="295">
        <f>IF($E15="","",VLOOKUP($E15,'Fiú 6 kcs. A ELO'!$A$7:$O$48,5))</f>
        <v>0</v>
      </c>
      <c r="E15" s="134">
        <v>13</v>
      </c>
      <c r="F15" s="322" t="str">
        <f>UPPER(IF($E15="","",VLOOKUP($E15,'Fiú 6 kcs. A ELO'!$A$7:$O$48,2)))</f>
        <v xml:space="preserve">KERECSÉNYI </v>
      </c>
      <c r="G15" s="322" t="str">
        <f>IF($E15="","",VLOOKUP($E15,'Fiú 6 kcs. A ELO'!$A$7:$O$48,3))</f>
        <v>Gábor</v>
      </c>
      <c r="H15" s="322"/>
      <c r="I15" s="322" t="str">
        <f>IF($E15="","",VLOOKUP($E15,'Fiú 6 kcs. A ELO'!$A$7:$O$48,4))</f>
        <v>Premontrei Rendi Szent Norbert Gimnázium</v>
      </c>
      <c r="J15" s="166"/>
      <c r="K15" s="136"/>
      <c r="L15" s="136"/>
      <c r="M15" s="136"/>
      <c r="N15" s="162"/>
      <c r="O15" s="136" t="s">
        <v>425</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411</v>
      </c>
      <c r="K16" s="151" t="str">
        <f>UPPER(IF(OR(J16="a",J16="as"),F15,IF(OR(J16="b",J16="bs"),F17,)))</f>
        <v>HORVÁTH D.</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IF($E17="","",VLOOKUP($E17,'Fiú 6 kcs. A ELO'!$A$7:$O$48,14))</f>
        <v>0</v>
      </c>
      <c r="C17" s="271">
        <f>IF($E17="","",VLOOKUP($E17,'Fiú 6 kcs. A ELO'!$A$7:$O$48,15))</f>
        <v>48</v>
      </c>
      <c r="D17" s="295">
        <f>IF($E17="","",VLOOKUP($E17,'Fiú 6 kcs. A ELO'!$A$7:$O$48,5))</f>
        <v>0</v>
      </c>
      <c r="E17" s="134">
        <v>9</v>
      </c>
      <c r="F17" s="322" t="str">
        <f>UPPER(IF($E17="","",VLOOKUP($E17,'Fiú 6 kcs. A ELO'!$A$7:$O$48,2)))</f>
        <v>HORVÁTH D.</v>
      </c>
      <c r="G17" s="322" t="str">
        <f>IF($E17="","",VLOOKUP($E17,'Fiú 6 kcs. A ELO'!$A$7:$O$48,3))</f>
        <v>Döme</v>
      </c>
      <c r="H17" s="322"/>
      <c r="I17" s="322" t="str">
        <f>IF($E17="","",VLOOKUP($E17,'Fiú 6 kcs. A ELO'!$A$7:$O$48,4))</f>
        <v>Kiskunfélegyházi Móra Ferenc Gimnázium</v>
      </c>
      <c r="J17" s="154"/>
      <c r="K17" s="388" t="s">
        <v>425</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411</v>
      </c>
      <c r="M18" s="151" t="str">
        <f>UPPER(IF(OR(L18="a",L18="as"),K16,IF(OR(L18="b",L18="bs"),K20,)))</f>
        <v xml:space="preserve">VARGA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IF($E19="","",VLOOKUP($E19,'Fiú 6 kcs. A ELO'!$A$7:$O$48,14))</f>
        <v>0</v>
      </c>
      <c r="C19" s="271">
        <f>IF($E19="","",VLOOKUP($E19,'Fiú 6 kcs. A ELO'!$A$7:$O$48,15))</f>
        <v>94</v>
      </c>
      <c r="D19" s="295">
        <f>IF($E19="","",VLOOKUP($E19,'Fiú 6 kcs. A ELO'!$A$7:$O$48,5))</f>
        <v>0</v>
      </c>
      <c r="E19" s="134">
        <v>17</v>
      </c>
      <c r="F19" s="322" t="str">
        <f>UPPER(IF($E19="","",VLOOKUP($E19,'Fiú 6 kcs. A ELO'!$A$7:$O$48,2)))</f>
        <v xml:space="preserve">JÁSZBERÉNYI </v>
      </c>
      <c r="G19" s="322" t="str">
        <f>IF($E19="","",VLOOKUP($E19,'Fiú 6 kcs. A ELO'!$A$7:$O$48,3))</f>
        <v>Ádám</v>
      </c>
      <c r="H19" s="322"/>
      <c r="I19" s="322" t="str">
        <f>IF($E19="","",VLOOKUP($E19,'Fiú 6 kcs. A ELO'!$A$7:$O$48,4))</f>
        <v>Szombathelyi Nagy Lajos Gimnázium</v>
      </c>
      <c r="J19" s="137"/>
      <c r="K19" s="136"/>
      <c r="L19" s="161"/>
      <c r="M19" s="388" t="s">
        <v>512</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411</v>
      </c>
      <c r="K20" s="151" t="str">
        <f>UPPER(IF(OR(J20="a",J20="as"),F19,IF(OR(J20="b",J20="bs"),F21,)))</f>
        <v xml:space="preserve">VARGA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IF($E21="","",VLOOKUP($E21,'Fiú 6 kcs. A ELO'!$A$7:$O$48,14))</f>
        <v>0</v>
      </c>
      <c r="C21" s="271">
        <f>IF($E21="","",VLOOKUP($E21,'Fiú 6 kcs. A ELO'!$A$7:$O$48,15))</f>
        <v>46</v>
      </c>
      <c r="D21" s="295">
        <f>IF($E21="","",VLOOKUP($E21,'Fiú 6 kcs. A ELO'!$A$7:$O$48,5))</f>
        <v>0</v>
      </c>
      <c r="E21" s="134">
        <v>8</v>
      </c>
      <c r="F21" s="135" t="str">
        <f>UPPER(IF($E21="","",VLOOKUP($E21,'Fiú 6 kcs. A ELO'!$A$7:$O$48,2)))</f>
        <v xml:space="preserve">VARGA </v>
      </c>
      <c r="G21" s="135" t="str">
        <f>IF($E21="","",VLOOKUP($E21,'Fiú 6 kcs. A ELO'!$A$7:$O$48,3))</f>
        <v>Barna</v>
      </c>
      <c r="H21" s="135"/>
      <c r="I21" s="135" t="str">
        <f>IF($E21="","",VLOOKUP($E21,'Fiú 6 kcs. A ELO'!$A$7:$O$48,4))</f>
        <v>PTE -Pécs</v>
      </c>
      <c r="J21" s="164"/>
      <c r="K21" s="388" t="s">
        <v>424</v>
      </c>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410</v>
      </c>
      <c r="Q22" s="151" t="str">
        <f>UPPER(IF(OR(P22="a",P22="as"),O14,IF(OR(P22="b",P22="bs"),O30,)))</f>
        <v>TÖRÖK</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IF($E23="","",VLOOKUP($E23,'Fiú 6 kcs. A ELO'!$A$7:$O$48,14))</f>
        <v>0</v>
      </c>
      <c r="C23" s="271">
        <f>IF($E23="","",VLOOKUP($E23,'Fiú 6 kcs. A ELO'!$A$7:$O$48,15))</f>
        <v>30</v>
      </c>
      <c r="D23" s="295">
        <f>IF($E23="","",VLOOKUP($E23,'Fiú 6 kcs. A ELO'!$A$7:$O$48,5))</f>
        <v>0</v>
      </c>
      <c r="E23" s="134">
        <v>4</v>
      </c>
      <c r="F23" s="135" t="str">
        <f>UPPER(IF($E23="","",VLOOKUP($E23,'Fiú 6 kcs. A ELO'!$A$7:$O$48,2)))</f>
        <v>KŐSZEGI</v>
      </c>
      <c r="G23" s="135" t="str">
        <f>IF($E23="","",VLOOKUP($E23,'Fiú 6 kcs. A ELO'!$A$7:$O$48,3))</f>
        <v>Zente Péter</v>
      </c>
      <c r="H23" s="135"/>
      <c r="I23" s="135" t="str">
        <f>IF($E23="","",VLOOKUP($E23,'Fiú 6 kcs. A ELO'!$A$7:$O$48,4))</f>
        <v>Dabas Táncsics Mihály Gimnázium</v>
      </c>
      <c r="J23" s="137"/>
      <c r="K23" s="136"/>
      <c r="L23" s="136"/>
      <c r="M23" s="136"/>
      <c r="N23" s="160"/>
      <c r="O23" s="139"/>
      <c r="P23" s="217"/>
      <c r="Q23" s="136" t="s">
        <v>535</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408</v>
      </c>
      <c r="K24" s="151" t="str">
        <f>UPPER(IF(OR(J24="a",J24="as"),F23,IF(OR(J24="b",J24="bs"),F25,)))</f>
        <v>KŐSZEGI</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IF($E25="","",VLOOKUP($E25,'Fiú 6 kcs. A ELO'!$A$7:$O$48,14))</f>
        <v/>
      </c>
      <c r="C25" s="271" t="str">
        <f>IF($E25="","",VLOOKUP($E25,'Fiú 6 kcs. A ELO'!$A$7:$O$48,15))</f>
        <v/>
      </c>
      <c r="D25" s="295" t="str">
        <f>IF($E25="","",VLOOKUP($E25,'Fiú 6 kcs. A ELO'!$A$7:$O$48,5))</f>
        <v/>
      </c>
      <c r="E25" s="134"/>
      <c r="F25" s="383" t="s">
        <v>414</v>
      </c>
      <c r="G25" s="322" t="str">
        <f>IF($E25="","",VLOOKUP($E25,'Fiú 6 kcs. A ELO'!$A$7:$O$48,3))</f>
        <v/>
      </c>
      <c r="H25" s="322"/>
      <c r="I25" s="322" t="str">
        <f>IF($E25="","",VLOOKUP($E25,'Fiú 6 kcs. 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410</v>
      </c>
      <c r="M26" s="151" t="str">
        <f>UPPER(IF(OR(L26="a",L26="as"),K24,IF(OR(L26="b",L26="bs"),K28,)))</f>
        <v>KŐSZEGI</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IF($E27="","",VLOOKUP($E27,'Fiú 6 kcs. A ELO'!$A$7:$O$48,14))</f>
        <v>0</v>
      </c>
      <c r="C27" s="271">
        <f>IF($E27="","",VLOOKUP($E27,'Fiú 6 kcs. A ELO'!$A$7:$O$48,15))</f>
        <v>88</v>
      </c>
      <c r="D27" s="295">
        <f>IF($E27="","",VLOOKUP($E27,'Fiú 6 kcs. A ELO'!$A$7:$O$48,5))</f>
        <v>0</v>
      </c>
      <c r="E27" s="134">
        <v>16</v>
      </c>
      <c r="F27" s="322" t="str">
        <f>UPPER(IF($E27="","",VLOOKUP($E27,'Fiú 6 kcs. A ELO'!$A$7:$O$48,2)))</f>
        <v xml:space="preserve">HORVÁTH-VARGA </v>
      </c>
      <c r="G27" s="322" t="str">
        <f>IF($E27="","",VLOOKUP($E27,'Fiú 6 kcs. A ELO'!$A$7:$O$48,3))</f>
        <v>Máté</v>
      </c>
      <c r="H27" s="322"/>
      <c r="I27" s="322" t="str">
        <f>IF($E27="","",VLOOKUP($E27,'Fiú 6 kcs. A ELO'!$A$7:$O$48,4))</f>
        <v xml:space="preserve">Csongrádi  Batsányi János Gimnázium és Kollégium   </v>
      </c>
      <c r="J27" s="137"/>
      <c r="K27" s="136"/>
      <c r="L27" s="161"/>
      <c r="M27" s="388" t="s">
        <v>424</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411</v>
      </c>
      <c r="K28" s="151" t="str">
        <f>UPPER(IF(OR(J28="a",J28="as"),F27,IF(OR(J28="b",J28="bs"),F29,)))</f>
        <v>HORVÁTH L.</v>
      </c>
      <c r="L28" s="163"/>
      <c r="M28" s="136"/>
      <c r="N28" s="162"/>
      <c r="O28" s="139"/>
      <c r="P28" s="217"/>
      <c r="Q28" s="139"/>
      <c r="R28" s="217"/>
      <c r="S28" s="143"/>
    </row>
    <row r="29" spans="1:37" s="34" customFormat="1" ht="9.6" customHeight="1" x14ac:dyDescent="0.25">
      <c r="A29" s="145">
        <v>12</v>
      </c>
      <c r="B29" s="271">
        <f>IF($E29="","",VLOOKUP($E29,'Fiú 6 kcs. A ELO'!$A$7:$O$48,14))</f>
        <v>0</v>
      </c>
      <c r="C29" s="271">
        <f>IF($E29="","",VLOOKUP($E29,'Fiú 6 kcs. A ELO'!$A$7:$O$48,15))</f>
        <v>0</v>
      </c>
      <c r="D29" s="295">
        <f>IF($E29="","",VLOOKUP($E29,'Fiú 6 kcs. A ELO'!$A$7:$O$48,5))</f>
        <v>0</v>
      </c>
      <c r="E29" s="134">
        <v>23</v>
      </c>
      <c r="F29" s="322" t="str">
        <f>UPPER(IF($E29="","",VLOOKUP($E29,'Fiú 6 kcs. A ELO'!$A$7:$O$48,2)))</f>
        <v>HORVÁTH L.</v>
      </c>
      <c r="G29" s="322" t="str">
        <f>IF($E29="","",VLOOKUP($E29,'Fiú 6 kcs. A ELO'!$A$7:$O$48,3))</f>
        <v>Levente</v>
      </c>
      <c r="H29" s="322"/>
      <c r="I29" s="322" t="str">
        <f>IF($E29="","",VLOOKUP($E29,'Fiú 6 kcs. A ELO'!$A$7:$O$48,4))</f>
        <v>Tatabánya</v>
      </c>
      <c r="J29" s="164"/>
      <c r="K29" s="388" t="s">
        <v>424</v>
      </c>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410</v>
      </c>
      <c r="O30" s="151" t="str">
        <f>UPPER(IF(OR(N30="a",N30="as"),M26,IF(OR(N30="b",N30="bs"),M34,)))</f>
        <v>KŐSZEGI</v>
      </c>
      <c r="P30" s="219"/>
      <c r="Q30" s="139"/>
      <c r="R30" s="217"/>
      <c r="S30" s="143"/>
    </row>
    <row r="31" spans="1:37" s="34" customFormat="1" ht="9.6" customHeight="1" x14ac:dyDescent="0.25">
      <c r="A31" s="145">
        <v>13</v>
      </c>
      <c r="B31" s="271">
        <f>IF($E31="","",VLOOKUP($E31,'Fiú 6 kcs. A ELO'!$A$7:$O$48,14))</f>
        <v>0</v>
      </c>
      <c r="C31" s="271">
        <f>IF($E31="","",VLOOKUP($E31,'Fiú 6 kcs. A ELO'!$A$7:$O$48,15))</f>
        <v>65</v>
      </c>
      <c r="D31" s="295">
        <f>IF($E31="","",VLOOKUP($E31,'Fiú 6 kcs. A ELO'!$A$7:$O$48,5))</f>
        <v>0</v>
      </c>
      <c r="E31" s="134">
        <v>11</v>
      </c>
      <c r="F31" s="322" t="str">
        <f>UPPER(IF($E31="","",VLOOKUP($E31,'Fiú 6 kcs. A ELO'!$A$7:$O$48,2)))</f>
        <v>MAROSVÖLGYI</v>
      </c>
      <c r="G31" s="322" t="str">
        <f>IF($E31="","",VLOOKUP($E31,'Fiú 6 kcs. A ELO'!$A$7:$O$48,3))</f>
        <v>Barnabás</v>
      </c>
      <c r="H31" s="322"/>
      <c r="I31" s="322" t="str">
        <f>IF($E31="","",VLOOKUP($E31,'Fiú 6 kcs. A ELO'!$A$7:$O$48,4))</f>
        <v>Dorog</v>
      </c>
      <c r="J31" s="166"/>
      <c r="K31" s="136"/>
      <c r="L31" s="136"/>
      <c r="M31" s="136"/>
      <c r="N31" s="162"/>
      <c r="O31" s="136" t="s">
        <v>420</v>
      </c>
      <c r="P31" s="140"/>
      <c r="Q31" s="139"/>
      <c r="R31" s="217"/>
      <c r="S31" s="143"/>
    </row>
    <row r="32" spans="1:37" s="34" customFormat="1" ht="9.6" customHeight="1" x14ac:dyDescent="0.25">
      <c r="A32" s="145"/>
      <c r="B32" s="308"/>
      <c r="C32" s="308"/>
      <c r="D32" s="304"/>
      <c r="E32" s="156"/>
      <c r="F32" s="323"/>
      <c r="G32" s="323"/>
      <c r="H32" s="324"/>
      <c r="I32" s="325" t="s">
        <v>0</v>
      </c>
      <c r="J32" s="150" t="s">
        <v>410</v>
      </c>
      <c r="K32" s="151" t="str">
        <f>UPPER(IF(OR(J32="a",J32="as"),F31,IF(OR(J32="b",J32="bs"),F33,)))</f>
        <v>MAROSVÖLGYI</v>
      </c>
      <c r="L32" s="151"/>
      <c r="M32" s="136"/>
      <c r="N32" s="162"/>
      <c r="O32" s="139"/>
      <c r="P32" s="140"/>
      <c r="Q32" s="139"/>
      <c r="R32" s="217"/>
      <c r="S32" s="143"/>
    </row>
    <row r="33" spans="1:19" s="34" customFormat="1" ht="9.6" customHeight="1" x14ac:dyDescent="0.25">
      <c r="A33" s="145">
        <v>14</v>
      </c>
      <c r="B33" s="271">
        <f>IF($E33="","",VLOOKUP($E33,'Fiú 6 kcs. A ELO'!$A$7:$O$48,14))</f>
        <v>0</v>
      </c>
      <c r="C33" s="271">
        <f>IF($E33="","",VLOOKUP($E33,'Fiú 6 kcs. A ELO'!$A$7:$O$48,15))</f>
        <v>155</v>
      </c>
      <c r="D33" s="295">
        <f>IF($E33="","",VLOOKUP($E33,'Fiú 6 kcs. A ELO'!$A$7:$O$48,5))</f>
        <v>0</v>
      </c>
      <c r="E33" s="134">
        <v>19</v>
      </c>
      <c r="F33" s="322" t="str">
        <f>UPPER(IF($E33="","",VLOOKUP($E33,'Fiú 6 kcs. A ELO'!$A$7:$O$48,2)))</f>
        <v>KOVÁCS</v>
      </c>
      <c r="G33" s="322" t="str">
        <f>IF($E33="","",VLOOKUP($E33,'Fiú 6 kcs. A ELO'!$A$7:$O$48,3))</f>
        <v>Olivér</v>
      </c>
      <c r="H33" s="322"/>
      <c r="I33" s="322" t="str">
        <f>IF($E33="","",VLOOKUP($E33,'Fiú 6 kcs. A ELO'!$A$7:$O$48,4))</f>
        <v>Jászberényi Nagyboldogasszony Kat.  Kéttan Ált. Is.k. és Gimn.</v>
      </c>
      <c r="J33" s="154"/>
      <c r="K33" s="388" t="s">
        <v>424</v>
      </c>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410</v>
      </c>
      <c r="M34" s="151" t="s">
        <v>521</v>
      </c>
      <c r="N34" s="168"/>
      <c r="O34" s="139"/>
      <c r="P34" s="140"/>
      <c r="Q34" s="139"/>
      <c r="R34" s="217"/>
      <c r="S34" s="143"/>
    </row>
    <row r="35" spans="1:19" s="34" customFormat="1" ht="9.6" customHeight="1" x14ac:dyDescent="0.25">
      <c r="A35" s="145">
        <v>15</v>
      </c>
      <c r="B35" s="271" t="str">
        <f>IF($E35="","",VLOOKUP($E35,'Fiú 6 kcs. A ELO'!$A$7:$O$48,14))</f>
        <v/>
      </c>
      <c r="C35" s="271" t="str">
        <f>IF($E35="","",VLOOKUP($E35,'Fiú 6 kcs. A ELO'!$A$7:$O$48,15))</f>
        <v/>
      </c>
      <c r="D35" s="295" t="str">
        <f>IF($E35="","",VLOOKUP($E35,'Fiú 6 kcs. A ELO'!$A$7:$O$48,5))</f>
        <v/>
      </c>
      <c r="E35" s="134"/>
      <c r="F35" s="383" t="s">
        <v>414</v>
      </c>
      <c r="G35" s="322" t="str">
        <f>IF($E35="","",VLOOKUP($E35,'Fiú 6 kcs. A ELO'!$A$7:$O$48,3))</f>
        <v/>
      </c>
      <c r="H35" s="322"/>
      <c r="I35" s="322" t="str">
        <f>IF($E35="","",VLOOKUP($E35,'Fiú 6 kcs. A ELO'!$A$7:$O$48,4))</f>
        <v/>
      </c>
      <c r="J35" s="137"/>
      <c r="K35" s="136"/>
      <c r="L35" s="161"/>
      <c r="M35" s="390" t="s">
        <v>520</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409</v>
      </c>
      <c r="K36" s="151" t="str">
        <f>UPPER(IF(OR(J36="a",J36="as"),F35,IF(OR(J36="b",J36="bs"),F37,)))</f>
        <v xml:space="preserve">GUITPRECHT </v>
      </c>
      <c r="L36" s="163"/>
      <c r="M36" s="136"/>
      <c r="N36" s="160"/>
      <c r="O36" s="139"/>
      <c r="P36" s="140"/>
      <c r="Q36" s="139"/>
      <c r="R36" s="217"/>
      <c r="S36" s="143"/>
    </row>
    <row r="37" spans="1:19" s="34" customFormat="1" ht="9.6" customHeight="1" x14ac:dyDescent="0.25">
      <c r="A37" s="133">
        <v>16</v>
      </c>
      <c r="B37" s="271">
        <f>IF($E37="","",VLOOKUP($E37,'Fiú 6 kcs. A ELO'!$A$7:$O$48,14))</f>
        <v>0</v>
      </c>
      <c r="C37" s="271">
        <f>IF($E37="","",VLOOKUP($E37,'Fiú 6 kcs. A ELO'!$A$7:$O$48,15))</f>
        <v>41</v>
      </c>
      <c r="D37" s="295">
        <f>IF($E37="","",VLOOKUP($E37,'Fiú 6 kcs. A ELO'!$A$7:$O$48,5))</f>
        <v>0</v>
      </c>
      <c r="E37" s="134">
        <v>6</v>
      </c>
      <c r="F37" s="135" t="str">
        <f>UPPER(IF($E37="","",VLOOKUP($E37,'Fiú 6 kcs. A ELO'!$A$7:$O$48,2)))</f>
        <v xml:space="preserve">GUITPRECHT </v>
      </c>
      <c r="G37" s="135" t="str">
        <f>IF($E37="","",VLOOKUP($E37,'Fiú 6 kcs. A ELO'!$A$7:$O$48,3))</f>
        <v>Dávid</v>
      </c>
      <c r="H37" s="135"/>
      <c r="I37" s="135" t="str">
        <f>IF($E37="","",VLOOKUP($E37,'Fiú 6 kcs. A ELO'!$A$7:$O$48,4))</f>
        <v>Zalaegerszegi Liszt Ferenc Általános Iskola</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542</v>
      </c>
      <c r="R38" s="222"/>
      <c r="S38" s="143"/>
    </row>
    <row r="39" spans="1:19" s="34" customFormat="1" ht="9.6" customHeight="1" x14ac:dyDescent="0.25">
      <c r="A39" s="133">
        <v>17</v>
      </c>
      <c r="B39" s="271">
        <f>IF($E39="","",VLOOKUP($E39,'Fiú 6 kcs. A ELO'!$A$7:$O$48,14))</f>
        <v>0</v>
      </c>
      <c r="C39" s="271">
        <f>IF($E39="","",VLOOKUP($E39,'Fiú 6 kcs. A ELO'!$A$7:$O$48,15))</f>
        <v>45</v>
      </c>
      <c r="D39" s="295">
        <f>IF($E39="","",VLOOKUP($E39,'Fiú 6 kcs. A ELO'!$A$7:$O$48,5))</f>
        <v>0</v>
      </c>
      <c r="E39" s="134">
        <v>7</v>
      </c>
      <c r="F39" s="135" t="str">
        <f>UPPER(IF($E39="","",VLOOKUP($E39,'Fiú 6 kcs. A ELO'!$A$7:$O$48,2)))</f>
        <v xml:space="preserve">BÉRES </v>
      </c>
      <c r="G39" s="135" t="str">
        <f>IF($E39="","",VLOOKUP($E39,'Fiú 6 kcs. A ELO'!$A$7:$O$48,3))</f>
        <v>Olivér</v>
      </c>
      <c r="H39" s="135"/>
      <c r="I39" s="135" t="str">
        <f>IF($E39="","",VLOOKUP($E39,'Fiú 6 kcs. A ELO'!$A$7:$O$48,4))</f>
        <v>Zalaegerszegi Kölcsey Ferenc Gimnázium</v>
      </c>
      <c r="J39" s="137"/>
      <c r="K39" s="136"/>
      <c r="L39" s="136"/>
      <c r="M39" s="136"/>
      <c r="N39" s="160"/>
      <c r="O39" s="149" t="s">
        <v>0</v>
      </c>
      <c r="P39" s="223"/>
      <c r="Q39" s="136" t="s">
        <v>543</v>
      </c>
      <c r="R39" s="217"/>
      <c r="S39" s="143"/>
    </row>
    <row r="40" spans="1:19" s="34" customFormat="1" ht="9.6" customHeight="1" x14ac:dyDescent="0.25">
      <c r="A40" s="145"/>
      <c r="B40" s="308"/>
      <c r="C40" s="308"/>
      <c r="D40" s="304"/>
      <c r="E40" s="146"/>
      <c r="F40" s="147"/>
      <c r="G40" s="147"/>
      <c r="H40" s="148"/>
      <c r="I40" s="149" t="s">
        <v>0</v>
      </c>
      <c r="J40" s="150" t="s">
        <v>408</v>
      </c>
      <c r="K40" s="151" t="str">
        <f>UPPER(IF(OR(J40="a",J40="as"),F39,IF(OR(J40="b",J40="bs"),F41,)))</f>
        <v xml:space="preserve">BÉRES </v>
      </c>
      <c r="L40" s="151"/>
      <c r="M40" s="136"/>
      <c r="N40" s="160"/>
      <c r="O40" s="139"/>
      <c r="P40" s="140"/>
      <c r="Q40" s="139"/>
      <c r="R40" s="217"/>
      <c r="S40" s="143"/>
    </row>
    <row r="41" spans="1:19" s="34" customFormat="1" ht="9.6" customHeight="1" x14ac:dyDescent="0.25">
      <c r="A41" s="145">
        <v>18</v>
      </c>
      <c r="B41" s="271" t="str">
        <f>IF($E41="","",VLOOKUP($E41,'Fiú 6 kcs. A ELO'!$A$7:$O$48,14))</f>
        <v/>
      </c>
      <c r="C41" s="271" t="str">
        <f>IF($E41="","",VLOOKUP($E41,'Fiú 6 kcs. A ELO'!$A$7:$O$48,15))</f>
        <v/>
      </c>
      <c r="D41" s="295" t="str">
        <f>IF($E41="","",VLOOKUP($E41,'Fiú 6 kcs. A ELO'!$A$7:$O$48,5))</f>
        <v/>
      </c>
      <c r="E41" s="134"/>
      <c r="F41" s="383" t="s">
        <v>414</v>
      </c>
      <c r="G41" s="322" t="str">
        <f>IF($E41="","",VLOOKUP($E41,'Fiú 6 kcs. A ELO'!$A$7:$O$48,3))</f>
        <v/>
      </c>
      <c r="H41" s="322"/>
      <c r="I41" s="322" t="str">
        <f>IF($E41="","",VLOOKUP($E41,'Fiú 6 kcs. A ELO'!$A$7:$O$48,4))</f>
        <v/>
      </c>
      <c r="J41" s="154"/>
      <c r="K41" s="136"/>
      <c r="L41" s="155"/>
      <c r="M41" s="136"/>
      <c r="N41" s="160"/>
      <c r="O41" s="139"/>
      <c r="P41" s="140"/>
      <c r="Q41" s="393" t="str">
        <f>IF(Y3="","",CONCATENATE(AB1," pont"))</f>
        <v/>
      </c>
      <c r="R41" s="394"/>
      <c r="S41" s="143"/>
    </row>
    <row r="42" spans="1:19" s="34" customFormat="1" ht="9.6" customHeight="1" x14ac:dyDescent="0.25">
      <c r="A42" s="145"/>
      <c r="B42" s="308"/>
      <c r="C42" s="308"/>
      <c r="D42" s="304"/>
      <c r="E42" s="156"/>
      <c r="F42" s="323"/>
      <c r="G42" s="323"/>
      <c r="H42" s="324"/>
      <c r="I42" s="323"/>
      <c r="J42" s="157"/>
      <c r="K42" s="149" t="s">
        <v>0</v>
      </c>
      <c r="L42" s="158" t="s">
        <v>410</v>
      </c>
      <c r="M42" s="151" t="str">
        <f>UPPER(IF(OR(L42="a",L42="as"),K40,IF(OR(L42="b",L42="bs"),K44,)))</f>
        <v xml:space="preserve">BÉRES </v>
      </c>
      <c r="N42" s="159"/>
      <c r="O42" s="139"/>
      <c r="P42" s="140"/>
      <c r="Q42" s="139"/>
      <c r="R42" s="217"/>
      <c r="S42" s="143"/>
    </row>
    <row r="43" spans="1:19" s="34" customFormat="1" ht="9.6" customHeight="1" x14ac:dyDescent="0.25">
      <c r="A43" s="145">
        <v>19</v>
      </c>
      <c r="B43" s="271">
        <f>IF($E43="","",VLOOKUP($E43,'Fiú 6 kcs. A ELO'!$A$7:$O$48,14))</f>
        <v>0</v>
      </c>
      <c r="C43" s="271">
        <f>IF($E43="","",VLOOKUP($E43,'Fiú 6 kcs. A ELO'!$A$7:$O$48,15))</f>
        <v>0</v>
      </c>
      <c r="D43" s="295">
        <f>IF($E43="","",VLOOKUP($E43,'Fiú 6 kcs. A ELO'!$A$7:$O$48,5))</f>
        <v>0</v>
      </c>
      <c r="E43" s="134">
        <v>25</v>
      </c>
      <c r="F43" s="322" t="str">
        <f>UPPER(IF($E43="","",VLOOKUP($E43,'Fiú 6 kcs. A ELO'!$A$7:$O$48,2)))</f>
        <v xml:space="preserve">CSERNÁK </v>
      </c>
      <c r="G43" s="322" t="str">
        <f>IF($E43="","",VLOOKUP($E43,'Fiú 6 kcs. A ELO'!$A$7:$O$48,3))</f>
        <v>Bence</v>
      </c>
      <c r="H43" s="322"/>
      <c r="I43" s="322" t="str">
        <f>IF($E43="","",VLOOKUP($E43,'Fiú 6 kcs. A ELO'!$A$7:$O$48,4))</f>
        <v>Boglári Általános Iskola és Alapfokú Művészeti Iskola</v>
      </c>
      <c r="J43" s="137"/>
      <c r="K43" s="136"/>
      <c r="L43" s="161"/>
      <c r="M43" s="388" t="s">
        <v>513</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411</v>
      </c>
      <c r="K44" s="151" t="str">
        <f>UPPER(IF(OR(J44="a",J44="as"),F43,IF(OR(J44="b",J44="bs"),F45,)))</f>
        <v xml:space="preserve">KOVÁCS 	</v>
      </c>
      <c r="L44" s="163"/>
      <c r="M44" s="136"/>
      <c r="N44" s="162"/>
      <c r="O44" s="139"/>
      <c r="P44" s="140"/>
      <c r="Q44" s="139"/>
      <c r="R44" s="217"/>
      <c r="S44" s="143"/>
    </row>
    <row r="45" spans="1:19" s="34" customFormat="1" ht="9.6" customHeight="1" x14ac:dyDescent="0.25">
      <c r="A45" s="145">
        <v>20</v>
      </c>
      <c r="B45" s="271">
        <f>IF($E45="","",VLOOKUP($E45,'Fiú 6 kcs. A ELO'!$A$7:$O$48,14))</f>
        <v>0</v>
      </c>
      <c r="C45" s="271">
        <f>IF($E45="","",VLOOKUP($E45,'Fiú 6 kcs. A ELO'!$A$7:$O$48,15))</f>
        <v>72</v>
      </c>
      <c r="D45" s="295">
        <f>IF($E45="","",VLOOKUP($E45,'Fiú 6 kcs. A ELO'!$A$7:$O$48,5))</f>
        <v>0</v>
      </c>
      <c r="E45" s="134">
        <v>14</v>
      </c>
      <c r="F45" s="322" t="str">
        <f>UPPER(IF($E45="","",VLOOKUP($E45,'Fiú 6 kcs. A ELO'!$A$7:$O$48,2)))</f>
        <v xml:space="preserve">KOVÁCS 	</v>
      </c>
      <c r="G45" s="322" t="str">
        <f>IF($E45="","",VLOOKUP($E45,'Fiú 6 kcs. A ELO'!$A$7:$O$48,3))</f>
        <v>Huba</v>
      </c>
      <c r="H45" s="322"/>
      <c r="I45" s="322" t="str">
        <f>IF($E45="","",VLOOKUP($E45,'Fiú 6 kcs. A ELO'!$A$7:$O$48,4))</f>
        <v>Békéscsaba Belvár</v>
      </c>
      <c r="J45" s="164"/>
      <c r="K45" s="388" t="s">
        <v>424</v>
      </c>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411</v>
      </c>
      <c r="O46" s="151" t="str">
        <f>UPPER(IF(OR(N46="a",N46="as"),M42,IF(OR(N46="b",N46="bs"),M50,)))</f>
        <v xml:space="preserve">VELICAN </v>
      </c>
      <c r="P46" s="218"/>
      <c r="Q46" s="139"/>
      <c r="R46" s="217"/>
      <c r="S46" s="143"/>
    </row>
    <row r="47" spans="1:19" s="34" customFormat="1" ht="9.6" customHeight="1" x14ac:dyDescent="0.25">
      <c r="A47" s="145">
        <v>21</v>
      </c>
      <c r="B47" s="271">
        <f>IF($E47="","",VLOOKUP($E47,'Fiú 6 kcs. A ELO'!$A$7:$O$48,14))</f>
        <v>0</v>
      </c>
      <c r="C47" s="271">
        <f>IF($E47="","",VLOOKUP($E47,'Fiú 6 kcs. A ELO'!$A$7:$O$48,15))</f>
        <v>0</v>
      </c>
      <c r="D47" s="295">
        <f>IF($E47="","",VLOOKUP($E47,'Fiú 6 kcs. A ELO'!$A$7:$O$48,5))</f>
        <v>0</v>
      </c>
      <c r="E47" s="134">
        <v>21</v>
      </c>
      <c r="F47" s="322" t="str">
        <f>UPPER(IF($E47="","",VLOOKUP($E47,'Fiú 6 kcs. A ELO'!$A$7:$O$48,2)))</f>
        <v xml:space="preserve">LOVÁSZ </v>
      </c>
      <c r="G47" s="322" t="str">
        <f>IF($E47="","",VLOOKUP($E47,'Fiú 6 kcs. A ELO'!$A$7:$O$48,3))</f>
        <v>Kende</v>
      </c>
      <c r="H47" s="322"/>
      <c r="I47" s="322" t="str">
        <f>IF($E47="","",VLOOKUP($E47,'Fiú 6 kcs. A ELO'!$A$7:$O$48,4))</f>
        <v>Tiszaújvárosi Eötvös József Gimnázium és Kollégium</v>
      </c>
      <c r="J47" s="166"/>
      <c r="K47" s="136"/>
      <c r="L47" s="136"/>
      <c r="M47" s="136"/>
      <c r="N47" s="162"/>
      <c r="O47" s="136" t="s">
        <v>425</v>
      </c>
      <c r="P47" s="217"/>
      <c r="Q47" s="139"/>
      <c r="R47" s="217"/>
      <c r="S47" s="143"/>
    </row>
    <row r="48" spans="1:19" s="34" customFormat="1" ht="9.6" customHeight="1" x14ac:dyDescent="0.25">
      <c r="A48" s="145"/>
      <c r="B48" s="308"/>
      <c r="C48" s="308"/>
      <c r="D48" s="304"/>
      <c r="E48" s="156"/>
      <c r="F48" s="323"/>
      <c r="G48" s="323"/>
      <c r="H48" s="324"/>
      <c r="I48" s="325" t="s">
        <v>0</v>
      </c>
      <c r="J48" s="150" t="s">
        <v>410</v>
      </c>
      <c r="K48" s="151" t="str">
        <f>UPPER(IF(OR(J48="a",J48="as"),F47,IF(OR(J48="b",J48="bs"),F49,)))</f>
        <v xml:space="preserve">LOVÁSZ </v>
      </c>
      <c r="L48" s="151"/>
      <c r="M48" s="136"/>
      <c r="N48" s="162"/>
      <c r="O48" s="139"/>
      <c r="P48" s="217"/>
      <c r="Q48" s="139"/>
      <c r="R48" s="217"/>
      <c r="S48" s="143"/>
    </row>
    <row r="49" spans="1:19" s="34" customFormat="1" ht="9.6" customHeight="1" x14ac:dyDescent="0.25">
      <c r="A49" s="145">
        <v>22</v>
      </c>
      <c r="B49" s="271">
        <f>IF($E49="","",VLOOKUP($E49,'Fiú 6 kcs. A ELO'!$A$7:$O$48,14))</f>
        <v>0</v>
      </c>
      <c r="C49" s="271">
        <f>IF($E49="","",VLOOKUP($E49,'Fiú 6 kcs. A ELO'!$A$7:$O$48,15))</f>
        <v>0</v>
      </c>
      <c r="D49" s="295">
        <f>IF($E49="","",VLOOKUP($E49,'Fiú 6 kcs. A ELO'!$A$7:$O$48,5))</f>
        <v>0</v>
      </c>
      <c r="E49" s="134">
        <v>20</v>
      </c>
      <c r="F49" s="322" t="str">
        <f>UPPER(IF($E49="","",VLOOKUP($E49,'Fiú 6 kcs. A ELO'!$A$7:$O$48,2)))</f>
        <v xml:space="preserve">KOLESZÁR </v>
      </c>
      <c r="G49" s="322" t="str">
        <f>IF($E49="","",VLOOKUP($E49,'Fiú 6 kcs. A ELO'!$A$7:$O$48,3))</f>
        <v>Regő</v>
      </c>
      <c r="H49" s="322"/>
      <c r="I49" s="322" t="str">
        <f>IF($E49="","",VLOOKUP($E49,'Fiú 6 kcs. A ELO'!$A$7:$O$48,4))</f>
        <v>Diósgyőri Gimnázium Miskolc</v>
      </c>
      <c r="J49" s="154"/>
      <c r="K49" s="388" t="s">
        <v>429</v>
      </c>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411</v>
      </c>
      <c r="M50" s="151" t="str">
        <f>UPPER(IF(OR(L50="a",L50="as"),K48,IF(OR(L50="b",L50="bs"),K52,)))</f>
        <v xml:space="preserve">VELICAN </v>
      </c>
      <c r="N50" s="168"/>
      <c r="O50" s="139"/>
      <c r="P50" s="217"/>
      <c r="Q50" s="139"/>
      <c r="R50" s="217"/>
      <c r="S50" s="143"/>
    </row>
    <row r="51" spans="1:19" s="34" customFormat="1" ht="9.6" customHeight="1" x14ac:dyDescent="0.25">
      <c r="A51" s="145">
        <v>23</v>
      </c>
      <c r="B51" s="271" t="str">
        <f>IF($E51="","",VLOOKUP($E51,'Fiú 6 kcs. A ELO'!$A$7:$O$48,14))</f>
        <v/>
      </c>
      <c r="C51" s="271" t="str">
        <f>IF($E51="","",VLOOKUP($E51,'Fiú 6 kcs. A ELO'!$A$7:$O$48,15))</f>
        <v/>
      </c>
      <c r="D51" s="295" t="str">
        <f>IF($E51="","",VLOOKUP($E51,'Fiú 6 kcs. A ELO'!$A$7:$O$48,5))</f>
        <v/>
      </c>
      <c r="E51" s="134"/>
      <c r="F51" s="322" t="str">
        <f>UPPER(IF($E51="","",VLOOKUP($E51,'Fiú 6 kcs. A ELO'!$A$7:$O$48,2)))</f>
        <v/>
      </c>
      <c r="G51" s="322" t="str">
        <f>IF($E51="","",VLOOKUP($E51,'Fiú 6 kcs. A ELO'!$A$7:$O$48,3))</f>
        <v/>
      </c>
      <c r="H51" s="322"/>
      <c r="I51" s="322" t="str">
        <f>IF($E51="","",VLOOKUP($E51,'Fiú 6 kcs. A ELO'!$A$7:$O$48,4))</f>
        <v/>
      </c>
      <c r="J51" s="137"/>
      <c r="K51" s="136"/>
      <c r="L51" s="161"/>
      <c r="M51" s="388" t="s">
        <v>424</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409</v>
      </c>
      <c r="K52" s="151" t="str">
        <f>UPPER(IF(OR(J52="a",J52="as"),F51,IF(OR(J52="b",J52="bs"),F53,)))</f>
        <v xml:space="preserve">VELICAN </v>
      </c>
      <c r="L52" s="163"/>
      <c r="M52" s="136"/>
      <c r="N52" s="160"/>
      <c r="O52" s="139"/>
      <c r="P52" s="217"/>
      <c r="Q52" s="139"/>
      <c r="R52" s="217"/>
      <c r="S52" s="143"/>
    </row>
    <row r="53" spans="1:19" s="34" customFormat="1" ht="9.6" customHeight="1" x14ac:dyDescent="0.25">
      <c r="A53" s="133">
        <v>24</v>
      </c>
      <c r="B53" s="271">
        <f>IF($E53="","",VLOOKUP($E53,'Fiú 6 kcs. A ELO'!$A$7:$O$48,14))</f>
        <v>0</v>
      </c>
      <c r="C53" s="271">
        <f>IF($E53="","",VLOOKUP($E53,'Fiú 6 kcs. A ELO'!$A$7:$O$48,15))</f>
        <v>25</v>
      </c>
      <c r="D53" s="295">
        <f>IF($E53="","",VLOOKUP($E53,'Fiú 6 kcs. A ELO'!$A$7:$O$48,5))</f>
        <v>0</v>
      </c>
      <c r="E53" s="134">
        <v>3</v>
      </c>
      <c r="F53" s="135" t="str">
        <f>UPPER(IF($E53="","",VLOOKUP($E53,'Fiú 6 kcs. A ELO'!$A$7:$O$48,2)))</f>
        <v xml:space="preserve">VELICAN </v>
      </c>
      <c r="G53" s="135" t="str">
        <f>IF($E53="","",VLOOKUP($E53,'Fiú 6 kcs. A ELO'!$A$7:$O$48,3))</f>
        <v>Bendegúz</v>
      </c>
      <c r="H53" s="135"/>
      <c r="I53" s="135" t="str">
        <f>IF($E53="","",VLOOKUP($E53,'Fiú 6 kcs. A ELO'!$A$7:$O$48,4))</f>
        <v>Sylvester János Ref. Gimn. és Technikum</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410</v>
      </c>
      <c r="Q54" s="151" t="str">
        <f>UPPER(IF(OR(P54="a",P54="as"),O46,IF(OR(P54="b",P54="bs"),O62,)))</f>
        <v xml:space="preserve">VELICAN </v>
      </c>
      <c r="R54" s="219"/>
      <c r="S54" s="143"/>
    </row>
    <row r="55" spans="1:19" s="34" customFormat="1" ht="9.6" customHeight="1" x14ac:dyDescent="0.25">
      <c r="A55" s="133">
        <v>25</v>
      </c>
      <c r="B55" s="271">
        <f>IF($E55="","",VLOOKUP($E55,'Fiú 6 kcs. A ELO'!$A$7:$O$48,14))</f>
        <v>0</v>
      </c>
      <c r="C55" s="271">
        <f>IF($E55="","",VLOOKUP($E55,'Fiú 6 kcs. A ELO'!$A$7:$O$48,15))</f>
        <v>38</v>
      </c>
      <c r="D55" s="295">
        <f>IF($E55="","",VLOOKUP($E55,'Fiú 6 kcs. A ELO'!$A$7:$O$48,5))</f>
        <v>0</v>
      </c>
      <c r="E55" s="134">
        <v>5</v>
      </c>
      <c r="F55" s="135" t="str">
        <f>UPPER(IF($E55="","",VLOOKUP($E55,'Fiú 6 kcs. A ELO'!$A$7:$O$48,2)))</f>
        <v>JUHÁSZ</v>
      </c>
      <c r="G55" s="135" t="str">
        <f>IF($E55="","",VLOOKUP($E55,'Fiú 6 kcs. A ELO'!$A$7:$O$48,3))</f>
        <v>Márton</v>
      </c>
      <c r="H55" s="135"/>
      <c r="I55" s="135" t="str">
        <f>IF($E55="","",VLOOKUP($E55,'Fiú 6 kcs. A ELO'!$A$7:$O$48,4))</f>
        <v>Szent István Sport Általános Iskola és Gimnázium</v>
      </c>
      <c r="J55" s="137"/>
      <c r="K55" s="136"/>
      <c r="L55" s="136"/>
      <c r="M55" s="136"/>
      <c r="N55" s="160"/>
      <c r="O55" s="139"/>
      <c r="P55" s="217"/>
      <c r="Q55" s="136" t="s">
        <v>534</v>
      </c>
      <c r="R55" s="140"/>
      <c r="S55" s="143"/>
    </row>
    <row r="56" spans="1:19" s="34" customFormat="1" ht="9.6" customHeight="1" x14ac:dyDescent="0.25">
      <c r="A56" s="145"/>
      <c r="B56" s="308"/>
      <c r="C56" s="308"/>
      <c r="D56" s="304"/>
      <c r="E56" s="146"/>
      <c r="F56" s="147"/>
      <c r="G56" s="147"/>
      <c r="H56" s="148"/>
      <c r="I56" s="149" t="s">
        <v>0</v>
      </c>
      <c r="J56" s="150" t="s">
        <v>408</v>
      </c>
      <c r="K56" s="151" t="str">
        <f>UPPER(IF(OR(J56="a",J56="as"),F55,IF(OR(J56="b",J56="bs"),F57,)))</f>
        <v>JUHÁSZ</v>
      </c>
      <c r="L56" s="151"/>
      <c r="M56" s="136"/>
      <c r="N56" s="160"/>
      <c r="O56" s="139"/>
      <c r="P56" s="217"/>
      <c r="Q56" s="139"/>
      <c r="R56" s="140"/>
      <c r="S56" s="143"/>
    </row>
    <row r="57" spans="1:19" s="34" customFormat="1" ht="9.6" customHeight="1" x14ac:dyDescent="0.25">
      <c r="A57" s="145">
        <v>26</v>
      </c>
      <c r="B57" s="271" t="str">
        <f>IF($E57="","",VLOOKUP($E57,'Fiú 6 kcs. A ELO'!$A$7:$O$48,14))</f>
        <v/>
      </c>
      <c r="C57" s="271" t="str">
        <f>IF($E57="","",VLOOKUP($E57,'Fiú 6 kcs. A ELO'!$A$7:$O$48,15))</f>
        <v/>
      </c>
      <c r="D57" s="295" t="str">
        <f>IF($E57="","",VLOOKUP($E57,'Fiú 6 kcs. A ELO'!$A$7:$O$48,5))</f>
        <v/>
      </c>
      <c r="E57" s="134"/>
      <c r="F57" s="383" t="s">
        <v>414</v>
      </c>
      <c r="G57" s="322" t="str">
        <f>IF($E57="","",VLOOKUP($E57,'Fiú 6 kcs. A ELO'!$A$7:$O$48,3))</f>
        <v/>
      </c>
      <c r="H57" s="322"/>
      <c r="I57" s="322" t="str">
        <f>IF($E57="","",VLOOKUP($E57,'Fiú 6 kcs. A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411</v>
      </c>
      <c r="M58" s="151" t="str">
        <f>UPPER(IF(OR(L58="a",L58="as"),K56,IF(OR(L58="b",L58="bs"),K60,)))</f>
        <v xml:space="preserve">ROSKÓ </v>
      </c>
      <c r="N58" s="159"/>
      <c r="O58" s="139"/>
      <c r="P58" s="217"/>
      <c r="Q58" s="139"/>
      <c r="R58" s="140"/>
      <c r="S58" s="143"/>
    </row>
    <row r="59" spans="1:19" s="34" customFormat="1" ht="9.6" customHeight="1" x14ac:dyDescent="0.25">
      <c r="A59" s="145">
        <v>27</v>
      </c>
      <c r="B59" s="271">
        <f>IF($E59="","",VLOOKUP($E59,'Fiú 6 kcs. A ELO'!$A$7:$O$48,14))</f>
        <v>0</v>
      </c>
      <c r="C59" s="271">
        <f>IF($E59="","",VLOOKUP($E59,'Fiú 6 kcs. A ELO'!$A$7:$O$48,15))</f>
        <v>75</v>
      </c>
      <c r="D59" s="295">
        <f>IF($E59="","",VLOOKUP($E59,'Fiú 6 kcs. A ELO'!$A$7:$O$48,5))</f>
        <v>0</v>
      </c>
      <c r="E59" s="134">
        <v>15</v>
      </c>
      <c r="F59" s="322" t="str">
        <f>UPPER(IF($E59="","",VLOOKUP($E59,'Fiú 6 kcs. A ELO'!$A$7:$O$48,2)))</f>
        <v xml:space="preserve">ÁGASVÁRI </v>
      </c>
      <c r="G59" s="322" t="str">
        <f>IF($E59="","",VLOOKUP($E59,'Fiú 6 kcs. A ELO'!$A$7:$O$48,3))</f>
        <v>Martin Márk</v>
      </c>
      <c r="H59" s="322"/>
      <c r="I59" s="322" t="str">
        <f>IF($E59="","",VLOOKUP($E59,'Fiú 6 kcs. A ELO'!$A$7:$O$48,4))</f>
        <v xml:space="preserve">Németh László Gimnázium, Ált. Isk.  </v>
      </c>
      <c r="J59" s="137"/>
      <c r="K59" s="136"/>
      <c r="L59" s="161"/>
      <c r="M59" s="388" t="s">
        <v>514</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411</v>
      </c>
      <c r="K60" s="151" t="str">
        <f>UPPER(IF(OR(J60="a",J60="as"),F59,IF(OR(J60="b",J60="bs"),F61,)))</f>
        <v xml:space="preserve">ROSKÓ </v>
      </c>
      <c r="L60" s="163"/>
      <c r="M60" s="136"/>
      <c r="N60" s="162"/>
      <c r="O60" s="139"/>
      <c r="P60" s="217"/>
      <c r="Q60" s="139"/>
      <c r="R60" s="140"/>
      <c r="S60" s="143"/>
    </row>
    <row r="61" spans="1:19" s="34" customFormat="1" ht="9.6" customHeight="1" x14ac:dyDescent="0.25">
      <c r="A61" s="145">
        <v>28</v>
      </c>
      <c r="B61" s="271">
        <f>IF($E61="","",VLOOKUP($E61,'Fiú 6 kcs. A ELO'!$A$7:$O$48,14))</f>
        <v>0</v>
      </c>
      <c r="C61" s="271">
        <f>IF($E61="","",VLOOKUP($E61,'Fiú 6 kcs. A ELO'!$A$7:$O$48,15))</f>
        <v>100</v>
      </c>
      <c r="D61" s="295">
        <f>IF($E61="","",VLOOKUP($E61,'Fiú 6 kcs. A ELO'!$A$7:$O$48,5))</f>
        <v>0</v>
      </c>
      <c r="E61" s="134">
        <v>18</v>
      </c>
      <c r="F61" s="322" t="str">
        <f>UPPER(IF($E61="","",VLOOKUP($E61,'Fiú 6 kcs. A ELO'!$A$7:$O$48,2)))</f>
        <v xml:space="preserve">ROSKÓ </v>
      </c>
      <c r="G61" s="322" t="str">
        <f>IF($E61="","",VLOOKUP($E61,'Fiú 6 kcs. A ELO'!$A$7:$O$48,3))</f>
        <v>Dénes Zalán</v>
      </c>
      <c r="H61" s="322"/>
      <c r="I61" s="322" t="str">
        <f>IF($E61="","",VLOOKUP($E61,'Fiú 6 kcs. A ELO'!$A$7:$O$48,4))</f>
        <v>Nyíregyházi Krúdy Gyula Gimnázium</v>
      </c>
      <c r="J61" s="164"/>
      <c r="K61" s="388" t="s">
        <v>426</v>
      </c>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411</v>
      </c>
      <c r="O62" s="151" t="str">
        <f>UPPER(IF(OR(N62="a",N62="as"),M58,IF(OR(N62="b",N62="bs"),M66,)))</f>
        <v xml:space="preserve">KISS </v>
      </c>
      <c r="P62" s="219"/>
      <c r="Q62" s="139"/>
      <c r="R62" s="140"/>
      <c r="S62" s="143"/>
    </row>
    <row r="63" spans="1:19" s="34" customFormat="1" ht="9.6" customHeight="1" x14ac:dyDescent="0.25">
      <c r="A63" s="145">
        <v>29</v>
      </c>
      <c r="B63" s="271">
        <f>IF($E63="","",VLOOKUP($E63,'Fiú 6 kcs. A ELO'!$A$7:$O$48,14))</f>
        <v>0</v>
      </c>
      <c r="C63" s="271">
        <f>IF($E63="","",VLOOKUP($E63,'Fiú 6 kcs. A ELO'!$A$7:$O$48,15))</f>
        <v>62</v>
      </c>
      <c r="D63" s="295">
        <f>IF($E63="","",VLOOKUP($E63,'Fiú 6 kcs. A ELO'!$A$7:$O$48,5))</f>
        <v>0</v>
      </c>
      <c r="E63" s="134">
        <v>10</v>
      </c>
      <c r="F63" s="322" t="str">
        <f>UPPER(IF($E63="","",VLOOKUP($E63,'Fiú 6 kcs. A ELO'!$A$7:$O$48,2)))</f>
        <v xml:space="preserve">KISS </v>
      </c>
      <c r="G63" s="322" t="str">
        <f>IF($E63="","",VLOOKUP($E63,'Fiú 6 kcs. A ELO'!$A$7:$O$48,3))</f>
        <v>Kevin</v>
      </c>
      <c r="H63" s="322"/>
      <c r="I63" s="322" t="str">
        <f>IF($E63="","",VLOOKUP($E63,'Fiú 6 kcs. A ELO'!$A$7:$O$48,4))</f>
        <v>Gyula Implom</v>
      </c>
      <c r="J63" s="166"/>
      <c r="K63" s="136"/>
      <c r="L63" s="136"/>
      <c r="M63" s="136"/>
      <c r="N63" s="162"/>
      <c r="O63" s="136" t="s">
        <v>424</v>
      </c>
      <c r="P63" s="160"/>
      <c r="Q63" s="141"/>
      <c r="R63" s="142"/>
      <c r="S63" s="143"/>
    </row>
    <row r="64" spans="1:19" s="34" customFormat="1" ht="9.6" customHeight="1" x14ac:dyDescent="0.25">
      <c r="A64" s="145"/>
      <c r="B64" s="308"/>
      <c r="C64" s="308"/>
      <c r="D64" s="304"/>
      <c r="E64" s="156"/>
      <c r="F64" s="323"/>
      <c r="G64" s="323"/>
      <c r="H64" s="324"/>
      <c r="I64" s="325" t="s">
        <v>0</v>
      </c>
      <c r="J64" s="150" t="s">
        <v>410</v>
      </c>
      <c r="K64" s="151" t="str">
        <f>UPPER(IF(OR(J64="a",J64="as"),F63,IF(OR(J64="b",J64="bs"),F65,)))</f>
        <v xml:space="preserve">KISS </v>
      </c>
      <c r="L64" s="151"/>
      <c r="M64" s="136"/>
      <c r="N64" s="162"/>
      <c r="O64" s="160"/>
      <c r="P64" s="160"/>
      <c r="Q64" s="141"/>
      <c r="R64" s="142"/>
      <c r="S64" s="143"/>
    </row>
    <row r="65" spans="1:19" s="34" customFormat="1" ht="9.6" customHeight="1" x14ac:dyDescent="0.25">
      <c r="A65" s="145">
        <v>30</v>
      </c>
      <c r="B65" s="271">
        <f>IF($E65="","",VLOOKUP($E65,'Fiú 6 kcs. A ELO'!$A$7:$O$48,14))</f>
        <v>0</v>
      </c>
      <c r="C65" s="271">
        <f>IF($E65="","",VLOOKUP($E65,'Fiú 6 kcs. A ELO'!$A$7:$O$48,15))</f>
        <v>0</v>
      </c>
      <c r="D65" s="295">
        <f>IF($E65="","",VLOOKUP($E65,'Fiú 6 kcs. A ELO'!$A$7:$O$48,5))</f>
        <v>0</v>
      </c>
      <c r="E65" s="134">
        <v>24</v>
      </c>
      <c r="F65" s="322" t="str">
        <f>UPPER(IF($E65="","",VLOOKUP($E65,'Fiú 6 kcs. A ELO'!$A$7:$O$48,2)))</f>
        <v>BODÓ</v>
      </c>
      <c r="G65" s="322" t="str">
        <f>IF($E65="","",VLOOKUP($E65,'Fiú 6 kcs. A ELO'!$A$7:$O$48,3))</f>
        <v>Bálint</v>
      </c>
      <c r="H65" s="322"/>
      <c r="I65" s="322" t="str">
        <f>IF($E65="","",VLOOKUP($E65,'Fiú 6 kcs. A ELO'!$A$7:$O$48,4))</f>
        <v>Monor József Attila Gimnázium</v>
      </c>
      <c r="J65" s="154"/>
      <c r="K65" s="388" t="s">
        <v>443</v>
      </c>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410</v>
      </c>
      <c r="M66" s="151" t="str">
        <f>UPPER(IF(OR(L66="a",L66="as"),K64,IF(OR(L66="b",L66="bs"),K68,)))</f>
        <v xml:space="preserve">KISS </v>
      </c>
      <c r="N66" s="168"/>
      <c r="O66" s="160"/>
      <c r="P66" s="160"/>
      <c r="Q66" s="141"/>
      <c r="R66" s="142"/>
      <c r="S66" s="143"/>
    </row>
    <row r="67" spans="1:19" s="34" customFormat="1" ht="9.6" customHeight="1" x14ac:dyDescent="0.25">
      <c r="A67" s="145">
        <v>31</v>
      </c>
      <c r="B67" s="271" t="str">
        <f>IF($E67="","",VLOOKUP($E67,'Fiú 6 kcs. A ELO'!$A$7:$O$48,14))</f>
        <v/>
      </c>
      <c r="C67" s="271" t="str">
        <f>IF($E67="","",VLOOKUP($E67,'Fiú 6 kcs. A ELO'!$A$7:$O$48,15))</f>
        <v/>
      </c>
      <c r="D67" s="295" t="str">
        <f>IF($E67="","",VLOOKUP($E67,'Fiú 6 kcs. A ELO'!$A$7:$O$48,5))</f>
        <v/>
      </c>
      <c r="E67" s="134"/>
      <c r="F67" s="383" t="s">
        <v>414</v>
      </c>
      <c r="G67" s="322" t="str">
        <f>IF($E67="","",VLOOKUP($E67,'Fiú 6 kcs. A ELO'!$A$7:$O$48,3))</f>
        <v/>
      </c>
      <c r="H67" s="322"/>
      <c r="I67" s="322" t="str">
        <f>IF($E67="","",VLOOKUP($E67,'Fiú 6 kcs. A ELO'!$A$7:$O$48,4))</f>
        <v/>
      </c>
      <c r="J67" s="137"/>
      <c r="K67" s="136"/>
      <c r="L67" s="161"/>
      <c r="M67" s="388" t="s">
        <v>429</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409</v>
      </c>
      <c r="K68" s="151" t="str">
        <f>UPPER(IF(OR(J68="a",J68="as"),F67,IF(OR(J68="b",J68="bs"),F69,)))</f>
        <v xml:space="preserve">SIMON </v>
      </c>
      <c r="L68" s="163"/>
      <c r="M68" s="136"/>
      <c r="N68" s="160"/>
      <c r="O68" s="160"/>
      <c r="P68" s="160"/>
      <c r="Q68" s="141"/>
      <c r="R68" s="142"/>
      <c r="S68" s="143"/>
    </row>
    <row r="69" spans="1:19" s="34" customFormat="1" ht="9.6" customHeight="1" x14ac:dyDescent="0.25">
      <c r="A69" s="133">
        <v>32</v>
      </c>
      <c r="B69" s="271">
        <f>IF($E69="","",VLOOKUP($E69,'Fiú 6 kcs. A ELO'!$A$7:$O$48,14))</f>
        <v>0</v>
      </c>
      <c r="C69" s="271">
        <f>IF($E69="","",VLOOKUP($E69,'Fiú 6 kcs. A ELO'!$A$7:$O$48,15))</f>
        <v>17</v>
      </c>
      <c r="D69" s="295">
        <f>IF($E69="","",VLOOKUP($E69,'Fiú 6 kcs. A ELO'!$A$7:$O$48,5))</f>
        <v>0</v>
      </c>
      <c r="E69" s="134">
        <v>2</v>
      </c>
      <c r="F69" s="135" t="str">
        <f>UPPER(IF($E69="","",VLOOKUP($E69,'Fiú 6 kcs. A ELO'!$A$7:$O$48,2)))</f>
        <v xml:space="preserve">SIMON </v>
      </c>
      <c r="G69" s="135" t="str">
        <f>IF($E69="","",VLOOKUP($E69,'Fiú 6 kcs. A ELO'!$A$7:$O$48,3))</f>
        <v>Péter</v>
      </c>
      <c r="H69" s="135"/>
      <c r="I69" s="135" t="str">
        <f>IF($E69="","",VLOOKUP($E69,'Fiú 6 kcs. A ELO'!$A$7:$O$48,4))</f>
        <v>PTE -Pécs</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6 kcs. A ELO'!$A$7:$Q$134,2)))</f>
        <v>TÖRÖK</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6 kcs. A ELO'!$A$7:$Q$134,2)))</f>
        <v xml:space="preserve">SIMON </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6 kcs. A ELO'!$A$7:$Q$134,2)))</f>
        <v xml:space="preserve">VELICAN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6 kcs. A ELO'!$A$7:$Q$134,2)))</f>
        <v>KŐSZEGI</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6 kcs. A ELO'!$A$7:$Q$134,2)))</f>
        <v>JUHÁSZ</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6 kcs. A ELO'!$A$7:$Q$134,2)))</f>
        <v xml:space="preserve">GUITPRECHT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6 kcs. A ELO'!$A$7:$Q$134,2)))</f>
        <v xml:space="preserve">BÉRES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6 kcs. A ELO'!$A$7:$Q$134,2)))</f>
        <v xml:space="preserve">VARGA </v>
      </c>
      <c r="G79" s="213"/>
      <c r="H79" s="212"/>
      <c r="I79" s="214"/>
      <c r="J79" s="215" t="s">
        <v>13</v>
      </c>
      <c r="K79" s="205"/>
      <c r="L79" s="204"/>
      <c r="M79" s="205"/>
      <c r="N79" s="206"/>
      <c r="O79" s="205" t="str">
        <f>R4</f>
        <v>Rákóczi Andrea</v>
      </c>
      <c r="P79" s="204"/>
      <c r="Q79" s="205"/>
      <c r="R79" s="216">
        <f>MIN(8,'Fiú 6 kcs. A ELO'!Q5)</f>
        <v>8</v>
      </c>
    </row>
  </sheetData>
  <mergeCells count="2">
    <mergeCell ref="A4:C4"/>
    <mergeCell ref="Q41:R41"/>
  </mergeCells>
  <conditionalFormatting sqref="E7 E9 E11">
    <cfRule type="expression" dxfId="78" priority="3" stopIfTrue="1">
      <formula>$E7&lt;9</formula>
    </cfRule>
  </conditionalFormatting>
  <conditionalFormatting sqref="E13 E15 E17 E19 E21 E23 E25 E27 E29 E31 E33 E35 E37 E39 E41 E43 E45 E47 E49 E51 E53 E55 E57 E59 E61 E63 E65 E67 E69">
    <cfRule type="expression" dxfId="77" priority="9" stopIfTrue="1">
      <formula>AND($E13&lt;9,$C13&gt;0)</formula>
    </cfRule>
  </conditionalFormatting>
  <conditionalFormatting sqref="H7 H9 H11 H13 H15 H17 H19 H21 H23 H25 H27 H29 H31 H33 H35 H37 H39 H41 H43 H45 H47 H49 H51 H53 H55 H57 H59 H61 H63 H65 H67 H69">
    <cfRule type="expression" dxfId="76" priority="13" stopIfTrue="1">
      <formula>AND($E7&lt;9,$C7&gt;0)</formula>
    </cfRule>
  </conditionalFormatting>
  <conditionalFormatting sqref="I8 K10 I12 M14 I16 K18 I20 O22 I24 K26 I28 M30 I32 K34 I36 O39 I40 K42 I44 M46 I48 K50 I52 O54 I56 K58 I60 M62 I64 K66 I68">
    <cfRule type="expression" dxfId="75" priority="10" stopIfTrue="1">
      <formula>AND($O$1="CU",I8="Umpire")</formula>
    </cfRule>
    <cfRule type="expression" dxfId="74" priority="11" stopIfTrue="1">
      <formula>AND($O$1="CU",I8&lt;&gt;"Umpire",J8&lt;&gt;"")</formula>
    </cfRule>
    <cfRule type="expression" dxfId="73" priority="12" stopIfTrue="1">
      <formula>AND($O$1="CU",I8&lt;&gt;"Umpire")</formula>
    </cfRule>
  </conditionalFormatting>
  <conditionalFormatting sqref="J8 L10 J12 N14 J16 L18 J20 P22 J24 L26 J28 N30 J32 L34 J36 P39 J40 L42 J44 N46 J48 L50 J52 P54 J56 L58 J60 N62 J64 L66 J68 R79">
    <cfRule type="expression" dxfId="72" priority="6" stopIfTrue="1">
      <formula>$O$1="CU"</formula>
    </cfRule>
  </conditionalFormatting>
  <conditionalFormatting sqref="K8 M10 K12 O14 K16 M18 K20 Q22 K24 M26 K28 O30 K32 M34 K36 K40 M42 K44 O46 K48 M50 K52 Q54 K56 M58 K60 O62 K64 M66 K68">
    <cfRule type="expression" dxfId="71" priority="7" stopIfTrue="1">
      <formula>J8="as"</formula>
    </cfRule>
    <cfRule type="expression" dxfId="70" priority="8" stopIfTrue="1">
      <formula>J8="bs"</formula>
    </cfRule>
  </conditionalFormatting>
  <conditionalFormatting sqref="Q38">
    <cfRule type="expression" dxfId="69" priority="4" stopIfTrue="1">
      <formula>P39="as"</formula>
    </cfRule>
    <cfRule type="expression" dxfId="68" priority="5" stopIfTrue="1">
      <formula>P39="bs"</formula>
    </cfRule>
  </conditionalFormatting>
  <conditionalFormatting sqref="M35">
    <cfRule type="expression" dxfId="67" priority="1" stopIfTrue="1">
      <formula>L35="as"</formula>
    </cfRule>
    <cfRule type="expression" dxfId="66" priority="2" stopIfTrue="1">
      <formula>L35="bs"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topLeftCell="D1" workbookViewId="0">
      <selection activeCell="AK1" sqref="AK1"/>
    </sheetView>
  </sheetViews>
  <sheetFormatPr defaultRowHeight="13.2" x14ac:dyDescent="0.25"/>
  <cols>
    <col min="1" max="2" width="3.33203125" customWidth="1"/>
    <col min="3" max="4" width="4.6640625" customWidth="1"/>
    <col min="5" max="5" width="4.33203125" customWidth="1"/>
    <col min="6" max="6" width="15.109375" bestFit="1"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Altalanos!$C$8</f>
        <v>Fiú 6 kcs A</v>
      </c>
      <c r="F2" s="88"/>
      <c r="G2" s="120"/>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IF($E7="","",VLOOKUP($E7,'Fiú 6 kcs. A ELO'!$A$7:$O$22,14))</f>
        <v/>
      </c>
      <c r="C7" s="295" t="str">
        <f>IF($E7="","",VLOOKUP($E7,'Fiú 6 kcs. A ELO'!$A$7:$O$22,15))</f>
        <v/>
      </c>
      <c r="D7" s="295" t="str">
        <f>IF($E7="","",VLOOKUP($E7,'Fiú 6 kcs. A ELO'!$A$7:$O$22,5))</f>
        <v/>
      </c>
      <c r="E7" s="134"/>
      <c r="F7" s="135" t="str">
        <f>UPPER(IF($E7="","",VLOOKUP($E7,'Fiú 6 kcs. A ELO'!$A$7:$O$22,2)))</f>
        <v/>
      </c>
      <c r="G7" s="135" t="str">
        <f>IF($E7="","",VLOOKUP($E7,'Fiú 6 kcs. A ELO'!$A$7:$O$22,3))</f>
        <v/>
      </c>
      <c r="H7" s="135"/>
      <c r="I7" s="135" t="str">
        <f>IF($E7="","",VLOOKUP($E7,'Fiú 6 kcs. 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t="s">
        <v>411</v>
      </c>
      <c r="K8" s="151" t="str">
        <f>UPPER(IF(OR(J8="a",J8="as"),F7,IF(OR(J8="b",J8="bs"),F9,)))</f>
        <v>LEBI-KOVÁCS</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IF($E9="","",VLOOKUP($E9,'Fiú 6 kcs. A ELO'!$A$7:$O$22,14))</f>
        <v/>
      </c>
      <c r="C9" s="295" t="str">
        <f>IF($E9="","",VLOOKUP($E9,'Fiú 6 kcs. A ELO'!$A$7:$O$22,15))</f>
        <v/>
      </c>
      <c r="D9" s="295" t="str">
        <f>IF($E9="","",VLOOKUP($E9,'Fiú 6 kcs. A ELO'!$A$7:$O$22,5))</f>
        <v/>
      </c>
      <c r="E9" s="134"/>
      <c r="F9" s="153" t="s">
        <v>495</v>
      </c>
      <c r="G9" s="153" t="s">
        <v>183</v>
      </c>
      <c r="H9" s="153"/>
      <c r="I9" s="135" t="str">
        <f>IF($E9="","",VLOOKUP($E9,'Fiú 6 kcs. 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411</v>
      </c>
      <c r="M10" s="151" t="str">
        <f>UPPER(IF(OR(L10="a",L10="as"),K8,IF(OR(L10="b",L10="bs"),K12,)))</f>
        <v>KERECSÉNYI</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IF($E11="","",VLOOKUP($E11,'Fiú 6 kcs. A ELO'!$A$7:$O$22,14))</f>
        <v/>
      </c>
      <c r="C11" s="295" t="str">
        <f>IF($E11="","",VLOOKUP($E11,'Fiú 6 kcs. A ELO'!$A$7:$O$22,15))</f>
        <v/>
      </c>
      <c r="D11" s="295" t="str">
        <f>IF($E11="","",VLOOKUP($E11,'Fiú 6 kcs. A ELO'!$A$7:$O$22,5))</f>
        <v/>
      </c>
      <c r="E11" s="134"/>
      <c r="F11" s="153" t="s">
        <v>496</v>
      </c>
      <c r="G11" s="153" t="s">
        <v>216</v>
      </c>
      <c r="H11" s="153"/>
      <c r="I11" s="153" t="str">
        <f>IF($E11="","",VLOOKUP($E11,'Fiú 6 kcs. A ELO'!$A$7:$O$22,4))</f>
        <v/>
      </c>
      <c r="J11" s="137"/>
      <c r="K11" s="136"/>
      <c r="L11" s="161"/>
      <c r="M11" s="388" t="s">
        <v>429</v>
      </c>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410</v>
      </c>
      <c r="K12" s="151" t="str">
        <f>UPPER(IF(OR(J12="a",J12="as"),F11,IF(OR(J12="b",J12="bs"),F13,)))</f>
        <v>KERECSÉNYI</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IF($E13="","",VLOOKUP($E13,'Fiú 6 kcs. A ELO'!$A$7:$O$22,14))</f>
        <v/>
      </c>
      <c r="C13" s="295" t="str">
        <f>IF($E13="","",VLOOKUP($E13,'Fiú 6 kcs. A ELO'!$A$7:$O$22,15))</f>
        <v/>
      </c>
      <c r="D13" s="295" t="str">
        <f>IF($E13="","",VLOOKUP($E13,'Fiú 6 kcs. A ELO'!$A$7:$O$22,5))</f>
        <v/>
      </c>
      <c r="E13" s="134"/>
      <c r="F13" s="383" t="s">
        <v>497</v>
      </c>
      <c r="G13" s="383" t="s">
        <v>213</v>
      </c>
      <c r="H13" s="383"/>
      <c r="I13" s="153" t="str">
        <f>IF($E13="","",VLOOKUP($E13,'Fiú 6 kcs. A ELO'!$A$7:$O$22,4))</f>
        <v/>
      </c>
      <c r="J13" s="164"/>
      <c r="K13" s="136">
        <v>42</v>
      </c>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47"/>
      <c r="G14" s="147"/>
      <c r="H14" s="148"/>
      <c r="I14" s="165"/>
      <c r="J14" s="157"/>
      <c r="K14" s="136"/>
      <c r="L14" s="136"/>
      <c r="M14" s="149" t="s">
        <v>0</v>
      </c>
      <c r="N14" s="158" t="s">
        <v>410</v>
      </c>
      <c r="O14" s="151" t="str">
        <f>UPPER(IF(OR(N14="a",N14="as"),M10,IF(OR(N14="b",N14="bs"),M18,)))</f>
        <v>KERECSÉNYI</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IF($E15="","",VLOOKUP($E15,'Fiú 6 kcs. A ELO'!$A$7:$O$22,14))</f>
        <v/>
      </c>
      <c r="C15" s="295" t="str">
        <f>IF($E15="","",VLOOKUP($E15,'Fiú 6 kcs. A ELO'!$A$7:$O$22,15))</f>
        <v/>
      </c>
      <c r="D15" s="295" t="str">
        <f>IF($E15="","",VLOOKUP($E15,'Fiú 6 kcs. A ELO'!$A$7:$O$22,5))</f>
        <v/>
      </c>
      <c r="E15" s="134"/>
      <c r="F15" s="383"/>
      <c r="G15" s="383"/>
      <c r="H15" s="383"/>
      <c r="I15" s="135" t="str">
        <f>IF($E15="","",VLOOKUP($E15,'Fiú 6 kcs. A ELO'!$A$7:$O$22,4))</f>
        <v/>
      </c>
      <c r="J15" s="166"/>
      <c r="K15" s="136"/>
      <c r="L15" s="136"/>
      <c r="M15" s="136"/>
      <c r="N15" s="162"/>
      <c r="O15" s="136">
        <v>40</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t="s">
        <v>411</v>
      </c>
      <c r="K16" s="151" t="str">
        <f>UPPER(IF(OR(J16="a",J16="as"),F15,IF(OR(J16="b",J16="bs"),F17,)))</f>
        <v>HORVÁTH-VARGA</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IF($E17="","",VLOOKUP($E17,'Fiú 6 kcs. A ELO'!$A$7:$O$22,14))</f>
        <v/>
      </c>
      <c r="C17" s="295" t="str">
        <f>IF($E17="","",VLOOKUP($E17,'Fiú 6 kcs. A ELO'!$A$7:$O$22,15))</f>
        <v/>
      </c>
      <c r="D17" s="295" t="str">
        <f>IF($E17="","",VLOOKUP($E17,'Fiú 6 kcs. A ELO'!$A$7:$O$22,5))</f>
        <v/>
      </c>
      <c r="E17" s="134"/>
      <c r="F17" s="153" t="s">
        <v>517</v>
      </c>
      <c r="G17" s="153" t="s">
        <v>188</v>
      </c>
      <c r="H17" s="153"/>
      <c r="I17" s="153" t="str">
        <f>IF($E17="","",VLOOKUP($E17,'Fiú 6 kcs. 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410</v>
      </c>
      <c r="M18" s="151" t="str">
        <f>UPPER(IF(OR(L18="a",L18="as"),K16,IF(OR(L18="b",L18="bs"),K20,)))</f>
        <v>HORVÁTH-VARGA</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IF($E19="","",VLOOKUP($E19,'Fiú 6 kcs. A ELO'!$A$7:$O$22,14))</f>
        <v/>
      </c>
      <c r="C19" s="295" t="str">
        <f>IF($E19="","",VLOOKUP($E19,'Fiú 6 kcs. A ELO'!$A$7:$O$22,15))</f>
        <v/>
      </c>
      <c r="D19" s="295" t="str">
        <f>IF($E19="","",VLOOKUP($E19,'Fiú 6 kcs. A ELO'!$A$7:$O$22,5))</f>
        <v/>
      </c>
      <c r="E19" s="134"/>
      <c r="F19" s="153" t="s">
        <v>498</v>
      </c>
      <c r="G19" s="153" t="s">
        <v>194</v>
      </c>
      <c r="H19" s="153"/>
      <c r="I19" s="153" t="str">
        <f>IF($E19="","",VLOOKUP($E19,'Fiú 6 kcs. A ELO'!$A$7:$O$22,4))</f>
        <v/>
      </c>
      <c r="J19" s="137"/>
      <c r="K19" s="136"/>
      <c r="L19" s="161"/>
      <c r="M19" s="136">
        <v>40</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t="s">
        <v>410</v>
      </c>
      <c r="K20" s="151" t="str">
        <f>UPPER(IF(OR(J20="a",J20="as"),F19,IF(OR(J20="b",J20="bs"),F21,)))</f>
        <v>KOVÁCS</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IF($E21="","",VLOOKUP($E21,'Fiú 6 kcs. A ELO'!$A$7:$O$22,14))</f>
        <v/>
      </c>
      <c r="C21" s="295" t="str">
        <f>IF($E21="","",VLOOKUP($E21,'Fiú 6 kcs. A ELO'!$A$7:$O$22,15))</f>
        <v/>
      </c>
      <c r="D21" s="295" t="str">
        <f>IF($E21="","",VLOOKUP($E21,'Fiú 6 kcs. A ELO'!$A$7:$O$22,5))</f>
        <v/>
      </c>
      <c r="E21" s="134"/>
      <c r="F21" s="153" t="s">
        <v>515</v>
      </c>
      <c r="G21" s="153" t="s">
        <v>221</v>
      </c>
      <c r="H21" s="153"/>
      <c r="I21" s="153" t="str">
        <f>IF($E21="","",VLOOKUP($E21,'Fiú 6 kcs. A ELO'!$A$7:$O$22,4))</f>
        <v/>
      </c>
      <c r="J21" s="164"/>
      <c r="K21" s="388" t="s">
        <v>429</v>
      </c>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411</v>
      </c>
      <c r="Q22" s="151" t="str">
        <f>UPPER(IF(OR(P22="a",P22="as"),O14,IF(OR(P22="b",P22="bs"),O30,)))</f>
        <v>ÁGASVÁRI</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IF($E23="","",VLOOKUP($E23,'Fiú 6 kcs. A ELO'!$A$7:$O$22,14))</f>
        <v/>
      </c>
      <c r="C23" s="295" t="str">
        <f>IF($E23="","",VLOOKUP($E23,'Fiú 6 kcs. A ELO'!$A$7:$O$22,15))</f>
        <v/>
      </c>
      <c r="D23" s="295" t="str">
        <f>IF($E23="","",VLOOKUP($E23,'Fiú 6 kcs. A ELO'!$A$7:$O$22,5))</f>
        <v/>
      </c>
      <c r="E23" s="134"/>
      <c r="F23" s="153"/>
      <c r="G23" s="153"/>
      <c r="H23" s="153"/>
      <c r="I23" s="153" t="str">
        <f>IF($E23="","",VLOOKUP($E23,'Fiú 6 kcs. A ELO'!$A$7:$O$22,4))</f>
        <v/>
      </c>
      <c r="J23" s="137"/>
      <c r="K23" s="136"/>
      <c r="L23" s="136"/>
      <c r="M23" s="136"/>
      <c r="N23" s="160"/>
      <c r="O23" s="136"/>
      <c r="P23" s="162"/>
      <c r="Q23" s="136">
        <v>41</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t="s">
        <v>411</v>
      </c>
      <c r="K24" s="151" t="str">
        <f>UPPER(IF(OR(J24="a",J24="as"),F23,IF(OR(J24="b",J24="bs"),F25,)))</f>
        <v xml:space="preserve">CSERNÁK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IF($E25="","",VLOOKUP($E25,'Fiú 6 kcs. A ELO'!$A$7:$O$22,14))</f>
        <v/>
      </c>
      <c r="C25" s="295" t="str">
        <f>IF($E25="","",VLOOKUP($E25,'Fiú 6 kcs. A ELO'!$A$7:$O$22,15))</f>
        <v/>
      </c>
      <c r="D25" s="295" t="str">
        <f>IF($E25="","",VLOOKUP($E25,'Fiú 6 kcs. A ELO'!$A$7:$O$22,5))</f>
        <v/>
      </c>
      <c r="E25" s="134"/>
      <c r="F25" s="153" t="s">
        <v>499</v>
      </c>
      <c r="G25" s="153" t="s">
        <v>207</v>
      </c>
      <c r="H25" s="153"/>
      <c r="I25" s="153" t="str">
        <f>IF($E25="","",VLOOKUP($E25,'Fiú 6 kcs. 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411</v>
      </c>
      <c r="M26" s="151" t="str">
        <f>UPPER(IF(OR(L26="a",L26="as"),K24,IF(OR(L26="b",L26="bs"),K28,)))</f>
        <v>JUHÁSZ</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IF($E27="","",VLOOKUP($E27,'Fiú 6 kcs. A ELO'!$A$7:$O$22,14))</f>
        <v/>
      </c>
      <c r="C27" s="295" t="str">
        <f>IF($E27="","",VLOOKUP($E27,'Fiú 6 kcs. A ELO'!$A$7:$O$22,15))</f>
        <v/>
      </c>
      <c r="D27" s="295" t="str">
        <f>IF($E27="","",VLOOKUP($E27,'Fiú 6 kcs. A ELO'!$A$7:$O$22,5))</f>
        <v/>
      </c>
      <c r="E27" s="134"/>
      <c r="F27" s="153" t="str">
        <f>UPPER(IF($E27="","",VLOOKUP($E27,'Fiú 6 kcs. A ELO'!$A$7:$O$22,2)))</f>
        <v/>
      </c>
      <c r="G27" s="153" t="str">
        <f>IF($E27="","",VLOOKUP($E27,'Fiú 6 kcs. A ELO'!$A$7:$O$22,3))</f>
        <v/>
      </c>
      <c r="H27" s="153"/>
      <c r="I27" s="153" t="str">
        <f>IF($E27="","",VLOOKUP($E27,'Fiú 6 kcs. A ELO'!$A$7:$O$22,4))</f>
        <v/>
      </c>
      <c r="J27" s="137"/>
      <c r="K27" s="136"/>
      <c r="L27" s="161"/>
      <c r="M27" s="136">
        <v>40</v>
      </c>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t="s">
        <v>411</v>
      </c>
      <c r="K28" s="151" t="str">
        <f>UPPER(IF(OR(J28="a",J28="as"),F27,IF(OR(J28="b",J28="bs"),F29,)))</f>
        <v>JUHÁSZ</v>
      </c>
      <c r="L28" s="163"/>
      <c r="M28" s="136"/>
      <c r="N28" s="162"/>
      <c r="O28" s="160"/>
      <c r="P28" s="162"/>
      <c r="Q28" s="141"/>
      <c r="R28" s="142"/>
      <c r="S28" s="143"/>
    </row>
    <row r="29" spans="1:37" s="34" customFormat="1" ht="12.9" customHeight="1" x14ac:dyDescent="0.25">
      <c r="A29" s="133">
        <v>12</v>
      </c>
      <c r="B29" s="271" t="str">
        <f>IF($E29="","",VLOOKUP($E29,'Fiú 6 kcs. A ELO'!$A$7:$O$22,14))</f>
        <v/>
      </c>
      <c r="C29" s="295" t="str">
        <f>IF($E29="","",VLOOKUP($E29,'Fiú 6 kcs. A ELO'!$A$7:$O$22,15))</f>
        <v/>
      </c>
      <c r="D29" s="295" t="str">
        <f>IF($E29="","",VLOOKUP($E29,'Fiú 6 kcs. A ELO'!$A$7:$O$22,5))</f>
        <v/>
      </c>
      <c r="E29" s="134"/>
      <c r="F29" s="383" t="s">
        <v>516</v>
      </c>
      <c r="G29" s="383" t="s">
        <v>191</v>
      </c>
      <c r="H29" s="383"/>
      <c r="I29" s="135" t="str">
        <f>IF($E29="","",VLOOKUP($E29,'Fiú 6 kcs. A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t="s">
        <v>411</v>
      </c>
      <c r="O30" s="151" t="str">
        <f>UPPER(IF(OR(N30="a",N30="as"),M26,IF(OR(N30="b",N30="bs"),M34,)))</f>
        <v>ÁGASVÁRI</v>
      </c>
      <c r="P30" s="168"/>
      <c r="Q30" s="141"/>
      <c r="R30" s="142"/>
      <c r="S30" s="143"/>
    </row>
    <row r="31" spans="1:37" s="34" customFormat="1" ht="12.9" customHeight="1" x14ac:dyDescent="0.25">
      <c r="A31" s="145">
        <v>13</v>
      </c>
      <c r="B31" s="271" t="str">
        <f>IF($E31="","",VLOOKUP($E31,'Fiú 6 kcs. A ELO'!$A$7:$O$22,14))</f>
        <v/>
      </c>
      <c r="C31" s="295" t="str">
        <f>IF($E31="","",VLOOKUP($E31,'Fiú 6 kcs. A ELO'!$A$7:$O$22,15))</f>
        <v/>
      </c>
      <c r="D31" s="295" t="str">
        <f>IF($E31="","",VLOOKUP($E31,'Fiú 6 kcs. A ELO'!$A$7:$O$22,5))</f>
        <v/>
      </c>
      <c r="E31" s="134"/>
      <c r="F31" s="153" t="str">
        <f>UPPER(IF($E31="","",VLOOKUP($E31,'Fiú 6 kcs. A ELO'!$A$7:$O$22,2)))</f>
        <v/>
      </c>
      <c r="G31" s="153" t="str">
        <f>IF($E31="","",VLOOKUP($E31,'Fiú 6 kcs. A ELO'!$A$7:$O$22,3))</f>
        <v/>
      </c>
      <c r="H31" s="153"/>
      <c r="I31" s="153" t="str">
        <f>IF($E31="","",VLOOKUP($E31,'Fiú 6 kcs. A ELO'!$A$7:$O$22,4))</f>
        <v/>
      </c>
      <c r="J31" s="166"/>
      <c r="K31" s="136"/>
      <c r="L31" s="136"/>
      <c r="M31" s="136"/>
      <c r="N31" s="162"/>
      <c r="O31" s="136">
        <v>41</v>
      </c>
      <c r="P31" s="160"/>
      <c r="Q31" s="141"/>
      <c r="R31" s="142"/>
      <c r="S31" s="143"/>
    </row>
    <row r="32" spans="1:37" s="34" customFormat="1" ht="12.9" customHeight="1" x14ac:dyDescent="0.25">
      <c r="A32" s="145"/>
      <c r="B32" s="308"/>
      <c r="C32" s="304"/>
      <c r="D32" s="304"/>
      <c r="E32" s="156"/>
      <c r="F32" s="147"/>
      <c r="G32" s="147"/>
      <c r="H32" s="148"/>
      <c r="I32" s="149" t="s">
        <v>0</v>
      </c>
      <c r="J32" s="150" t="s">
        <v>411</v>
      </c>
      <c r="K32" s="151" t="str">
        <f>UPPER(IF(OR(J32="a",J32="as"),F31,IF(OR(J32="b",J32="bs"),F33,)))</f>
        <v>ÁGASVÁRI</v>
      </c>
      <c r="L32" s="151"/>
      <c r="M32" s="136"/>
      <c r="N32" s="162"/>
      <c r="O32" s="160"/>
      <c r="P32" s="160"/>
      <c r="Q32" s="141"/>
      <c r="R32" s="142"/>
      <c r="S32" s="143"/>
    </row>
    <row r="33" spans="1:19" s="34" customFormat="1" ht="12.9" customHeight="1" x14ac:dyDescent="0.25">
      <c r="A33" s="145">
        <v>14</v>
      </c>
      <c r="B33" s="271" t="str">
        <f>IF($E33="","",VLOOKUP($E33,'Fiú 6 kcs. A ELO'!$A$7:$O$22,14))</f>
        <v/>
      </c>
      <c r="C33" s="295" t="str">
        <f>IF($E33="","",VLOOKUP($E33,'Fiú 6 kcs. A ELO'!$A$7:$O$22,15))</f>
        <v/>
      </c>
      <c r="D33" s="295" t="str">
        <f>IF($E33="","",VLOOKUP($E33,'Fiú 6 kcs. A ELO'!$A$7:$O$22,5))</f>
        <v/>
      </c>
      <c r="E33" s="134"/>
      <c r="F33" s="153" t="s">
        <v>500</v>
      </c>
      <c r="G33" s="153" t="s">
        <v>185</v>
      </c>
      <c r="H33" s="153"/>
      <c r="I33" s="153" t="str">
        <f>IF($E33="","",VLOOKUP($E33,'Fiú 6 kcs. A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410</v>
      </c>
      <c r="M34" s="151" t="str">
        <f>UPPER(IF(OR(L34="a",L34="as"),K32,IF(OR(L34="b",L34="bs"),K36,)))</f>
        <v>ÁGASVÁRI</v>
      </c>
      <c r="N34" s="168"/>
      <c r="O34" s="160"/>
      <c r="P34" s="160"/>
      <c r="Q34" s="141"/>
      <c r="R34" s="142"/>
      <c r="S34" s="143"/>
    </row>
    <row r="35" spans="1:19" s="34" customFormat="1" ht="12.9" customHeight="1" x14ac:dyDescent="0.25">
      <c r="A35" s="145">
        <v>15</v>
      </c>
      <c r="B35" s="271" t="str">
        <f>IF($E35="","",VLOOKUP($E35,'Fiú 6 kcs. A ELO'!$A$7:$O$22,14))</f>
        <v/>
      </c>
      <c r="C35" s="295" t="str">
        <f>IF($E35="","",VLOOKUP($E35,'Fiú 6 kcs. A ELO'!$A$7:$O$22,15))</f>
        <v/>
      </c>
      <c r="D35" s="295" t="str">
        <f>IF($E35="","",VLOOKUP($E35,'Fiú 6 kcs. A ELO'!$A$7:$O$22,5))</f>
        <v/>
      </c>
      <c r="E35" s="134"/>
      <c r="F35" s="153" t="str">
        <f>UPPER(IF($E35="","",VLOOKUP($E35,'Fiú 6 kcs. A ELO'!$A$7:$O$22,2)))</f>
        <v/>
      </c>
      <c r="G35" s="153" t="str">
        <f>IF($E35="","",VLOOKUP($E35,'Fiú 6 kcs. A ELO'!$A$7:$O$22,3))</f>
        <v/>
      </c>
      <c r="H35" s="153"/>
      <c r="I35" s="153" t="str">
        <f>IF($E35="","",VLOOKUP($E35,'Fiú 6 kcs. A ELO'!$A$7:$O$22,4))</f>
        <v/>
      </c>
      <c r="J35" s="137"/>
      <c r="K35" s="136"/>
      <c r="L35" s="161"/>
      <c r="M35" s="136">
        <v>41</v>
      </c>
      <c r="N35" s="160"/>
      <c r="O35" s="160"/>
      <c r="P35" s="160"/>
      <c r="Q35" s="141"/>
      <c r="R35" s="142"/>
      <c r="S35" s="143"/>
    </row>
    <row r="36" spans="1:19" s="34" customFormat="1" ht="12.9" customHeight="1" x14ac:dyDescent="0.25">
      <c r="A36" s="145"/>
      <c r="B36" s="308"/>
      <c r="C36" s="304"/>
      <c r="D36" s="304"/>
      <c r="E36" s="146"/>
      <c r="F36" s="147"/>
      <c r="G36" s="147"/>
      <c r="H36" s="148"/>
      <c r="I36" s="149" t="s">
        <v>0</v>
      </c>
      <c r="J36" s="150" t="s">
        <v>411</v>
      </c>
      <c r="K36" s="151" t="str">
        <f>UPPER(IF(OR(J36="a",J36="as"),F35,IF(OR(J36="b",J36="bs"),F37,)))</f>
        <v>BODÓ</v>
      </c>
      <c r="L36" s="163"/>
      <c r="M36" s="136"/>
      <c r="N36" s="160"/>
      <c r="O36" s="160"/>
      <c r="P36" s="160"/>
      <c r="Q36" s="141"/>
      <c r="R36" s="142"/>
      <c r="S36" s="143"/>
    </row>
    <row r="37" spans="1:19" s="34" customFormat="1" ht="12.9" customHeight="1" x14ac:dyDescent="0.25">
      <c r="A37" s="133">
        <v>16</v>
      </c>
      <c r="B37" s="271" t="str">
        <f>IF($E37="","",VLOOKUP($E37,'Fiú 6 kcs. A ELO'!$A$7:$O$22,14))</f>
        <v/>
      </c>
      <c r="C37" s="295" t="str">
        <f>IF($E37="","",VLOOKUP($E37,'Fiú 6 kcs. A ELO'!$A$7:$O$22,15))</f>
        <v/>
      </c>
      <c r="D37" s="295" t="str">
        <f>IF($E37="","",VLOOKUP($E37,'Fiú 6 kcs. A ELO'!$A$7:$O$22,5))</f>
        <v/>
      </c>
      <c r="E37" s="134"/>
      <c r="F37" s="383" t="s">
        <v>501</v>
      </c>
      <c r="G37" s="383" t="s">
        <v>204</v>
      </c>
      <c r="H37" s="383"/>
      <c r="I37" s="135" t="str">
        <f>IF($E37="","",VLOOKUP($E37,'Fiú 6 kcs. 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47"/>
      <c r="G38" s="147"/>
      <c r="H38" s="148"/>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IF(E50&gt;$R$57,,UPPER(VLOOKUP(E50,'Fiú 6 kcs. A ELO'!$A$7:$Q$134,2)))</f>
        <v>TÖRÖK</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IF(E51&gt;$R$57,,UPPER(VLOOKUP(E51,'Fiú 6 kcs. A ELO'!$A$7:$Q$134,2)))</f>
        <v xml:space="preserve">SIMON </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IF(E52&gt;$R$57,,UPPER(VLOOKUP(E52,'Fiú 6 kcs. A ELO'!$A$7:$Q$134,2)))</f>
        <v xml:space="preserve">VELICAN </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IF(E53&gt;$R$57,,UPPER(VLOOKUP(E53,'Fiú 6 kcs. A ELO'!$A$7:$Q$134,2)))</f>
        <v>KŐSZEGI</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MIN(4,'Fiú 6 kcs. A ELO'!Q5)</f>
        <v>4</v>
      </c>
    </row>
  </sheetData>
  <mergeCells count="1">
    <mergeCell ref="A4:C4"/>
  </mergeCells>
  <conditionalFormatting sqref="B39 B41 B43 B45 B47">
    <cfRule type="cellIs" dxfId="65" priority="12" stopIfTrue="1" operator="equal">
      <formula>"QA"</formula>
    </cfRule>
    <cfRule type="cellIs" dxfId="64" priority="13" stopIfTrue="1" operator="equal">
      <formula>"DA"</formula>
    </cfRule>
  </conditionalFormatting>
  <conditionalFormatting sqref="E7 E9 E11 E13 E15 E17 E19 E21 E23 E25 E27 E29 E31 E33 E35 E37">
    <cfRule type="expression" dxfId="63" priority="10" stopIfTrue="1">
      <formula>$E7&lt;5</formula>
    </cfRule>
  </conditionalFormatting>
  <conditionalFormatting sqref="E39 E41 E43 E45 E47">
    <cfRule type="expression" dxfId="62" priority="18" stopIfTrue="1">
      <formula>AND($E39&lt;9,$C39&gt;0)</formula>
    </cfRule>
  </conditionalFormatting>
  <conditionalFormatting sqref="F7 F9 F11 F15 F23 F25 F27 F29 F31 F33 F35 F37">
    <cfRule type="cellIs" dxfId="61" priority="9" stopIfTrue="1" operator="equal">
      <formula>"Bye"</formula>
    </cfRule>
  </conditionalFormatting>
  <conditionalFormatting sqref="F39 F41 F43 F45 F47">
    <cfRule type="cellIs" dxfId="60" priority="16" stopIfTrue="1" operator="equal">
      <formula>"Bye"</formula>
    </cfRule>
  </conditionalFormatting>
  <conditionalFormatting sqref="F39:I39 F41:I41 F43:I43 F45:I45 F47:I47">
    <cfRule type="expression" dxfId="59" priority="17" stopIfTrue="1">
      <formula>AND($E39&lt;9,$C39&gt;0)</formula>
    </cfRule>
  </conditionalFormatting>
  <conditionalFormatting sqref="H7 H9 H11 H15 H23 H25 H27 H29 H31 H33 H35 H37">
    <cfRule type="expression" dxfId="58" priority="22" stopIfTrue="1">
      <formula>AND($E7&lt;9,$C7&gt;0)</formula>
    </cfRule>
  </conditionalFormatting>
  <conditionalFormatting sqref="I8 K10 I12 M14 I16 K18 I20 O22 I24 K26 I28 M30 I32 K34 I36 M40 I42 K44 I46">
    <cfRule type="expression" dxfId="57" priority="19" stopIfTrue="1">
      <formula>AND($O$1="CU",I8="Umpire")</formula>
    </cfRule>
    <cfRule type="expression" dxfId="56" priority="20" stopIfTrue="1">
      <formula>AND($O$1="CU",I8&lt;&gt;"Umpire",J8&lt;&gt;"")</formula>
    </cfRule>
    <cfRule type="expression" dxfId="55" priority="21" stopIfTrue="1">
      <formula>AND($O$1="CU",I8&lt;&gt;"Umpire")</formula>
    </cfRule>
  </conditionalFormatting>
  <conditionalFormatting sqref="J8 L10 J12 N14 J16 L18 J20 P22 J24 L26 J28 N30 J32 L34 J36 R57">
    <cfRule type="expression" dxfId="54" priority="11" stopIfTrue="1">
      <formula>$O$1="CU"</formula>
    </cfRule>
  </conditionalFormatting>
  <conditionalFormatting sqref="K8 M10 K12 O14 K16 M18 K20 Q22 K24 M26 K28 O30 K32 M34 K36 O40 K42 M44 K46">
    <cfRule type="expression" dxfId="53" priority="14" stopIfTrue="1">
      <formula>J8="as"</formula>
    </cfRule>
    <cfRule type="expression" dxfId="52" priority="15" stopIfTrue="1">
      <formula>J8="bs"</formula>
    </cfRule>
  </conditionalFormatting>
  <conditionalFormatting sqref="F13">
    <cfRule type="cellIs" dxfId="51" priority="7" stopIfTrue="1" operator="equal">
      <formula>"Bye"</formula>
    </cfRule>
  </conditionalFormatting>
  <conditionalFormatting sqref="H13">
    <cfRule type="expression" dxfId="50" priority="8" stopIfTrue="1">
      <formula>AND($E13&lt;9,$C13&gt;0)</formula>
    </cfRule>
  </conditionalFormatting>
  <conditionalFormatting sqref="F17">
    <cfRule type="cellIs" dxfId="49" priority="5" stopIfTrue="1" operator="equal">
      <formula>"Bye"</formula>
    </cfRule>
  </conditionalFormatting>
  <conditionalFormatting sqref="H17">
    <cfRule type="expression" dxfId="48" priority="6" stopIfTrue="1">
      <formula>AND($E17&lt;9,$C17&gt;0)</formula>
    </cfRule>
  </conditionalFormatting>
  <conditionalFormatting sqref="F21">
    <cfRule type="cellIs" dxfId="47" priority="3" stopIfTrue="1" operator="equal">
      <formula>"Bye"</formula>
    </cfRule>
  </conditionalFormatting>
  <conditionalFormatting sqref="H21">
    <cfRule type="expression" dxfId="46" priority="4" stopIfTrue="1">
      <formula>AND($E21&lt;9,$C21&gt;0)</formula>
    </cfRule>
  </conditionalFormatting>
  <conditionalFormatting sqref="F19">
    <cfRule type="cellIs" dxfId="45" priority="1" stopIfTrue="1" operator="equal">
      <formula>"Bye"</formula>
    </cfRule>
  </conditionalFormatting>
  <conditionalFormatting sqref="H19">
    <cfRule type="expression" dxfId="44" priority="2" stopIfTrue="1">
      <formula>AND($E19&lt;9,$C19&gt;0)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5"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8" activePane="bottomLeft" state="frozen"/>
      <selection activeCell="F2" sqref="F2"/>
      <selection pane="bottomLeft" activeCell="D23" sqref="D23"/>
    </sheetView>
  </sheetViews>
  <sheetFormatPr defaultRowHeight="13.2" x14ac:dyDescent="0.25"/>
  <cols>
    <col min="1" max="1" width="3.88671875" customWidth="1"/>
    <col min="2" max="2" width="14" customWidth="1"/>
    <col min="3" max="3" width="12.44140625" customWidth="1"/>
    <col min="4" max="4" width="87.77734375" style="40" bestFit="1" customWidth="1"/>
    <col min="5" max="5" width="12.109375" style="358" customWidth="1"/>
    <col min="6" max="6" width="6.109375" style="92" hidden="1" customWidth="1"/>
    <col min="7" max="7" width="31.441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Altalanos!$D$8</f>
        <v>Fiú 6 kcs B</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80" t="s">
        <v>258</v>
      </c>
      <c r="C7" s="380" t="s">
        <v>259</v>
      </c>
      <c r="D7" s="379" t="s">
        <v>227</v>
      </c>
      <c r="E7" s="292"/>
      <c r="F7" s="345"/>
      <c r="G7" s="346"/>
      <c r="H7" s="96"/>
      <c r="I7" s="96"/>
      <c r="J7" s="276"/>
      <c r="K7" s="274"/>
      <c r="L7" s="278"/>
      <c r="M7" s="274"/>
      <c r="N7" s="270"/>
      <c r="O7" s="96"/>
      <c r="P7" s="114"/>
      <c r="Q7" s="97"/>
    </row>
    <row r="8" spans="1:17" s="11" customFormat="1" ht="18.899999999999999" customHeight="1" x14ac:dyDescent="0.3">
      <c r="A8" s="279">
        <v>2</v>
      </c>
      <c r="B8" s="380" t="s">
        <v>260</v>
      </c>
      <c r="C8" s="380" t="s">
        <v>261</v>
      </c>
      <c r="D8" s="379" t="s">
        <v>227</v>
      </c>
      <c r="E8" s="292"/>
      <c r="F8" s="347"/>
      <c r="G8" s="312"/>
      <c r="H8" s="96"/>
      <c r="I8" s="96"/>
      <c r="J8" s="276"/>
      <c r="K8" s="274"/>
      <c r="L8" s="278"/>
      <c r="M8" s="274"/>
      <c r="N8" s="270"/>
      <c r="O8" s="96"/>
      <c r="P8" s="114"/>
      <c r="Q8" s="97"/>
    </row>
    <row r="9" spans="1:17" s="11" customFormat="1" ht="18.899999999999999" customHeight="1" x14ac:dyDescent="0.3">
      <c r="A9" s="279">
        <v>3</v>
      </c>
      <c r="B9" s="369" t="s">
        <v>262</v>
      </c>
      <c r="C9" s="372" t="s">
        <v>263</v>
      </c>
      <c r="D9" s="368" t="s">
        <v>264</v>
      </c>
      <c r="E9" s="292"/>
      <c r="F9" s="347"/>
      <c r="G9" s="312"/>
      <c r="H9" s="96"/>
      <c r="I9" s="96"/>
      <c r="J9" s="276"/>
      <c r="K9" s="274"/>
      <c r="L9" s="278"/>
      <c r="M9" s="274"/>
      <c r="N9" s="270"/>
      <c r="O9" s="96"/>
      <c r="P9" s="356"/>
      <c r="Q9" s="306"/>
    </row>
    <row r="10" spans="1:17" s="11" customFormat="1" ht="18.899999999999999" customHeight="1" x14ac:dyDescent="0.3">
      <c r="A10" s="279">
        <v>4</v>
      </c>
      <c r="B10" s="369" t="s">
        <v>265</v>
      </c>
      <c r="C10" s="372" t="s">
        <v>266</v>
      </c>
      <c r="D10" s="368" t="s">
        <v>264</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267</v>
      </c>
      <c r="C11" s="368" t="s">
        <v>207</v>
      </c>
      <c r="D11" s="368" t="s">
        <v>268</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269</v>
      </c>
      <c r="C12" s="368" t="s">
        <v>270</v>
      </c>
      <c r="D12" s="368" t="s">
        <v>271</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272</v>
      </c>
      <c r="C13" s="368" t="s">
        <v>273</v>
      </c>
      <c r="D13" s="368" t="s">
        <v>417</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274</v>
      </c>
      <c r="C14" s="368" t="s">
        <v>207</v>
      </c>
      <c r="D14" s="368" t="s">
        <v>417</v>
      </c>
      <c r="E14" s="292"/>
      <c r="F14" s="347"/>
      <c r="G14" s="312"/>
      <c r="H14" s="96"/>
      <c r="I14" s="96"/>
      <c r="J14" s="276"/>
      <c r="K14" s="274"/>
      <c r="L14" s="278"/>
      <c r="M14" s="274"/>
      <c r="N14" s="270"/>
      <c r="O14" s="96"/>
      <c r="P14" s="355"/>
      <c r="Q14" s="353"/>
    </row>
    <row r="15" spans="1:17" s="11" customFormat="1" ht="18.899999999999999" customHeight="1" x14ac:dyDescent="0.3">
      <c r="A15" s="279">
        <v>9</v>
      </c>
      <c r="B15" s="370" t="s">
        <v>275</v>
      </c>
      <c r="C15" s="368" t="s">
        <v>261</v>
      </c>
      <c r="D15" s="370" t="s">
        <v>276</v>
      </c>
      <c r="E15" s="292"/>
      <c r="F15" s="97"/>
      <c r="G15" s="97"/>
      <c r="H15" s="96"/>
      <c r="I15" s="96"/>
      <c r="J15" s="276"/>
      <c r="K15" s="274"/>
      <c r="L15" s="278"/>
      <c r="M15" s="311"/>
      <c r="N15" s="270"/>
      <c r="O15" s="96"/>
      <c r="P15" s="97"/>
      <c r="Q15" s="97"/>
    </row>
    <row r="16" spans="1:17" s="11" customFormat="1" ht="18.899999999999999" customHeight="1" x14ac:dyDescent="0.3">
      <c r="A16" s="279">
        <v>10</v>
      </c>
      <c r="B16" s="370" t="s">
        <v>277</v>
      </c>
      <c r="C16" s="368" t="s">
        <v>196</v>
      </c>
      <c r="D16" s="386" t="s">
        <v>419</v>
      </c>
      <c r="E16" s="292"/>
      <c r="F16" s="97"/>
      <c r="G16" s="97"/>
      <c r="H16" s="96"/>
      <c r="I16" s="96"/>
      <c r="J16" s="276"/>
      <c r="K16" s="274"/>
      <c r="L16" s="278"/>
      <c r="M16" s="311"/>
      <c r="N16" s="270"/>
      <c r="O16" s="96"/>
      <c r="P16" s="114"/>
      <c r="Q16" s="97"/>
    </row>
    <row r="17" spans="1:17" s="11" customFormat="1" ht="18.899999999999999" customHeight="1" x14ac:dyDescent="0.3">
      <c r="A17" s="279">
        <v>11</v>
      </c>
      <c r="B17" s="368" t="s">
        <v>278</v>
      </c>
      <c r="C17" s="368" t="s">
        <v>279</v>
      </c>
      <c r="D17" s="368" t="s">
        <v>418</v>
      </c>
      <c r="E17" s="292"/>
      <c r="F17" s="97"/>
      <c r="G17" s="97"/>
      <c r="H17" s="96"/>
      <c r="I17" s="96"/>
      <c r="J17" s="276"/>
      <c r="K17" s="274"/>
      <c r="L17" s="278"/>
      <c r="M17" s="311"/>
      <c r="N17" s="270"/>
      <c r="O17" s="96"/>
      <c r="P17" s="114"/>
      <c r="Q17" s="97"/>
    </row>
    <row r="18" spans="1:17" s="11" customFormat="1" ht="18.899999999999999" customHeight="1" x14ac:dyDescent="0.3">
      <c r="A18" s="279">
        <v>12</v>
      </c>
      <c r="B18" s="368" t="s">
        <v>280</v>
      </c>
      <c r="C18" s="368" t="s">
        <v>281</v>
      </c>
      <c r="D18" s="368" t="s">
        <v>282</v>
      </c>
      <c r="E18" s="292"/>
      <c r="F18" s="97"/>
      <c r="G18" s="97"/>
      <c r="H18" s="96"/>
      <c r="I18" s="96"/>
      <c r="J18" s="276"/>
      <c r="K18" s="274"/>
      <c r="L18" s="278"/>
      <c r="M18" s="311"/>
      <c r="N18" s="270"/>
      <c r="O18" s="96"/>
      <c r="P18" s="114"/>
      <c r="Q18" s="97"/>
    </row>
    <row r="19" spans="1:17" s="11" customFormat="1" ht="18.899999999999999" customHeight="1" x14ac:dyDescent="0.3">
      <c r="A19" s="279">
        <v>13</v>
      </c>
      <c r="B19" s="368" t="s">
        <v>157</v>
      </c>
      <c r="C19" s="368" t="s">
        <v>283</v>
      </c>
      <c r="D19" s="368" t="s">
        <v>284</v>
      </c>
      <c r="E19" s="292"/>
      <c r="F19" s="97"/>
      <c r="G19" s="97"/>
      <c r="H19" s="96"/>
      <c r="I19" s="96"/>
      <c r="J19" s="276"/>
      <c r="K19" s="274"/>
      <c r="L19" s="278"/>
      <c r="M19" s="311"/>
      <c r="N19" s="270"/>
      <c r="O19" s="96"/>
      <c r="P19" s="114"/>
      <c r="Q19" s="97"/>
    </row>
    <row r="20" spans="1:17" s="11" customFormat="1" ht="18.899999999999999" customHeight="1" x14ac:dyDescent="0.25">
      <c r="A20" s="279">
        <v>14</v>
      </c>
      <c r="B20" s="375" t="s">
        <v>285</v>
      </c>
      <c r="C20" s="375" t="s">
        <v>204</v>
      </c>
      <c r="D20" s="375" t="s">
        <v>286</v>
      </c>
      <c r="E20" s="292"/>
      <c r="F20" s="97"/>
      <c r="G20" s="97"/>
      <c r="H20" s="96"/>
      <c r="I20" s="96"/>
      <c r="J20" s="276"/>
      <c r="K20" s="274"/>
      <c r="L20" s="278"/>
      <c r="M20" s="311"/>
      <c r="N20" s="270"/>
      <c r="O20" s="96"/>
      <c r="P20" s="114"/>
      <c r="Q20" s="97"/>
    </row>
    <row r="21" spans="1:17" s="11" customFormat="1" ht="18.899999999999999" customHeight="1" x14ac:dyDescent="0.25">
      <c r="A21" s="279">
        <v>15</v>
      </c>
      <c r="B21" s="375" t="s">
        <v>287</v>
      </c>
      <c r="C21" s="375" t="s">
        <v>198</v>
      </c>
      <c r="D21" s="375" t="s">
        <v>288</v>
      </c>
      <c r="E21" s="292"/>
      <c r="F21" s="97"/>
      <c r="G21" s="97"/>
      <c r="H21" s="96"/>
      <c r="I21" s="96"/>
      <c r="J21" s="276"/>
      <c r="K21" s="274"/>
      <c r="L21" s="278"/>
      <c r="M21" s="311"/>
      <c r="N21" s="270"/>
      <c r="O21" s="96"/>
      <c r="P21" s="114"/>
      <c r="Q21" s="97"/>
    </row>
    <row r="22" spans="1:17" s="11" customFormat="1" ht="18.899999999999999" customHeight="1" x14ac:dyDescent="0.3">
      <c r="A22" s="279">
        <v>16</v>
      </c>
      <c r="B22" s="371" t="s">
        <v>289</v>
      </c>
      <c r="C22" s="368" t="s">
        <v>283</v>
      </c>
      <c r="D22" s="368" t="s">
        <v>538</v>
      </c>
      <c r="E22" s="292"/>
      <c r="F22" s="97"/>
      <c r="G22" s="97"/>
      <c r="H22" s="96"/>
      <c r="I22" s="96"/>
      <c r="J22" s="276"/>
      <c r="K22" s="274"/>
      <c r="L22" s="278"/>
      <c r="M22" s="311"/>
      <c r="N22" s="270"/>
      <c r="O22" s="96"/>
      <c r="P22" s="114"/>
      <c r="Q22" s="97"/>
    </row>
    <row r="23" spans="1:17" s="11" customFormat="1" ht="18.899999999999999" customHeight="1" x14ac:dyDescent="0.3">
      <c r="A23" s="279">
        <v>17</v>
      </c>
      <c r="B23" s="371" t="s">
        <v>290</v>
      </c>
      <c r="C23" s="368" t="s">
        <v>291</v>
      </c>
      <c r="D23" s="368"/>
      <c r="E23" s="292"/>
      <c r="F23" s="97"/>
      <c r="G23" s="97"/>
      <c r="H23" s="96"/>
      <c r="I23" s="96"/>
      <c r="J23" s="276"/>
      <c r="K23" s="274"/>
      <c r="L23" s="278"/>
      <c r="M23" s="311"/>
      <c r="N23" s="270"/>
      <c r="O23" s="96"/>
      <c r="P23" s="114"/>
      <c r="Q23" s="97"/>
    </row>
    <row r="24" spans="1:17" s="11" customFormat="1" ht="18.899999999999999" customHeight="1" x14ac:dyDescent="0.25">
      <c r="A24" s="279">
        <v>18</v>
      </c>
      <c r="B24" s="374" t="s">
        <v>292</v>
      </c>
      <c r="C24" s="374" t="s">
        <v>293</v>
      </c>
      <c r="D24" s="374" t="s">
        <v>192</v>
      </c>
      <c r="E24" s="292"/>
      <c r="F24" s="97"/>
      <c r="G24" s="97"/>
      <c r="H24" s="96"/>
      <c r="I24" s="96"/>
      <c r="J24" s="276"/>
      <c r="K24" s="274"/>
      <c r="L24" s="278"/>
      <c r="M24" s="311"/>
      <c r="N24" s="270"/>
      <c r="O24" s="96"/>
      <c r="P24" s="114"/>
      <c r="Q24" s="97"/>
    </row>
    <row r="25" spans="1:17" s="11" customFormat="1" ht="18.899999999999999" customHeight="1" x14ac:dyDescent="0.25">
      <c r="A25" s="279">
        <v>19</v>
      </c>
      <c r="B25" s="374" t="s">
        <v>294</v>
      </c>
      <c r="C25" s="374" t="s">
        <v>295</v>
      </c>
      <c r="D25" s="374" t="s">
        <v>192</v>
      </c>
      <c r="E25" s="292"/>
      <c r="F25" s="97"/>
      <c r="G25" s="97"/>
      <c r="H25" s="96"/>
      <c r="I25" s="96"/>
      <c r="J25" s="276"/>
      <c r="K25" s="274"/>
      <c r="L25" s="278"/>
      <c r="M25" s="311"/>
      <c r="N25" s="270"/>
      <c r="O25" s="96"/>
      <c r="P25" s="114"/>
      <c r="Q25" s="97"/>
    </row>
    <row r="26" spans="1:17" s="11" customFormat="1" ht="18.899999999999999" customHeight="1" x14ac:dyDescent="0.3">
      <c r="A26" s="279">
        <v>20</v>
      </c>
      <c r="B26" s="368" t="s">
        <v>296</v>
      </c>
      <c r="C26" s="368" t="s">
        <v>188</v>
      </c>
      <c r="D26" s="368" t="s">
        <v>199</v>
      </c>
      <c r="E26" s="292"/>
      <c r="F26" s="97"/>
      <c r="G26" s="97"/>
      <c r="H26" s="96"/>
      <c r="I26" s="96"/>
      <c r="J26" s="276"/>
      <c r="K26" s="274"/>
      <c r="L26" s="278"/>
      <c r="M26" s="311"/>
      <c r="N26" s="270"/>
      <c r="O26" s="96"/>
      <c r="P26" s="114"/>
      <c r="Q26" s="97"/>
    </row>
    <row r="27" spans="1:17" s="11" customFormat="1" ht="18.899999999999999" customHeight="1" x14ac:dyDescent="0.3">
      <c r="A27" s="279">
        <v>21</v>
      </c>
      <c r="B27" s="368" t="s">
        <v>297</v>
      </c>
      <c r="C27" s="368" t="s">
        <v>298</v>
      </c>
      <c r="D27" s="368" t="s">
        <v>299</v>
      </c>
      <c r="E27" s="292"/>
      <c r="F27" s="97"/>
      <c r="G27" s="97"/>
      <c r="H27" s="96"/>
      <c r="I27" s="96"/>
      <c r="J27" s="276"/>
      <c r="K27" s="274"/>
      <c r="L27" s="278"/>
      <c r="M27" s="311"/>
      <c r="N27" s="270"/>
      <c r="O27" s="96"/>
      <c r="P27" s="114"/>
      <c r="Q27" s="97"/>
    </row>
    <row r="28" spans="1:17" s="11" customFormat="1" ht="18.899999999999999" customHeight="1" x14ac:dyDescent="0.3">
      <c r="A28" s="279">
        <v>22</v>
      </c>
      <c r="B28" s="372" t="s">
        <v>300</v>
      </c>
      <c r="C28" s="372" t="s">
        <v>221</v>
      </c>
      <c r="D28" s="368" t="s">
        <v>301</v>
      </c>
      <c r="E28" s="364"/>
      <c r="F28" s="362"/>
      <c r="G28" s="306"/>
      <c r="H28" s="96"/>
      <c r="I28" s="96"/>
      <c r="J28" s="276"/>
      <c r="K28" s="274"/>
      <c r="L28" s="278"/>
      <c r="M28" s="311"/>
      <c r="N28" s="270"/>
      <c r="O28" s="96"/>
      <c r="P28" s="114"/>
      <c r="Q28" s="97"/>
    </row>
    <row r="29" spans="1:17" s="11" customFormat="1" ht="18.899999999999999" customHeight="1" x14ac:dyDescent="0.25">
      <c r="A29" s="279">
        <v>23</v>
      </c>
      <c r="B29" s="372" t="s">
        <v>302</v>
      </c>
      <c r="C29" s="372" t="s">
        <v>283</v>
      </c>
      <c r="D29" s="372" t="s">
        <v>303</v>
      </c>
      <c r="E29" s="365"/>
      <c r="F29" s="97"/>
      <c r="G29" s="97"/>
      <c r="H29" s="96"/>
      <c r="I29" s="96"/>
      <c r="J29" s="276"/>
      <c r="K29" s="274"/>
      <c r="L29" s="278"/>
      <c r="M29" s="311"/>
      <c r="N29" s="270"/>
      <c r="O29" s="96"/>
      <c r="P29" s="114"/>
      <c r="Q29" s="97"/>
    </row>
    <row r="30" spans="1:17" s="11" customFormat="1" ht="18.899999999999999" customHeight="1" x14ac:dyDescent="0.3">
      <c r="A30" s="279">
        <v>24</v>
      </c>
      <c r="B30" s="368" t="s">
        <v>304</v>
      </c>
      <c r="C30" s="368" t="s">
        <v>305</v>
      </c>
      <c r="D30" s="369" t="s">
        <v>306</v>
      </c>
      <c r="E30" s="292"/>
      <c r="F30" s="97"/>
      <c r="G30" s="97"/>
      <c r="H30" s="96"/>
      <c r="I30" s="96"/>
      <c r="J30" s="276"/>
      <c r="K30" s="274"/>
      <c r="L30" s="278"/>
      <c r="M30" s="311"/>
      <c r="N30" s="270"/>
      <c r="O30" s="96"/>
      <c r="P30" s="114"/>
      <c r="Q30" s="97"/>
    </row>
    <row r="31" spans="1:17" s="11" customFormat="1" ht="18.899999999999999" customHeight="1" x14ac:dyDescent="0.3">
      <c r="A31" s="279">
        <v>25</v>
      </c>
      <c r="B31" s="368" t="s">
        <v>307</v>
      </c>
      <c r="C31" s="368" t="s">
        <v>308</v>
      </c>
      <c r="D31" s="369" t="s">
        <v>309</v>
      </c>
      <c r="E31" s="292"/>
      <c r="F31" s="97"/>
      <c r="G31" s="97"/>
      <c r="H31" s="96"/>
      <c r="I31" s="96"/>
      <c r="J31" s="276"/>
      <c r="K31" s="274"/>
      <c r="L31" s="278"/>
      <c r="M31" s="311"/>
      <c r="N31" s="270"/>
      <c r="O31" s="96"/>
      <c r="P31" s="114"/>
      <c r="Q31" s="97"/>
    </row>
    <row r="32" spans="1:17" s="11" customFormat="1" ht="18.899999999999999" customHeight="1" x14ac:dyDescent="0.3">
      <c r="A32" s="279">
        <v>26</v>
      </c>
      <c r="B32" s="373" t="s">
        <v>310</v>
      </c>
      <c r="C32" s="368" t="s">
        <v>198</v>
      </c>
      <c r="D32" s="368" t="s">
        <v>311</v>
      </c>
      <c r="E32" s="359"/>
      <c r="F32" s="97"/>
      <c r="G32" s="97"/>
      <c r="H32" s="96"/>
      <c r="I32" s="96"/>
      <c r="J32" s="276"/>
      <c r="K32" s="274"/>
      <c r="L32" s="278"/>
      <c r="M32" s="311"/>
      <c r="N32" s="270"/>
      <c r="O32" s="96"/>
      <c r="P32" s="114"/>
      <c r="Q32" s="97"/>
    </row>
    <row r="33" spans="1:17" s="11" customFormat="1" ht="18.899999999999999" customHeight="1" x14ac:dyDescent="0.3">
      <c r="A33" s="279">
        <v>27</v>
      </c>
      <c r="B33" s="372" t="s">
        <v>312</v>
      </c>
      <c r="C33" s="368" t="s">
        <v>313</v>
      </c>
      <c r="D33" s="368" t="s">
        <v>314</v>
      </c>
      <c r="E33" s="292"/>
      <c r="F33" s="97"/>
      <c r="G33" s="97"/>
      <c r="H33" s="96"/>
      <c r="I33" s="96"/>
      <c r="J33" s="276"/>
      <c r="K33" s="274"/>
      <c r="L33" s="278"/>
      <c r="M33" s="311"/>
      <c r="N33" s="270"/>
      <c r="O33" s="96"/>
      <c r="P33" s="114"/>
      <c r="Q33" s="97"/>
    </row>
    <row r="34" spans="1:17" s="11" customFormat="1" ht="18.899999999999999" customHeight="1" x14ac:dyDescent="0.3">
      <c r="A34" s="279">
        <v>28</v>
      </c>
      <c r="B34" s="368" t="s">
        <v>315</v>
      </c>
      <c r="C34" s="368" t="s">
        <v>198</v>
      </c>
      <c r="D34" s="368"/>
      <c r="E34" s="292"/>
      <c r="F34" s="97"/>
      <c r="G34" s="97"/>
      <c r="H34" s="96"/>
      <c r="I34" s="96"/>
      <c r="J34" s="276"/>
      <c r="K34" s="274"/>
      <c r="L34" s="278"/>
      <c r="M34" s="311"/>
      <c r="N34" s="270"/>
      <c r="O34" s="96"/>
      <c r="P34" s="114"/>
      <c r="Q34" s="97"/>
    </row>
    <row r="35" spans="1:17" s="11" customFormat="1" ht="18.899999999999999" customHeight="1" x14ac:dyDescent="0.3">
      <c r="A35" s="279">
        <v>29</v>
      </c>
      <c r="B35" s="368" t="s">
        <v>316</v>
      </c>
      <c r="C35" s="368" t="s">
        <v>259</v>
      </c>
      <c r="D35" s="368"/>
      <c r="E35" s="292"/>
      <c r="F35" s="97"/>
      <c r="G35" s="97"/>
      <c r="H35" s="96"/>
      <c r="I35" s="96"/>
      <c r="J35" s="276"/>
      <c r="K35" s="274"/>
      <c r="L35" s="278"/>
      <c r="M35" s="311"/>
      <c r="N35" s="270"/>
      <c r="O35" s="96"/>
      <c r="P35" s="114"/>
      <c r="Q35" s="97"/>
    </row>
    <row r="36" spans="1:17" s="11" customFormat="1" ht="18.899999999999999" customHeight="1" x14ac:dyDescent="0.3">
      <c r="A36" s="279">
        <v>30</v>
      </c>
      <c r="B36" s="369" t="s">
        <v>317</v>
      </c>
      <c r="C36" s="368" t="s">
        <v>318</v>
      </c>
      <c r="D36" s="368" t="s">
        <v>319</v>
      </c>
      <c r="E36" s="292"/>
      <c r="F36" s="97"/>
      <c r="G36" s="97"/>
      <c r="H36" s="96"/>
      <c r="I36" s="96"/>
      <c r="J36" s="276"/>
      <c r="K36" s="274"/>
      <c r="L36" s="278"/>
      <c r="M36" s="311"/>
      <c r="N36" s="270"/>
      <c r="O36" s="96"/>
      <c r="P36" s="114"/>
      <c r="Q36" s="97"/>
    </row>
    <row r="37" spans="1:17" s="11" customFormat="1" ht="18.899999999999999" customHeight="1" x14ac:dyDescent="0.3">
      <c r="A37" s="279">
        <v>31</v>
      </c>
      <c r="B37" s="369" t="s">
        <v>320</v>
      </c>
      <c r="C37" s="368" t="s">
        <v>321</v>
      </c>
      <c r="D37" s="368" t="s">
        <v>416</v>
      </c>
      <c r="E37" s="292"/>
      <c r="F37" s="97"/>
      <c r="G37" s="97"/>
      <c r="H37" s="96"/>
      <c r="I37" s="96"/>
      <c r="J37" s="276"/>
      <c r="K37" s="274"/>
      <c r="L37" s="278"/>
      <c r="M37" s="311"/>
      <c r="N37" s="270"/>
      <c r="O37" s="96"/>
      <c r="P37" s="114"/>
      <c r="Q37" s="97"/>
    </row>
    <row r="38" spans="1:17" s="11" customFormat="1" ht="18.899999999999999" customHeight="1" x14ac:dyDescent="0.3">
      <c r="A38" s="279">
        <v>32</v>
      </c>
      <c r="B38" s="382" t="s">
        <v>343</v>
      </c>
      <c r="C38" s="368" t="s">
        <v>398</v>
      </c>
      <c r="D38" s="96"/>
      <c r="E38" s="292"/>
      <c r="F38" s="97"/>
      <c r="G38" s="97"/>
      <c r="H38" s="347"/>
      <c r="I38" s="312"/>
      <c r="J38" s="276"/>
      <c r="K38" s="274"/>
      <c r="L38" s="278"/>
      <c r="M38" s="311"/>
      <c r="N38" s="270"/>
      <c r="O38" s="97"/>
      <c r="P38" s="114"/>
      <c r="Q38" s="97"/>
    </row>
    <row r="39" spans="1:17" s="11" customFormat="1" ht="18.899999999999999" customHeight="1" x14ac:dyDescent="0.3">
      <c r="A39" s="279">
        <v>33</v>
      </c>
      <c r="B39" s="382" t="s">
        <v>399</v>
      </c>
      <c r="C39" s="368" t="s">
        <v>400</v>
      </c>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9:A39 D38:D39 A40:D156">
    <cfRule type="expression" dxfId="43" priority="18" stopIfTrue="1">
      <formula>$Q9&gt;=1</formula>
    </cfRule>
  </conditionalFormatting>
  <conditionalFormatting sqref="A7:D8">
    <cfRule type="expression" dxfId="42" priority="5" stopIfTrue="1">
      <formula>$Q7&gt;=1</formula>
    </cfRule>
  </conditionalFormatting>
  <conditionalFormatting sqref="B28:C29">
    <cfRule type="expression" dxfId="41" priority="1" stopIfTrue="1">
      <formula>$S28&gt;=1</formula>
    </cfRule>
  </conditionalFormatting>
  <conditionalFormatting sqref="C9:D10">
    <cfRule type="expression" dxfId="40" priority="4" stopIfTrue="1">
      <formula>$S9&gt;=1</formula>
    </cfRule>
  </conditionalFormatting>
  <conditionalFormatting sqref="D29">
    <cfRule type="expression" dxfId="39" priority="2" stopIfTrue="1">
      <formula>$S28&gt;=1</formula>
    </cfRule>
  </conditionalFormatting>
  <conditionalFormatting sqref="D32:D33">
    <cfRule type="expression" dxfId="38" priority="3" stopIfTrue="1">
      <formula>$Q32&gt;=1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W18" sqref="W18"/>
    </sheetView>
  </sheetViews>
  <sheetFormatPr defaultRowHeight="13.2" x14ac:dyDescent="0.25"/>
  <cols>
    <col min="1" max="2" width="3.33203125" customWidth="1"/>
    <col min="3" max="4" width="4.6640625" customWidth="1"/>
    <col min="5" max="5" width="4.33203125" customWidth="1"/>
    <col min="6" max="6" width="12.6640625" customWidth="1"/>
    <col min="7" max="7" width="11.21875" customWidth="1"/>
    <col min="8" max="8" width="2.109375" customWidth="1"/>
    <col min="9" max="9" width="38.66406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Altalanos!$D$8</f>
        <v>Fiú 6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IF($E7="","",VLOOKUP($E7,'Fiú 6 kcs. B ELO'!$A$7:$O$48,14))</f>
        <v>0</v>
      </c>
      <c r="C7" s="271">
        <f>IF($E7="","",VLOOKUP($E7,'Fiú 6 kcs. B ELO'!$A$7:$O$48,15))</f>
        <v>0</v>
      </c>
      <c r="D7" s="295">
        <f>IF($E7="","",VLOOKUP($E7,'Fiú 6 kcs. B ELO'!$A$7:$O$48,5))</f>
        <v>0</v>
      </c>
      <c r="E7" s="134">
        <v>1</v>
      </c>
      <c r="F7" s="135" t="str">
        <f>UPPER(IF($E7="","",VLOOKUP($E7,'Fiú 6 kcs. B ELO'!$A$7:$O$48,2)))</f>
        <v>HÓMAN</v>
      </c>
      <c r="G7" s="135" t="str">
        <f>IF($E7="","",VLOOKUP($E7,'Fiú 6 kcs. B ELO'!$A$7:$O$48,3))</f>
        <v>Dániel</v>
      </c>
      <c r="H7" s="135"/>
      <c r="I7" s="135" t="str">
        <f>IF($E7="","",VLOOKUP($E7,'Fiú 6 kcs. B ELO'!$A$7:$O$48,4))</f>
        <v>Bajai III. Béla Gimnázium</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410</v>
      </c>
      <c r="K8" s="151" t="str">
        <f>UPPER(IF(OR(J8="a",J8="as"),F7,IF(OR(J8="b",J8="bs"),F9,)))</f>
        <v>HÓMAN</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f>IF($E9="","",VLOOKUP($E9,'Fiú 6 kcs. B ELO'!$A$7:$O$48,14))</f>
        <v>0</v>
      </c>
      <c r="C9" s="271">
        <f>IF($E9="","",VLOOKUP($E9,'Fiú 6 kcs. B ELO'!$A$7:$O$48,15))</f>
        <v>0</v>
      </c>
      <c r="D9" s="295">
        <f>IF($E9="","",VLOOKUP($E9,'Fiú 6 kcs. B ELO'!$A$7:$O$48,5))</f>
        <v>0</v>
      </c>
      <c r="E9" s="134">
        <v>17</v>
      </c>
      <c r="F9" s="322" t="str">
        <f>UPPER(IF($E9="","",VLOOKUP($E9,'Fiú 6 kcs. B ELO'!$A$7:$O$48,2)))</f>
        <v xml:space="preserve">SZILAS </v>
      </c>
      <c r="G9" s="322" t="str">
        <f>IF($E9="","",VLOOKUP($E9,'Fiú 6 kcs. B ELO'!$A$7:$O$48,3))</f>
        <v>Máté Szilárd</v>
      </c>
      <c r="H9" s="322"/>
      <c r="I9" s="322">
        <f>IF($E9="","",VLOOKUP($E9,'Fiú 6 kcs. B ELO'!$A$7:$O$48,4))</f>
        <v>0</v>
      </c>
      <c r="J9" s="154"/>
      <c r="K9" s="388" t="s">
        <v>420</v>
      </c>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411</v>
      </c>
      <c r="M10" s="151" t="str">
        <f>UPPER(IF(OR(L10="a",L10="as"),K8,IF(OR(L10="b",L10="bs"),K12,)))</f>
        <v xml:space="preserve">BAKOS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IF($E11="","",VLOOKUP($E11,'Fiú 6 kcs. B ELO'!$A$7:$O$48,14))</f>
        <v>0</v>
      </c>
      <c r="C11" s="271">
        <f>IF($E11="","",VLOOKUP($E11,'Fiú 6 kcs. B ELO'!$A$7:$O$48,15))</f>
        <v>0</v>
      </c>
      <c r="D11" s="295">
        <f>IF($E11="","",VLOOKUP($E11,'Fiú 6 kcs. B ELO'!$A$7:$O$48,5))</f>
        <v>0</v>
      </c>
      <c r="E11" s="134">
        <v>30</v>
      </c>
      <c r="F11" s="322" t="str">
        <f>UPPER(IF($E11="","",VLOOKUP($E11,'Fiú 6 kcs. B ELO'!$A$7:$O$48,2)))</f>
        <v xml:space="preserve">BORBÉLY </v>
      </c>
      <c r="G11" s="322" t="str">
        <f>IF($E11="","",VLOOKUP($E11,'Fiú 6 kcs. B ELO'!$A$7:$O$48,3))</f>
        <v>Loránt</v>
      </c>
      <c r="H11" s="322"/>
      <c r="I11" s="322" t="str">
        <f>IF($E11="","",VLOOKUP($E11,'Fiú 6 kcs. B ELO'!$A$7:$O$48,4))</f>
        <v>Szombathelyi Zrínyi Ilona Általános Iskola</v>
      </c>
      <c r="J11" s="137"/>
      <c r="K11" s="136"/>
      <c r="L11" s="161"/>
      <c r="M11" s="388" t="s">
        <v>511</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411</v>
      </c>
      <c r="K12" s="151" t="str">
        <f>UPPER(IF(OR(J12="a",J12="as"),F11,IF(OR(J12="b",J12="bs"),F13,)))</f>
        <v xml:space="preserve">BAKOS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IF($E13="","",VLOOKUP($E13,'Fiú 6 kcs. B ELO'!$A$7:$O$48,14))</f>
        <v>0</v>
      </c>
      <c r="C13" s="271">
        <f>IF($E13="","",VLOOKUP($E13,'Fiú 6 kcs. B ELO'!$A$7:$O$48,15))</f>
        <v>0</v>
      </c>
      <c r="D13" s="295">
        <f>IF($E13="","",VLOOKUP($E13,'Fiú 6 kcs. B ELO'!$A$7:$O$48,5))</f>
        <v>0</v>
      </c>
      <c r="E13" s="134">
        <v>16</v>
      </c>
      <c r="F13" s="322" t="str">
        <f>UPPER(IF($E13="","",VLOOKUP($E13,'Fiú 6 kcs. B ELO'!$A$7:$O$48,2)))</f>
        <v xml:space="preserve">BAKOS </v>
      </c>
      <c r="G13" s="322" t="str">
        <f>IF($E13="","",VLOOKUP($E13,'Fiú 6 kcs. B ELO'!$A$7:$O$48,3))</f>
        <v>Milán</v>
      </c>
      <c r="H13" s="322"/>
      <c r="I13" s="322" t="str">
        <f>IF($E13="","",VLOOKUP($E13,'Fiú 6 kcs. B ELO'!$A$7:$O$48,4))</f>
        <v>Eger Neumann János Gimn.</v>
      </c>
      <c r="J13" s="164"/>
      <c r="K13" s="388" t="s">
        <v>445</v>
      </c>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410</v>
      </c>
      <c r="O14" s="151" t="str">
        <f>UPPER(IF(OR(N14="a",N14="as"),M10,IF(OR(N14="b",N14="bs"),M18,)))</f>
        <v xml:space="preserve">BAKOS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t="str">
        <f>IF($E15="","",VLOOKUP($E15,'Fiú 6 kcs. B ELO'!$A$7:$O$48,14))</f>
        <v/>
      </c>
      <c r="C15" s="271" t="str">
        <f>IF($E15="","",VLOOKUP($E15,'Fiú 6 kcs. B ELO'!$A$7:$O$48,15))</f>
        <v/>
      </c>
      <c r="D15" s="295" t="str">
        <f>IF($E15="","",VLOOKUP($E15,'Fiú 6 kcs. B ELO'!$A$7:$O$48,5))</f>
        <v/>
      </c>
      <c r="E15" s="134"/>
      <c r="F15" s="383" t="s">
        <v>421</v>
      </c>
      <c r="G15" s="383" t="s">
        <v>398</v>
      </c>
      <c r="H15" s="322"/>
      <c r="I15" s="322" t="str">
        <f>IF($E15="","",VLOOKUP($E15,'Fiú 6 kcs. B ELO'!$A$7:$O$48,4))</f>
        <v/>
      </c>
      <c r="J15" s="166"/>
      <c r="K15" s="136"/>
      <c r="L15" s="136"/>
      <c r="M15" s="136"/>
      <c r="N15" s="162"/>
      <c r="O15" s="136" t="s">
        <v>532</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410</v>
      </c>
      <c r="K16" s="151" t="str">
        <f>UPPER(IF(OR(J16="a",J16="as"),F15,IF(OR(J16="b",J16="bs"),F17,)))</f>
        <v>SZABÓ</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IF($E17="","",VLOOKUP($E17,'Fiú 6 kcs. B ELO'!$A$7:$O$48,14))</f>
        <v>0</v>
      </c>
      <c r="C17" s="271">
        <f>IF($E17="","",VLOOKUP($E17,'Fiú 6 kcs. B ELO'!$A$7:$O$48,15))</f>
        <v>0</v>
      </c>
      <c r="D17" s="295">
        <f>IF($E17="","",VLOOKUP($E17,'Fiú 6 kcs. B ELO'!$A$7:$O$48,5))</f>
        <v>0</v>
      </c>
      <c r="E17" s="134">
        <v>21</v>
      </c>
      <c r="F17" s="322" t="str">
        <f>UPPER(IF($E17="","",VLOOKUP($E17,'Fiú 6 kcs. B ELO'!$A$7:$O$48,2)))</f>
        <v>DOBOS</v>
      </c>
      <c r="G17" s="322" t="str">
        <f>IF($E17="","",VLOOKUP($E17,'Fiú 6 kcs. B ELO'!$A$7:$O$48,3))</f>
        <v>Tamás</v>
      </c>
      <c r="H17" s="322"/>
      <c r="I17" s="322" t="str">
        <f>IF($E17="","",VLOOKUP($E17,'Fiú 6 kcs. B ELO'!$A$7:$O$48,4))</f>
        <v>Tata</v>
      </c>
      <c r="J17" s="154"/>
      <c r="K17" s="388" t="s">
        <v>446</v>
      </c>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410</v>
      </c>
      <c r="M18" s="151" t="str">
        <f>UPPER(IF(OR(L18="a",L18="as"),K16,IF(OR(L18="b",L18="bs"),K20,)))</f>
        <v>SZABÓ</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IF($E19="","",VLOOKUP($E19,'Fiú 6 kcs. B ELO'!$A$7:$O$48,14))</f>
        <v>0</v>
      </c>
      <c r="C19" s="271">
        <f>IF($E19="","",VLOOKUP($E19,'Fiú 6 kcs. B ELO'!$A$7:$O$48,15))</f>
        <v>0</v>
      </c>
      <c r="D19" s="295">
        <f>IF($E19="","",VLOOKUP($E19,'Fiú 6 kcs. B ELO'!$A$7:$O$48,5))</f>
        <v>0</v>
      </c>
      <c r="E19" s="134">
        <v>28</v>
      </c>
      <c r="F19" s="322" t="str">
        <f>UPPER(IF($E19="","",VLOOKUP($E19,'Fiú 6 kcs. B ELO'!$A$7:$O$48,2)))</f>
        <v xml:space="preserve">PUTNOKI </v>
      </c>
      <c r="G19" s="322" t="str">
        <f>IF($E19="","",VLOOKUP($E19,'Fiú 6 kcs. B ELO'!$A$7:$O$48,3))</f>
        <v>Levente</v>
      </c>
      <c r="H19" s="322"/>
      <c r="I19" s="322">
        <f>IF($E19="","",VLOOKUP($E19,'Fiú 6 kcs. B ELO'!$A$7:$O$48,4))</f>
        <v>0</v>
      </c>
      <c r="J19" s="137"/>
      <c r="K19" s="136"/>
      <c r="L19" s="161"/>
      <c r="M19" s="388" t="s">
        <v>523</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411</v>
      </c>
      <c r="K20" s="151" t="str">
        <f>UPPER(IF(OR(J20="a",J20="as"),F19,IF(OR(J20="b",J20="bs"),F21,)))</f>
        <v xml:space="preserve">TÖRÖK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IF($E21="","",VLOOKUP($E21,'Fiú 6 kcs. B ELO'!$A$7:$O$48,14))</f>
        <v>0</v>
      </c>
      <c r="C21" s="271">
        <f>IF($E21="","",VLOOKUP($E21,'Fiú 6 kcs. B ELO'!$A$7:$O$48,15))</f>
        <v>0</v>
      </c>
      <c r="D21" s="295">
        <f>IF($E21="","",VLOOKUP($E21,'Fiú 6 kcs. B ELO'!$A$7:$O$48,5))</f>
        <v>0</v>
      </c>
      <c r="E21" s="134">
        <v>7</v>
      </c>
      <c r="F21" s="135" t="str">
        <f>UPPER(IF($E21="","",VLOOKUP($E21,'Fiú 6 kcs. B ELO'!$A$7:$O$48,2)))</f>
        <v xml:space="preserve">TÖRÖK </v>
      </c>
      <c r="G21" s="135" t="str">
        <f>IF($E21="","",VLOOKUP($E21,'Fiú 6 kcs. B ELO'!$A$7:$O$48,3))</f>
        <v>Benedek</v>
      </c>
      <c r="H21" s="135"/>
      <c r="I21" s="135" t="str">
        <f>IF($E21="","",VLOOKUP($E21,'Fiú 6 kcs. B ELO'!$A$7:$O$48,4))</f>
        <v xml:space="preserve">Irinyi János Református Oktatási Központ - </v>
      </c>
      <c r="J21" s="164"/>
      <c r="K21" s="388" t="s">
        <v>424</v>
      </c>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411</v>
      </c>
      <c r="Q22" s="151" t="str">
        <f>UPPER(IF(OR(P22="a",P22="as"),O14,IF(OR(P22="b",P22="bs"),O30,)))</f>
        <v>BIHARI</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IF($E23="","",VLOOKUP($E23,'Fiú 6 kcs. B ELO'!$A$7:$O$48,14))</f>
        <v>0</v>
      </c>
      <c r="C23" s="271">
        <f>IF($E23="","",VLOOKUP($E23,'Fiú 6 kcs. B ELO'!$A$7:$O$48,15))</f>
        <v>0</v>
      </c>
      <c r="D23" s="295">
        <f>IF($E23="","",VLOOKUP($E23,'Fiú 6 kcs. B ELO'!$A$7:$O$48,5))</f>
        <v>0</v>
      </c>
      <c r="E23" s="134">
        <v>3</v>
      </c>
      <c r="F23" s="135" t="str">
        <f>UPPER(IF($E23="","",VLOOKUP($E23,'Fiú 6 kcs. B ELO'!$A$7:$O$48,2)))</f>
        <v xml:space="preserve">SILLYE </v>
      </c>
      <c r="G23" s="135" t="str">
        <f>IF($E23="","",VLOOKUP($E23,'Fiú 6 kcs. B ELO'!$A$7:$O$48,3))</f>
        <v>Imre Botond</v>
      </c>
      <c r="H23" s="135"/>
      <c r="I23" s="135" t="str">
        <f>IF($E23="","",VLOOKUP($E23,'Fiú 6 kcs. B ELO'!$A$7:$O$48,4))</f>
        <v>PTE - Babits Gimn.</v>
      </c>
      <c r="J23" s="137"/>
      <c r="K23" s="136"/>
      <c r="L23" s="136"/>
      <c r="M23" s="136"/>
      <c r="N23" s="160"/>
      <c r="O23" s="139"/>
      <c r="P23" s="217"/>
      <c r="Q23" s="388" t="s">
        <v>425</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411</v>
      </c>
      <c r="K24" s="151" t="str">
        <f>UPPER(IF(OR(J24="a",J24="as"),F23,IF(OR(J24="b",J24="bs"),F25,)))</f>
        <v>BIHARI</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f>IF($E25="","",VLOOKUP($E25,'Fiú 6 kcs. B ELO'!$A$7:$O$48,14))</f>
        <v>0</v>
      </c>
      <c r="C25" s="271">
        <f>IF($E25="","",VLOOKUP($E25,'Fiú 6 kcs. B ELO'!$A$7:$O$48,15))</f>
        <v>0</v>
      </c>
      <c r="D25" s="295">
        <f>IF($E25="","",VLOOKUP($E25,'Fiú 6 kcs. B ELO'!$A$7:$O$48,5))</f>
        <v>0</v>
      </c>
      <c r="E25" s="134">
        <v>15</v>
      </c>
      <c r="F25" s="322" t="str">
        <f>UPPER(IF($E25="","",VLOOKUP($E25,'Fiú 6 kcs. B ELO'!$A$7:$O$48,2)))</f>
        <v>BIHARI</v>
      </c>
      <c r="G25" s="322" t="str">
        <f>IF($E25="","",VLOOKUP($E25,'Fiú 6 kcs. B ELO'!$A$7:$O$48,3))</f>
        <v>Levente</v>
      </c>
      <c r="H25" s="322"/>
      <c r="I25" s="322" t="str">
        <f>IF($E25="","",VLOOKUP($E25,'Fiú 6 kcs. B ELO'!$A$7:$O$48,4))</f>
        <v>Db., Szt. József</v>
      </c>
      <c r="J25" s="154"/>
      <c r="K25" s="388" t="s">
        <v>425</v>
      </c>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410</v>
      </c>
      <c r="M26" s="151" t="str">
        <f>UPPER(IF(OR(L26="a",L26="as"),K24,IF(OR(L26="b",L26="bs"),K28,)))</f>
        <v>BIHARI</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IF($E27="","",VLOOKUP($E27,'Fiú 6 kcs. B ELO'!$A$7:$O$48,14))</f>
        <v>0</v>
      </c>
      <c r="C27" s="271">
        <f>IF($E27="","",VLOOKUP($E27,'Fiú 6 kcs. B ELO'!$A$7:$O$48,15))</f>
        <v>0</v>
      </c>
      <c r="D27" s="295">
        <f>IF($E27="","",VLOOKUP($E27,'Fiú 6 kcs. B ELO'!$A$7:$O$48,5))</f>
        <v>0</v>
      </c>
      <c r="E27" s="134">
        <v>33</v>
      </c>
      <c r="F27" s="322" t="str">
        <f>UPPER(IF($E27="","",VLOOKUP($E27,'Fiú 6 kcs. B ELO'!$A$7:$O$48,2)))</f>
        <v xml:space="preserve">MITS </v>
      </c>
      <c r="G27" s="322" t="str">
        <f>IF($E27="","",VLOOKUP($E27,'Fiú 6 kcs. B ELO'!$A$7:$O$48,3))</f>
        <v>Vilmos</v>
      </c>
      <c r="H27" s="322"/>
      <c r="I27" s="322">
        <f>IF($E27="","",VLOOKUP($E27,'Fiú 6 kcs. B ELO'!$A$7:$O$48,4))</f>
        <v>0</v>
      </c>
      <c r="J27" s="137"/>
      <c r="K27" s="136"/>
      <c r="L27" s="161"/>
      <c r="M27" s="388" t="s">
        <v>425</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411</v>
      </c>
      <c r="K28" s="151" t="str">
        <f>UPPER(IF(OR(J28="a",J28="as"),F27,IF(OR(J28="b",J28="bs"),F29,)))</f>
        <v xml:space="preserve">RÁCZ-PÁLMAI </v>
      </c>
      <c r="L28" s="163"/>
      <c r="M28" s="136"/>
      <c r="N28" s="162"/>
      <c r="O28" s="139"/>
      <c r="P28" s="217"/>
      <c r="Q28" s="139"/>
      <c r="R28" s="217"/>
      <c r="S28" s="143"/>
    </row>
    <row r="29" spans="1:37" s="34" customFormat="1" ht="9.6" customHeight="1" x14ac:dyDescent="0.25">
      <c r="A29" s="145">
        <v>12</v>
      </c>
      <c r="B29" s="271">
        <f>IF($E29="","",VLOOKUP($E29,'Fiú 6 kcs. B ELO'!$A$7:$O$48,14))</f>
        <v>0</v>
      </c>
      <c r="C29" s="271">
        <f>IF($E29="","",VLOOKUP($E29,'Fiú 6 kcs. B ELO'!$A$7:$O$48,15))</f>
        <v>0</v>
      </c>
      <c r="D29" s="295">
        <f>IF($E29="","",VLOOKUP($E29,'Fiú 6 kcs. B ELO'!$A$7:$O$48,5))</f>
        <v>0</v>
      </c>
      <c r="E29" s="134">
        <v>25</v>
      </c>
      <c r="F29" s="322" t="str">
        <f>UPPER(IF($E29="","",VLOOKUP($E29,'Fiú 6 kcs. B ELO'!$A$7:$O$48,2)))</f>
        <v xml:space="preserve">RÁCZ-PÁLMAI </v>
      </c>
      <c r="G29" s="322" t="str">
        <f>IF($E29="","",VLOOKUP($E29,'Fiú 6 kcs. B ELO'!$A$7:$O$48,3))</f>
        <v>Hunor</v>
      </c>
      <c r="H29" s="322"/>
      <c r="I29" s="322" t="str">
        <f>IF($E29="","",VLOOKUP($E29,'Fiú 6 kcs. B ELO'!$A$7:$O$48,4))</f>
        <v>Kaposvári Kodály Zoltán Központi Általános Iskola</v>
      </c>
      <c r="J29" s="164"/>
      <c r="K29" s="388" t="s">
        <v>425</v>
      </c>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410</v>
      </c>
      <c r="O30" s="151" t="str">
        <f>UPPER(IF(OR(N30="a",N30="as"),M26,IF(OR(N30="b",N30="bs"),M34,)))</f>
        <v>BIHARI</v>
      </c>
      <c r="P30" s="219"/>
      <c r="Q30" s="139"/>
      <c r="R30" s="217"/>
      <c r="S30" s="143"/>
    </row>
    <row r="31" spans="1:37" s="34" customFormat="1" ht="9.6" customHeight="1" x14ac:dyDescent="0.25">
      <c r="A31" s="145">
        <v>13</v>
      </c>
      <c r="B31" s="271">
        <f>IF($E31="","",VLOOKUP($E31,'Fiú 6 kcs. B ELO'!$A$7:$O$48,14))</f>
        <v>0</v>
      </c>
      <c r="C31" s="271">
        <f>IF($E31="","",VLOOKUP($E31,'Fiú 6 kcs. B ELO'!$A$7:$O$48,15))</f>
        <v>0</v>
      </c>
      <c r="D31" s="295">
        <f>IF($E31="","",VLOOKUP($E31,'Fiú 6 kcs. B ELO'!$A$7:$O$48,5))</f>
        <v>0</v>
      </c>
      <c r="E31" s="134">
        <v>13</v>
      </c>
      <c r="F31" s="322" t="str">
        <f>UPPER(IF($E31="","",VLOOKUP($E31,'Fiú 6 kcs. B ELO'!$A$7:$O$48,2)))</f>
        <v>HORVÁTH</v>
      </c>
      <c r="G31" s="322" t="str">
        <f>IF($E31="","",VLOOKUP($E31,'Fiú 6 kcs. B ELO'!$A$7:$O$48,3))</f>
        <v>Milán</v>
      </c>
      <c r="H31" s="322"/>
      <c r="I31" s="322" t="str">
        <f>IF($E31="","",VLOOKUP($E31,'Fiú 6 kcs. B ELO'!$A$7:$O$48,4))</f>
        <v>Szfvári Munkácsy M. Ált. Isk.</v>
      </c>
      <c r="J31" s="166"/>
      <c r="K31" s="136"/>
      <c r="L31" s="136"/>
      <c r="M31" s="136"/>
      <c r="N31" s="162"/>
      <c r="O31" s="388" t="s">
        <v>424</v>
      </c>
      <c r="P31" s="140"/>
      <c r="Q31" s="139"/>
      <c r="R31" s="217"/>
      <c r="S31" s="143"/>
    </row>
    <row r="32" spans="1:37" s="34" customFormat="1" ht="9.6" customHeight="1" x14ac:dyDescent="0.25">
      <c r="A32" s="145"/>
      <c r="B32" s="308"/>
      <c r="C32" s="308"/>
      <c r="D32" s="304"/>
      <c r="E32" s="156"/>
      <c r="F32" s="323"/>
      <c r="G32" s="323"/>
      <c r="H32" s="324"/>
      <c r="I32" s="325" t="s">
        <v>0</v>
      </c>
      <c r="J32" s="150" t="s">
        <v>411</v>
      </c>
      <c r="K32" s="151" t="str">
        <f>UPPER(IF(OR(J32="a",J32="as"),F31,IF(OR(J32="b",J32="bs"),F33,)))</f>
        <v xml:space="preserve">MÁJUK </v>
      </c>
      <c r="L32" s="151"/>
      <c r="M32" s="136"/>
      <c r="N32" s="162"/>
      <c r="O32" s="139"/>
      <c r="P32" s="140"/>
      <c r="Q32" s="139"/>
      <c r="R32" s="217"/>
      <c r="S32" s="143"/>
    </row>
    <row r="33" spans="1:19" s="34" customFormat="1" ht="9.6" customHeight="1" x14ac:dyDescent="0.25">
      <c r="A33" s="145">
        <v>14</v>
      </c>
      <c r="B33" s="271">
        <f>IF($E33="","",VLOOKUP($E33,'Fiú 6 kcs. B ELO'!$A$7:$O$48,14))</f>
        <v>0</v>
      </c>
      <c r="C33" s="271">
        <f>IF($E33="","",VLOOKUP($E33,'Fiú 6 kcs. B ELO'!$A$7:$O$48,15))</f>
        <v>0</v>
      </c>
      <c r="D33" s="295">
        <f>IF($E33="","",VLOOKUP($E33,'Fiú 6 kcs. B ELO'!$A$7:$O$48,5))</f>
        <v>0</v>
      </c>
      <c r="E33" s="134">
        <v>27</v>
      </c>
      <c r="F33" s="322" t="str">
        <f>UPPER(IF($E33="","",VLOOKUP($E33,'Fiú 6 kcs. B ELO'!$A$7:$O$48,2)))</f>
        <v xml:space="preserve">MÁJUK </v>
      </c>
      <c r="G33" s="322" t="str">
        <f>IF($E33="","",VLOOKUP($E33,'Fiú 6 kcs. B ELO'!$A$7:$O$48,3))</f>
        <v>Zétény</v>
      </c>
      <c r="H33" s="322"/>
      <c r="I33" s="322" t="str">
        <f>IF($E33="","",VLOOKUP($E33,'Fiú 6 kcs. B ELO'!$A$7:$O$48,4))</f>
        <v>Nyíregyházi SZC Vásárhelyi Pál Technikum</v>
      </c>
      <c r="J33" s="154"/>
      <c r="K33" s="388" t="s">
        <v>426</v>
      </c>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410</v>
      </c>
      <c r="M34" s="151" t="s">
        <v>509</v>
      </c>
      <c r="N34" s="168"/>
      <c r="O34" s="139"/>
      <c r="P34" s="140"/>
      <c r="Q34" s="139"/>
      <c r="R34" s="217"/>
      <c r="S34" s="143"/>
    </row>
    <row r="35" spans="1:19" s="34" customFormat="1" ht="9.6" customHeight="1" x14ac:dyDescent="0.25">
      <c r="A35" s="145">
        <v>15</v>
      </c>
      <c r="B35" s="271">
        <f>IF($E35="","",VLOOKUP($E35,'Fiú 6 kcs. B ELO'!$A$7:$O$48,14))</f>
        <v>0</v>
      </c>
      <c r="C35" s="271">
        <f>IF($E35="","",VLOOKUP($E35,'Fiú 6 kcs. B ELO'!$A$7:$O$48,15))</f>
        <v>0</v>
      </c>
      <c r="D35" s="295">
        <f>IF($E35="","",VLOOKUP($E35,'Fiú 6 kcs. B ELO'!$A$7:$O$48,5))</f>
        <v>0</v>
      </c>
      <c r="E35" s="134">
        <v>23</v>
      </c>
      <c r="F35" s="322" t="str">
        <f>UPPER(IF($E35="","",VLOOKUP($E35,'Fiú 6 kcs. B ELO'!$A$7:$O$48,2)))</f>
        <v xml:space="preserve">EŐRY </v>
      </c>
      <c r="G35" s="322" t="str">
        <f>IF($E35="","",VLOOKUP($E35,'Fiú 6 kcs. B ELO'!$A$7:$O$48,3))</f>
        <v>Milán</v>
      </c>
      <c r="H35" s="322"/>
      <c r="I35" s="322" t="str">
        <f>IF($E35="","",VLOOKUP($E35,'Fiú 6 kcs. B ELO'!$A$7:$O$48,4))</f>
        <v>Dunakeszi IV. Béla Király Gimnázium</v>
      </c>
      <c r="J35" s="137"/>
      <c r="K35" s="136"/>
      <c r="L35" s="161"/>
      <c r="M35" s="388" t="s">
        <v>510</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410</v>
      </c>
      <c r="K36" s="151" t="str">
        <f>UPPER(IF(OR(J36="a",J36="as"),F35,IF(OR(J36="b",J36="bs"),F37,)))</f>
        <v xml:space="preserve">EŐRY </v>
      </c>
      <c r="L36" s="163"/>
      <c r="M36" s="136"/>
      <c r="N36" s="160"/>
      <c r="O36" s="139"/>
      <c r="P36" s="140"/>
      <c r="Q36" s="139"/>
      <c r="R36" s="217"/>
      <c r="S36" s="143"/>
    </row>
    <row r="37" spans="1:19" s="34" customFormat="1" ht="9.6" customHeight="1" x14ac:dyDescent="0.25">
      <c r="A37" s="133">
        <v>16</v>
      </c>
      <c r="B37" s="271">
        <f>IF($E37="","",VLOOKUP($E37,'Fiú 6 kcs. B ELO'!$A$7:$O$48,14))</f>
        <v>0</v>
      </c>
      <c r="C37" s="271">
        <f>IF($E37="","",VLOOKUP($E37,'Fiú 6 kcs. B ELO'!$A$7:$O$48,15))</f>
        <v>0</v>
      </c>
      <c r="D37" s="295">
        <f>IF($E37="","",VLOOKUP($E37,'Fiú 6 kcs. B ELO'!$A$7:$O$48,5))</f>
        <v>0</v>
      </c>
      <c r="E37" s="134">
        <v>8</v>
      </c>
      <c r="F37" s="135" t="str">
        <f>UPPER(IF($E37="","",VLOOKUP($E37,'Fiú 6 kcs. B ELO'!$A$7:$O$48,2)))</f>
        <v xml:space="preserve">BÁRÁNY </v>
      </c>
      <c r="G37" s="135" t="str">
        <f>IF($E37="","",VLOOKUP($E37,'Fiú 6 kcs. B ELO'!$A$7:$O$48,3))</f>
        <v>Bence</v>
      </c>
      <c r="H37" s="135"/>
      <c r="I37" s="135" t="str">
        <f>IF($E37="","",VLOOKUP($E37,'Fiú 6 kcs. B ELO'!$A$7:$O$48,4))</f>
        <v xml:space="preserve">Irinyi János Református Oktatási Központ - </v>
      </c>
      <c r="J37" s="164"/>
      <c r="K37" s="388" t="s">
        <v>427</v>
      </c>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541</v>
      </c>
      <c r="R38" s="222"/>
      <c r="S38" s="143"/>
    </row>
    <row r="39" spans="1:19" s="34" customFormat="1" ht="9.6" customHeight="1" x14ac:dyDescent="0.25">
      <c r="A39" s="133">
        <v>17</v>
      </c>
      <c r="B39" s="271">
        <f>IF($E39="","",VLOOKUP($E39,'Fiú 6 kcs. B ELO'!$A$7:$O$48,14))</f>
        <v>0</v>
      </c>
      <c r="C39" s="271">
        <f>IF($E39="","",VLOOKUP($E39,'Fiú 6 kcs. B ELO'!$A$7:$O$48,15))</f>
        <v>0</v>
      </c>
      <c r="D39" s="295">
        <f>IF($E39="","",VLOOKUP($E39,'Fiú 6 kcs. B ELO'!$A$7:$O$48,5))</f>
        <v>0</v>
      </c>
      <c r="E39" s="134">
        <v>5</v>
      </c>
      <c r="F39" s="135" t="str">
        <f>UPPER(IF($E39="","",VLOOKUP($E39,'Fiú 6 kcs. B ELO'!$A$7:$O$48,2)))</f>
        <v xml:space="preserve">CSIZMADIA </v>
      </c>
      <c r="G39" s="135" t="str">
        <f>IF($E39="","",VLOOKUP($E39,'Fiú 6 kcs. B ELO'!$A$7:$O$48,3))</f>
        <v>Bence</v>
      </c>
      <c r="H39" s="135"/>
      <c r="I39" s="135" t="str">
        <f>IF($E39="","",VLOOKUP($E39,'Fiú 6 kcs. B ELO'!$A$7:$O$48,4))</f>
        <v>Békéscsaba Nemes T.</v>
      </c>
      <c r="J39" s="137"/>
      <c r="K39" s="136"/>
      <c r="L39" s="136"/>
      <c r="M39" s="136"/>
      <c r="N39" s="160"/>
      <c r="O39" s="149" t="s">
        <v>0</v>
      </c>
      <c r="P39" s="223"/>
      <c r="Q39" s="136" t="s">
        <v>425</v>
      </c>
      <c r="R39" s="217"/>
      <c r="S39" s="143"/>
    </row>
    <row r="40" spans="1:19" s="34" customFormat="1" ht="9.6" customHeight="1" x14ac:dyDescent="0.25">
      <c r="A40" s="145"/>
      <c r="B40" s="308"/>
      <c r="C40" s="308"/>
      <c r="D40" s="304"/>
      <c r="E40" s="146"/>
      <c r="F40" s="147"/>
      <c r="G40" s="147"/>
      <c r="H40" s="148"/>
      <c r="I40" s="149" t="s">
        <v>0</v>
      </c>
      <c r="J40" s="150" t="s">
        <v>410</v>
      </c>
      <c r="K40" s="151" t="str">
        <f>UPPER(IF(OR(J40="a",J40="as"),F39,IF(OR(J40="b",J40="bs"),F41,)))</f>
        <v xml:space="preserve">CSIZMADIA </v>
      </c>
      <c r="L40" s="151"/>
      <c r="M40" s="136"/>
      <c r="N40" s="160"/>
      <c r="O40" s="139"/>
      <c r="P40" s="140"/>
      <c r="Q40" s="139"/>
      <c r="R40" s="217"/>
      <c r="S40" s="143"/>
    </row>
    <row r="41" spans="1:19" s="34" customFormat="1" ht="9.6" customHeight="1" x14ac:dyDescent="0.25">
      <c r="A41" s="145">
        <v>18</v>
      </c>
      <c r="B41" s="271">
        <f>IF($E41="","",VLOOKUP($E41,'Fiú 6 kcs. B ELO'!$A$7:$O$48,14))</f>
        <v>0</v>
      </c>
      <c r="C41" s="271">
        <f>IF($E41="","",VLOOKUP($E41,'Fiú 6 kcs. B ELO'!$A$7:$O$48,15))</f>
        <v>0</v>
      </c>
      <c r="D41" s="295">
        <f>IF($E41="","",VLOOKUP($E41,'Fiú 6 kcs. B ELO'!$A$7:$O$48,5))</f>
        <v>0</v>
      </c>
      <c r="E41" s="134">
        <v>31</v>
      </c>
      <c r="F41" s="322" t="str">
        <f>UPPER(IF($E41="","",VLOOKUP($E41,'Fiú 6 kcs. B ELO'!$A$7:$O$48,2)))</f>
        <v>RÁCZ</v>
      </c>
      <c r="G41" s="322" t="str">
        <f>IF($E41="","",VLOOKUP($E41,'Fiú 6 kcs. B ELO'!$A$7:$O$48,3))</f>
        <v>István</v>
      </c>
      <c r="H41" s="322"/>
      <c r="I41" s="322" t="str">
        <f>IF($E41="","",VLOOKUP($E41,'Fiú 6 kcs. B ELO'!$A$7:$O$48,4))</f>
        <v>ELTE Bolyai János Gyakorló Ált.Isk. és Gimnázium</v>
      </c>
      <c r="J41" s="154"/>
      <c r="K41" s="388" t="s">
        <v>428</v>
      </c>
      <c r="L41" s="155"/>
      <c r="M41" s="136"/>
      <c r="N41" s="160"/>
      <c r="O41" s="139"/>
      <c r="P41" s="140"/>
      <c r="Q41" s="393" t="str">
        <f>IF(Y3="","",CONCATENATE(AB1," pont"))</f>
        <v/>
      </c>
      <c r="R41" s="394"/>
      <c r="S41" s="143"/>
    </row>
    <row r="42" spans="1:19" s="34" customFormat="1" ht="9.6" customHeight="1" x14ac:dyDescent="0.25">
      <c r="A42" s="145"/>
      <c r="B42" s="308"/>
      <c r="C42" s="308"/>
      <c r="D42" s="304"/>
      <c r="E42" s="156"/>
      <c r="F42" s="323"/>
      <c r="G42" s="323"/>
      <c r="H42" s="324"/>
      <c r="I42" s="323"/>
      <c r="J42" s="157"/>
      <c r="K42" s="149" t="s">
        <v>0</v>
      </c>
      <c r="L42" s="158" t="s">
        <v>411</v>
      </c>
      <c r="M42" s="151" t="str">
        <f>UPPER(IF(OR(L42="a",L42="as"),K40,IF(OR(L42="b",L42="bs"),K44,)))</f>
        <v>OROSZ</v>
      </c>
      <c r="N42" s="159"/>
      <c r="O42" s="139"/>
      <c r="P42" s="140"/>
      <c r="Q42" s="139"/>
      <c r="R42" s="217"/>
      <c r="S42" s="143"/>
    </row>
    <row r="43" spans="1:19" s="34" customFormat="1" ht="9.6" customHeight="1" x14ac:dyDescent="0.25">
      <c r="A43" s="145">
        <v>19</v>
      </c>
      <c r="B43" s="271">
        <f>IF($E43="","",VLOOKUP($E43,'Fiú 6 kcs. B ELO'!$A$7:$O$48,14))</f>
        <v>0</v>
      </c>
      <c r="C43" s="271">
        <f>IF($E43="","",VLOOKUP($E43,'Fiú 6 kcs. B ELO'!$A$7:$O$48,15))</f>
        <v>0</v>
      </c>
      <c r="D43" s="295">
        <f>IF($E43="","",VLOOKUP($E43,'Fiú 6 kcs. B ELO'!$A$7:$O$48,5))</f>
        <v>0</v>
      </c>
      <c r="E43" s="134">
        <v>18</v>
      </c>
      <c r="F43" s="322" t="str">
        <f>UPPER(IF($E43="","",VLOOKUP($E43,'Fiú 6 kcs. B ELO'!$A$7:$O$48,2)))</f>
        <v>VINCE</v>
      </c>
      <c r="G43" s="322" t="str">
        <f>IF($E43="","",VLOOKUP($E43,'Fiú 6 kcs. B ELO'!$A$7:$O$48,3))</f>
        <v>Zoárd</v>
      </c>
      <c r="H43" s="322"/>
      <c r="I43" s="322" t="str">
        <f>IF($E43="","",VLOOKUP($E43,'Fiú 6 kcs. B ELO'!$A$7:$O$48,4))</f>
        <v>Szent István Sport Általános Iskola és Gimnázium</v>
      </c>
      <c r="J43" s="137"/>
      <c r="K43" s="136"/>
      <c r="L43" s="161"/>
      <c r="M43" s="388" t="s">
        <v>443</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411</v>
      </c>
      <c r="K44" s="151" t="str">
        <f>UPPER(IF(OR(J44="a",J44="as"),F43,IF(OR(J44="b",J44="bs"),F45,)))</f>
        <v>OROSZ</v>
      </c>
      <c r="L44" s="163"/>
      <c r="M44" s="136"/>
      <c r="N44" s="162"/>
      <c r="O44" s="139"/>
      <c r="P44" s="140"/>
      <c r="Q44" s="139"/>
      <c r="R44" s="217"/>
      <c r="S44" s="143"/>
    </row>
    <row r="45" spans="1:19" s="34" customFormat="1" ht="9.6" customHeight="1" x14ac:dyDescent="0.25">
      <c r="A45" s="145">
        <v>20</v>
      </c>
      <c r="B45" s="271">
        <f>IF($E45="","",VLOOKUP($E45,'Fiú 6 kcs. B ELO'!$A$7:$O$48,14))</f>
        <v>0</v>
      </c>
      <c r="C45" s="271">
        <f>IF($E45="","",VLOOKUP($E45,'Fiú 6 kcs. B ELO'!$A$7:$O$48,15))</f>
        <v>0</v>
      </c>
      <c r="D45" s="295">
        <f>IF($E45="","",VLOOKUP($E45,'Fiú 6 kcs. B ELO'!$A$7:$O$48,5))</f>
        <v>0</v>
      </c>
      <c r="E45" s="134">
        <v>14</v>
      </c>
      <c r="F45" s="322" t="str">
        <f>UPPER(IF($E45="","",VLOOKUP($E45,'Fiú 6 kcs. B ELO'!$A$7:$O$48,2)))</f>
        <v>OROSZ</v>
      </c>
      <c r="G45" s="322" t="str">
        <f>IF($E45="","",VLOOKUP($E45,'Fiú 6 kcs. B ELO'!$A$7:$O$48,3))</f>
        <v>Bálint</v>
      </c>
      <c r="H45" s="322"/>
      <c r="I45" s="322" t="str">
        <f>IF($E45="","",VLOOKUP($E45,'Fiú 6 kcs. B ELO'!$A$7:$O$48,4))</f>
        <v>Db., Fazekas M.</v>
      </c>
      <c r="J45" s="164"/>
      <c r="K45" s="388" t="s">
        <v>425</v>
      </c>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410</v>
      </c>
      <c r="O46" s="151" t="str">
        <f>UPPER(IF(OR(N46="a",N46="as"),M42,IF(OR(N46="b",N46="bs"),M50,)))</f>
        <v>OROSZ</v>
      </c>
      <c r="P46" s="218"/>
      <c r="Q46" s="139"/>
      <c r="R46" s="217"/>
      <c r="S46" s="143"/>
    </row>
    <row r="47" spans="1:19" s="34" customFormat="1" ht="9.6" customHeight="1" x14ac:dyDescent="0.25">
      <c r="A47" s="145">
        <v>21</v>
      </c>
      <c r="B47" s="271">
        <f>IF($E47="","",VLOOKUP($E47,'Fiú 6 kcs. B ELO'!$A$7:$O$48,14))</f>
        <v>0</v>
      </c>
      <c r="C47" s="271">
        <f>IF($E47="","",VLOOKUP($E47,'Fiú 6 kcs. B ELO'!$A$7:$O$48,15))</f>
        <v>0</v>
      </c>
      <c r="D47" s="295">
        <f>IF($E47="","",VLOOKUP($E47,'Fiú 6 kcs. B ELO'!$A$7:$O$48,5))</f>
        <v>0</v>
      </c>
      <c r="E47" s="134">
        <v>20</v>
      </c>
      <c r="F47" s="322" t="str">
        <f>UPPER(IF($E47="","",VLOOKUP($E47,'Fiú 6 kcs. B ELO'!$A$7:$O$48,2)))</f>
        <v>MIHOLICS</v>
      </c>
      <c r="G47" s="322" t="str">
        <f>IF($E47="","",VLOOKUP($E47,'Fiú 6 kcs. B ELO'!$A$7:$O$48,3))</f>
        <v>Máté</v>
      </c>
      <c r="H47" s="322"/>
      <c r="I47" s="322" t="str">
        <f>IF($E47="","",VLOOKUP($E47,'Fiú 6 kcs. B ELO'!$A$7:$O$48,4))</f>
        <v>Tatabánya</v>
      </c>
      <c r="J47" s="166"/>
      <c r="K47" s="136"/>
      <c r="L47" s="136"/>
      <c r="M47" s="136"/>
      <c r="N47" s="162"/>
      <c r="O47" s="136" t="s">
        <v>530</v>
      </c>
      <c r="P47" s="217"/>
      <c r="Q47" s="139"/>
      <c r="R47" s="217"/>
      <c r="S47" s="143"/>
    </row>
    <row r="48" spans="1:19" s="34" customFormat="1" ht="9.6" customHeight="1" x14ac:dyDescent="0.25">
      <c r="A48" s="145"/>
      <c r="B48" s="308"/>
      <c r="C48" s="308"/>
      <c r="D48" s="304"/>
      <c r="E48" s="156"/>
      <c r="F48" s="323"/>
      <c r="G48" s="323"/>
      <c r="H48" s="324"/>
      <c r="I48" s="325" t="s">
        <v>0</v>
      </c>
      <c r="J48" s="150" t="s">
        <v>411</v>
      </c>
      <c r="K48" s="151" t="str">
        <f>UPPER(IF(OR(J48="a",J48="as"),F47,IF(OR(J48="b",J48="bs"),F49,)))</f>
        <v>T. NAGY</v>
      </c>
      <c r="L48" s="151"/>
      <c r="M48" s="136"/>
      <c r="N48" s="162"/>
      <c r="O48" s="139"/>
      <c r="P48" s="217"/>
      <c r="Q48" s="139"/>
      <c r="R48" s="217"/>
      <c r="S48" s="143"/>
    </row>
    <row r="49" spans="1:19" s="34" customFormat="1" ht="9.6" customHeight="1" x14ac:dyDescent="0.25">
      <c r="A49" s="145">
        <v>22</v>
      </c>
      <c r="B49" s="271">
        <f>IF($E49="","",VLOOKUP($E49,'Fiú 6 kcs. B ELO'!$A$7:$O$48,14))</f>
        <v>0</v>
      </c>
      <c r="C49" s="271">
        <f>IF($E49="","",VLOOKUP($E49,'Fiú 6 kcs. B ELO'!$A$7:$O$48,15))</f>
        <v>0</v>
      </c>
      <c r="D49" s="295">
        <f>IF($E49="","",VLOOKUP($E49,'Fiú 6 kcs. B ELO'!$A$7:$O$48,5))</f>
        <v>0</v>
      </c>
      <c r="E49" s="134">
        <v>12</v>
      </c>
      <c r="F49" s="322" t="str">
        <f>UPPER(IF($E49="","",VLOOKUP($E49,'Fiú 6 kcs. B ELO'!$A$7:$O$48,2)))</f>
        <v>T. NAGY</v>
      </c>
      <c r="G49" s="322" t="str">
        <f>IF($E49="","",VLOOKUP($E49,'Fiú 6 kcs. B ELO'!$A$7:$O$48,3))</f>
        <v>Sándor</v>
      </c>
      <c r="H49" s="322"/>
      <c r="I49" s="322" t="str">
        <f>IF($E49="","",VLOOKUP($E49,'Fiú 6 kcs. B ELO'!$A$7:$O$48,4))</f>
        <v>Szfvári Teleki B. Gimn.</v>
      </c>
      <c r="J49" s="154"/>
      <c r="K49" s="388" t="s">
        <v>424</v>
      </c>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410</v>
      </c>
      <c r="M50" s="151" t="str">
        <f>UPPER(IF(OR(L50="a",L50="as"),K48,IF(OR(L50="b",L50="bs"),K52,)))</f>
        <v>T. NAGY</v>
      </c>
      <c r="N50" s="168"/>
      <c r="O50" s="139"/>
      <c r="P50" s="217"/>
      <c r="Q50" s="139"/>
      <c r="R50" s="217"/>
      <c r="S50" s="143"/>
    </row>
    <row r="51" spans="1:19" s="34" customFormat="1" ht="9.6" customHeight="1" x14ac:dyDescent="0.25">
      <c r="A51" s="145">
        <v>23</v>
      </c>
      <c r="B51" s="271">
        <f>IF($E51="","",VLOOKUP($E51,'Fiú 6 kcs. B ELO'!$A$7:$O$48,14))</f>
        <v>0</v>
      </c>
      <c r="C51" s="271">
        <f>IF($E51="","",VLOOKUP($E51,'Fiú 6 kcs. B ELO'!$A$7:$O$48,15))</f>
        <v>0</v>
      </c>
      <c r="D51" s="295">
        <f>IF($E51="","",VLOOKUP($E51,'Fiú 6 kcs. B ELO'!$A$7:$O$48,5))</f>
        <v>0</v>
      </c>
      <c r="E51" s="134">
        <v>19</v>
      </c>
      <c r="F51" s="322" t="str">
        <f>UPPER(IF($E51="","",VLOOKUP($E51,'Fiú 6 kcs. B ELO'!$A$7:$O$48,2)))</f>
        <v>LUKÁTS</v>
      </c>
      <c r="G51" s="322" t="str">
        <f>IF($E51="","",VLOOKUP($E51,'Fiú 6 kcs. B ELO'!$A$7:$O$48,3))</f>
        <v>Zalán</v>
      </c>
      <c r="H51" s="322"/>
      <c r="I51" s="322" t="str">
        <f>IF($E51="","",VLOOKUP($E51,'Fiú 6 kcs. B ELO'!$A$7:$O$48,4))</f>
        <v>Szent István Sport Általános Iskola és Gimnázium</v>
      </c>
      <c r="J51" s="137"/>
      <c r="K51" s="136"/>
      <c r="L51" s="161"/>
      <c r="M51" s="388" t="s">
        <v>424</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411</v>
      </c>
      <c r="K52" s="151" t="str">
        <f>UPPER(IF(OR(J52="a",J52="as"),F51,IF(OR(J52="b",J52="bs"),F53,)))</f>
        <v xml:space="preserve">BERTA </v>
      </c>
      <c r="L52" s="163"/>
      <c r="M52" s="136"/>
      <c r="N52" s="160"/>
      <c r="O52" s="139"/>
      <c r="P52" s="217"/>
      <c r="Q52" s="139"/>
      <c r="R52" s="217"/>
      <c r="S52" s="143"/>
    </row>
    <row r="53" spans="1:19" s="34" customFormat="1" ht="9.6" customHeight="1" x14ac:dyDescent="0.25">
      <c r="A53" s="133">
        <v>24</v>
      </c>
      <c r="B53" s="271">
        <f>IF($E53="","",VLOOKUP($E53,'Fiú 6 kcs. B ELO'!$A$7:$O$48,14))</f>
        <v>0</v>
      </c>
      <c r="C53" s="271">
        <f>IF($E53="","",VLOOKUP($E53,'Fiú 6 kcs. B ELO'!$A$7:$O$48,15))</f>
        <v>0</v>
      </c>
      <c r="D53" s="295">
        <f>IF($E53="","",VLOOKUP($E53,'Fiú 6 kcs. B ELO'!$A$7:$O$48,5))</f>
        <v>0</v>
      </c>
      <c r="E53" s="134">
        <v>4</v>
      </c>
      <c r="F53" s="135" t="str">
        <f>UPPER(IF($E53="","",VLOOKUP($E53,'Fiú 6 kcs. B ELO'!$A$7:$O$48,2)))</f>
        <v xml:space="preserve">BERTA </v>
      </c>
      <c r="G53" s="135" t="str">
        <f>IF($E53="","",VLOOKUP($E53,'Fiú 6 kcs. B ELO'!$A$7:$O$48,3))</f>
        <v>Botond</v>
      </c>
      <c r="H53" s="135"/>
      <c r="I53" s="135" t="str">
        <f>IF($E53="","",VLOOKUP($E53,'Fiú 6 kcs. B ELO'!$A$7:$O$48,4))</f>
        <v>PTE - Babits Gimn.</v>
      </c>
      <c r="J53" s="164"/>
      <c r="K53" s="388" t="s">
        <v>429</v>
      </c>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410</v>
      </c>
      <c r="Q54" s="151" t="str">
        <f>UPPER(IF(OR(P54="a",P54="as"),O46,IF(OR(P54="b",P54="bs"),O62,)))</f>
        <v>OROSZ</v>
      </c>
      <c r="R54" s="219"/>
      <c r="S54" s="143"/>
    </row>
    <row r="55" spans="1:19" s="34" customFormat="1" ht="9.6" customHeight="1" x14ac:dyDescent="0.25">
      <c r="A55" s="133">
        <v>25</v>
      </c>
      <c r="B55" s="271">
        <f>IF($E55="","",VLOOKUP($E55,'Fiú 6 kcs. B ELO'!$A$7:$O$48,14))</f>
        <v>0</v>
      </c>
      <c r="C55" s="271">
        <f>IF($E55="","",VLOOKUP($E55,'Fiú 6 kcs. B ELO'!$A$7:$O$48,15))</f>
        <v>0</v>
      </c>
      <c r="D55" s="295">
        <f>IF($E55="","",VLOOKUP($E55,'Fiú 6 kcs. B ELO'!$A$7:$O$48,5))</f>
        <v>0</v>
      </c>
      <c r="E55" s="134">
        <v>6</v>
      </c>
      <c r="F55" s="135" t="str">
        <f>UPPER(IF($E55="","",VLOOKUP($E55,'Fiú 6 kcs. B ELO'!$A$7:$O$48,2)))</f>
        <v xml:space="preserve">SZILÁGYI </v>
      </c>
      <c r="G55" s="135" t="str">
        <f>IF($E55="","",VLOOKUP($E55,'Fiú 6 kcs. B ELO'!$A$7:$O$48,3))</f>
        <v>Dominik</v>
      </c>
      <c r="H55" s="135"/>
      <c r="I55" s="135" t="str">
        <f>IF($E55="","",VLOOKUP($E55,'Fiú 6 kcs. B ELO'!$A$7:$O$48,4))</f>
        <v>Békéscsaba Jankay</v>
      </c>
      <c r="J55" s="137"/>
      <c r="K55" s="136"/>
      <c r="L55" s="136"/>
      <c r="M55" s="136"/>
      <c r="N55" s="160"/>
      <c r="O55" s="139"/>
      <c r="P55" s="217"/>
      <c r="Q55" s="136" t="s">
        <v>443</v>
      </c>
      <c r="R55" s="140"/>
      <c r="S55" s="143"/>
    </row>
    <row r="56" spans="1:19" s="34" customFormat="1" ht="9.6" customHeight="1" x14ac:dyDescent="0.25">
      <c r="A56" s="145"/>
      <c r="B56" s="308"/>
      <c r="C56" s="308"/>
      <c r="D56" s="304"/>
      <c r="E56" s="146"/>
      <c r="F56" s="147"/>
      <c r="G56" s="147"/>
      <c r="H56" s="148"/>
      <c r="I56" s="149" t="s">
        <v>0</v>
      </c>
      <c r="J56" s="150" t="s">
        <v>410</v>
      </c>
      <c r="K56" s="151" t="str">
        <f>UPPER(IF(OR(J56="a",J56="as"),F55,IF(OR(J56="b",J56="bs"),F57,)))</f>
        <v xml:space="preserve">SZILÁGYI </v>
      </c>
      <c r="L56" s="151"/>
      <c r="M56" s="136"/>
      <c r="N56" s="160"/>
      <c r="O56" s="139"/>
      <c r="P56" s="217"/>
      <c r="Q56" s="139"/>
      <c r="R56" s="140"/>
      <c r="S56" s="143"/>
    </row>
    <row r="57" spans="1:19" s="34" customFormat="1" ht="9.6" customHeight="1" x14ac:dyDescent="0.25">
      <c r="A57" s="145">
        <v>26</v>
      </c>
      <c r="B57" s="271">
        <f>IF($E57="","",VLOOKUP($E57,'Fiú 6 kcs. B ELO'!$A$7:$O$48,14))</f>
        <v>0</v>
      </c>
      <c r="C57" s="271">
        <f>IF($E57="","",VLOOKUP($E57,'Fiú 6 kcs. B ELO'!$A$7:$O$48,15))</f>
        <v>0</v>
      </c>
      <c r="D57" s="295">
        <f>IF($E57="","",VLOOKUP($E57,'Fiú 6 kcs. B ELO'!$A$7:$O$48,5))</f>
        <v>0</v>
      </c>
      <c r="E57" s="134">
        <v>11</v>
      </c>
      <c r="F57" s="322" t="str">
        <f>UPPER(IF($E57="","",VLOOKUP($E57,'Fiú 6 kcs. B ELO'!$A$7:$O$48,2)))</f>
        <v xml:space="preserve">HEGEDŰS   </v>
      </c>
      <c r="G57" s="322" t="str">
        <f>IF($E57="","",VLOOKUP($E57,'Fiú 6 kcs. B ELO'!$A$7:$O$48,3))</f>
        <v>Milán Norbert</v>
      </c>
      <c r="H57" s="322"/>
      <c r="I57" s="322" t="str">
        <f>IF($E57="","",VLOOKUP($E57,'Fiú 6 kcs. B ELO'!$A$7:$O$48,4))</f>
        <v xml:space="preserve">Szegedi Tömörkény István Gimnázium, </v>
      </c>
      <c r="J57" s="154"/>
      <c r="K57" s="388" t="s">
        <v>437</v>
      </c>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411</v>
      </c>
      <c r="M58" s="151" t="str">
        <f>UPPER(IF(OR(L58="a",L58="as"),K56,IF(OR(L58="b",L58="bs"),K60,)))</f>
        <v xml:space="preserve">VÁMOS </v>
      </c>
      <c r="N58" s="159"/>
      <c r="O58" s="139"/>
      <c r="P58" s="217"/>
      <c r="Q58" s="139"/>
      <c r="R58" s="140"/>
      <c r="S58" s="143"/>
    </row>
    <row r="59" spans="1:19" s="34" customFormat="1" ht="9.6" customHeight="1" x14ac:dyDescent="0.25">
      <c r="A59" s="145">
        <v>27</v>
      </c>
      <c r="B59" s="271">
        <f>IF($E59="","",VLOOKUP($E59,'Fiú 6 kcs. B ELO'!$A$7:$O$48,14))</f>
        <v>0</v>
      </c>
      <c r="C59" s="271">
        <f>IF($E59="","",VLOOKUP($E59,'Fiú 6 kcs. B ELO'!$A$7:$O$48,15))</f>
        <v>0</v>
      </c>
      <c r="D59" s="295">
        <f>IF($E59="","",VLOOKUP($E59,'Fiú 6 kcs. B ELO'!$A$7:$O$48,5))</f>
        <v>0</v>
      </c>
      <c r="E59" s="134">
        <v>29</v>
      </c>
      <c r="F59" s="322" t="str">
        <f>UPPER(IF($E59="","",VLOOKUP($E59,'Fiú 6 kcs. B ELO'!$A$7:$O$48,2)))</f>
        <v xml:space="preserve">GERZSEI </v>
      </c>
      <c r="G59" s="322" t="str">
        <f>IF($E59="","",VLOOKUP($E59,'Fiú 6 kcs. B ELO'!$A$7:$O$48,3))</f>
        <v>Dániel</v>
      </c>
      <c r="H59" s="322"/>
      <c r="I59" s="322">
        <f>IF($E59="","",VLOOKUP($E59,'Fiú 6 kcs. B ELO'!$A$7:$O$48,4))</f>
        <v>0</v>
      </c>
      <c r="J59" s="137"/>
      <c r="K59" s="136"/>
      <c r="L59" s="161"/>
      <c r="M59" s="388" t="s">
        <v>420</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411</v>
      </c>
      <c r="K60" s="151" t="str">
        <f>UPPER(IF(OR(J60="a",J60="as"),F59,IF(OR(J60="b",J60="bs"),F61,)))</f>
        <v xml:space="preserve">VÁMOS </v>
      </c>
      <c r="L60" s="163"/>
      <c r="M60" s="136"/>
      <c r="N60" s="162"/>
      <c r="O60" s="139"/>
      <c r="P60" s="217"/>
      <c r="Q60" s="139"/>
      <c r="R60" s="140"/>
      <c r="S60" s="143"/>
    </row>
    <row r="61" spans="1:19" s="34" customFormat="1" ht="9.6" customHeight="1" x14ac:dyDescent="0.25">
      <c r="A61" s="145">
        <v>28</v>
      </c>
      <c r="B61" s="271">
        <f>IF($E61="","",VLOOKUP($E61,'Fiú 6 kcs. B ELO'!$A$7:$O$48,14))</f>
        <v>0</v>
      </c>
      <c r="C61" s="271">
        <f>IF($E61="","",VLOOKUP($E61,'Fiú 6 kcs. B ELO'!$A$7:$O$48,15))</f>
        <v>0</v>
      </c>
      <c r="D61" s="295">
        <f>IF($E61="","",VLOOKUP($E61,'Fiú 6 kcs. B ELO'!$A$7:$O$48,5))</f>
        <v>0</v>
      </c>
      <c r="E61" s="134">
        <v>10</v>
      </c>
      <c r="F61" s="322" t="str">
        <f>UPPER(IF($E61="","",VLOOKUP($E61,'Fiú 6 kcs. B ELO'!$A$7:$O$48,2)))</f>
        <v xml:space="preserve">VÁMOS </v>
      </c>
      <c r="G61" s="322" t="str">
        <f>IF($E61="","",VLOOKUP($E61,'Fiú 6 kcs. B ELO'!$A$7:$O$48,3))</f>
        <v>Barnabás</v>
      </c>
      <c r="H61" s="322"/>
      <c r="I61" s="322" t="str">
        <f>IF($E61="","",VLOOKUP($E61,'Fiú 6 kcs. B ELO'!$A$7:$O$48,4))</f>
        <v>Budapesti Fazekas Mihály Gyakorló Ált. Isk. és Gimn.</v>
      </c>
      <c r="J61" s="164"/>
      <c r="K61" s="388" t="s">
        <v>450</v>
      </c>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410</v>
      </c>
      <c r="O62" s="151" t="str">
        <f>UPPER(IF(OR(N62="a",N62="as"),M58,IF(OR(N62="b",N62="bs"),M66,)))</f>
        <v xml:space="preserve">VÁMOS </v>
      </c>
      <c r="P62" s="219"/>
      <c r="Q62" s="139"/>
      <c r="R62" s="140"/>
      <c r="S62" s="143"/>
    </row>
    <row r="63" spans="1:19" s="34" customFormat="1" ht="9.6" customHeight="1" x14ac:dyDescent="0.25">
      <c r="A63" s="145">
        <v>29</v>
      </c>
      <c r="B63" s="271">
        <f>IF($E63="","",VLOOKUP($E63,'Fiú 6 kcs. B ELO'!$A$7:$O$48,14))</f>
        <v>0</v>
      </c>
      <c r="C63" s="271">
        <f>IF($E63="","",VLOOKUP($E63,'Fiú 6 kcs. B ELO'!$A$7:$O$48,15))</f>
        <v>0</v>
      </c>
      <c r="D63" s="295">
        <f>IF($E63="","",VLOOKUP($E63,'Fiú 6 kcs. B ELO'!$A$7:$O$48,5))</f>
        <v>0</v>
      </c>
      <c r="E63" s="134">
        <v>22</v>
      </c>
      <c r="F63" s="322" t="str">
        <f>UPPER(IF($E63="","",VLOOKUP($E63,'Fiú 6 kcs. B ELO'!$A$7:$O$48,2)))</f>
        <v xml:space="preserve">SERES </v>
      </c>
      <c r="G63" s="322" t="str">
        <f>IF($E63="","",VLOOKUP($E63,'Fiú 6 kcs. B ELO'!$A$7:$O$48,3))</f>
        <v>Dávid</v>
      </c>
      <c r="H63" s="322"/>
      <c r="I63" s="322" t="str">
        <f>IF($E63="","",VLOOKUP($E63,'Fiú 6 kcs. B ELO'!$A$7:$O$48,4))</f>
        <v>Monori József Attila Gimnázium</v>
      </c>
      <c r="J63" s="166"/>
      <c r="K63" s="136"/>
      <c r="L63" s="136"/>
      <c r="M63" s="136"/>
      <c r="N63" s="162"/>
      <c r="O63" s="136" t="s">
        <v>529</v>
      </c>
      <c r="P63" s="160"/>
      <c r="Q63" s="141"/>
      <c r="R63" s="142"/>
      <c r="S63" s="143"/>
    </row>
    <row r="64" spans="1:19" s="34" customFormat="1" ht="9.6" customHeight="1" x14ac:dyDescent="0.25">
      <c r="A64" s="145"/>
      <c r="B64" s="308"/>
      <c r="C64" s="308"/>
      <c r="D64" s="304"/>
      <c r="E64" s="156"/>
      <c r="F64" s="323"/>
      <c r="G64" s="323"/>
      <c r="H64" s="324"/>
      <c r="I64" s="325" t="s">
        <v>0</v>
      </c>
      <c r="J64" s="150" t="s">
        <v>411</v>
      </c>
      <c r="K64" s="151" t="str">
        <f>UPPER(IF(OR(J64="a",J64="as"),F63,IF(OR(J64="b",J64="bs"),F65,)))</f>
        <v xml:space="preserve">DOLMÁNY </v>
      </c>
      <c r="L64" s="151"/>
      <c r="M64" s="136"/>
      <c r="N64" s="162"/>
      <c r="O64" s="160"/>
      <c r="P64" s="160"/>
      <c r="Q64" s="141"/>
      <c r="R64" s="142"/>
      <c r="S64" s="143"/>
    </row>
    <row r="65" spans="1:19" s="34" customFormat="1" ht="9.6" customHeight="1" x14ac:dyDescent="0.25">
      <c r="A65" s="145">
        <v>30</v>
      </c>
      <c r="B65" s="271">
        <f>IF($E65="","",VLOOKUP($E65,'Fiú 6 kcs. B ELO'!$A$7:$O$48,14))</f>
        <v>0</v>
      </c>
      <c r="C65" s="271">
        <f>IF($E65="","",VLOOKUP($E65,'Fiú 6 kcs. B ELO'!$A$7:$O$48,15))</f>
        <v>0</v>
      </c>
      <c r="D65" s="295">
        <f>IF($E65="","",VLOOKUP($E65,'Fiú 6 kcs. B ELO'!$A$7:$O$48,5))</f>
        <v>0</v>
      </c>
      <c r="E65" s="134">
        <v>9</v>
      </c>
      <c r="F65" s="322" t="str">
        <f>UPPER(IF($E65="","",VLOOKUP($E65,'Fiú 6 kcs. B ELO'!$A$7:$O$48,2)))</f>
        <v xml:space="preserve">DOLMÁNY </v>
      </c>
      <c r="G65" s="322" t="str">
        <f>IF($E65="","",VLOOKUP($E65,'Fiú 6 kcs. B ELO'!$A$7:$O$48,3))</f>
        <v>Balázs</v>
      </c>
      <c r="H65" s="322"/>
      <c r="I65" s="322" t="str">
        <f>IF($E65="","",VLOOKUP($E65,'Fiú 6 kcs. B ELO'!$A$7:$O$48,4))</f>
        <v>Karinthy Frigyes Gimnázium</v>
      </c>
      <c r="J65" s="154"/>
      <c r="K65" s="388" t="s">
        <v>451</v>
      </c>
      <c r="L65" s="155"/>
      <c r="M65" s="136"/>
      <c r="N65" s="162"/>
      <c r="O65" s="384" t="s">
        <v>415</v>
      </c>
      <c r="P65" s="384"/>
      <c r="Q65" s="385"/>
      <c r="R65" s="142"/>
      <c r="S65" s="143"/>
    </row>
    <row r="66" spans="1:19" s="34" customFormat="1" ht="9.6" customHeight="1" x14ac:dyDescent="0.25">
      <c r="A66" s="145"/>
      <c r="B66" s="308"/>
      <c r="C66" s="308"/>
      <c r="D66" s="304"/>
      <c r="E66" s="156"/>
      <c r="F66" s="323"/>
      <c r="G66" s="323"/>
      <c r="H66" s="324"/>
      <c r="I66" s="323"/>
      <c r="J66" s="157"/>
      <c r="K66" s="149" t="s">
        <v>0</v>
      </c>
      <c r="L66" s="158" t="s">
        <v>410</v>
      </c>
      <c r="M66" s="151" t="str">
        <f>UPPER(IF(OR(L66="a",L66="as"),K64,IF(OR(L66="b",L66="bs"),K68,)))</f>
        <v xml:space="preserve">DOLMÁNY </v>
      </c>
      <c r="N66" s="168"/>
      <c r="O66" s="387" t="s">
        <v>422</v>
      </c>
      <c r="P66" s="384"/>
      <c r="Q66" s="385"/>
      <c r="R66" s="142"/>
      <c r="S66" s="143"/>
    </row>
    <row r="67" spans="1:19" s="34" customFormat="1" ht="9.6" customHeight="1" x14ac:dyDescent="0.25">
      <c r="A67" s="145">
        <v>31</v>
      </c>
      <c r="B67" s="271">
        <f>IF($E67="","",VLOOKUP($E67,'Fiú 6 kcs. B ELO'!$A$7:$O$48,14))</f>
        <v>0</v>
      </c>
      <c r="C67" s="271">
        <f>IF($E67="","",VLOOKUP($E67,'Fiú 6 kcs. B ELO'!$A$7:$O$48,15))</f>
        <v>0</v>
      </c>
      <c r="D67" s="295">
        <f>IF($E67="","",VLOOKUP($E67,'Fiú 6 kcs. B ELO'!$A$7:$O$48,5))</f>
        <v>0</v>
      </c>
      <c r="E67" s="134">
        <v>24</v>
      </c>
      <c r="F67" s="322" t="str">
        <f>UPPER(IF($E67="","",VLOOKUP($E67,'Fiú 6 kcs. B ELO'!$A$7:$O$48,2)))</f>
        <v xml:space="preserve">ZELEI </v>
      </c>
      <c r="G67" s="322" t="str">
        <f>IF($E67="","",VLOOKUP($E67,'Fiú 6 kcs. B ELO'!$A$7:$O$48,3))</f>
        <v>Kristóf</v>
      </c>
      <c r="H67" s="322"/>
      <c r="I67" s="322" t="str">
        <f>IF($E67="","",VLOOKUP($E67,'Fiú 6 kcs. B ELO'!$A$7:$O$48,4))</f>
        <v>Mátyás Király Gimnázium és Kollégium</v>
      </c>
      <c r="J67" s="137"/>
      <c r="K67" s="136"/>
      <c r="L67" s="161"/>
      <c r="M67" s="388" t="s">
        <v>522</v>
      </c>
      <c r="N67" s="160"/>
      <c r="O67" s="160"/>
      <c r="P67" s="160"/>
      <c r="Q67" s="141" t="s">
        <v>423</v>
      </c>
      <c r="R67" s="142"/>
      <c r="S67" s="143"/>
    </row>
    <row r="68" spans="1:19" s="34" customFormat="1" ht="9.6" customHeight="1" x14ac:dyDescent="0.25">
      <c r="A68" s="145"/>
      <c r="B68" s="308"/>
      <c r="C68" s="308"/>
      <c r="D68" s="304"/>
      <c r="E68" s="146"/>
      <c r="F68" s="147"/>
      <c r="G68" s="147"/>
      <c r="H68" s="148"/>
      <c r="I68" s="149" t="s">
        <v>0</v>
      </c>
      <c r="J68" s="150" t="s">
        <v>411</v>
      </c>
      <c r="K68" s="151" t="str">
        <f>UPPER(IF(OR(J68="a",J68="as"),F67,IF(OR(J68="b",J68="bs"),F69,)))</f>
        <v>ERDÉLYI</v>
      </c>
      <c r="L68" s="163"/>
      <c r="M68" s="136"/>
      <c r="N68" s="160"/>
      <c r="O68" s="160"/>
      <c r="P68" s="160"/>
      <c r="Q68" s="141"/>
      <c r="R68" s="142"/>
      <c r="S68" s="143"/>
    </row>
    <row r="69" spans="1:19" s="34" customFormat="1" ht="9.6" customHeight="1" x14ac:dyDescent="0.25">
      <c r="A69" s="133">
        <v>32</v>
      </c>
      <c r="B69" s="271">
        <f>IF($E69="","",VLOOKUP($E69,'Fiú 6 kcs. B ELO'!$A$7:$O$48,14))</f>
        <v>0</v>
      </c>
      <c r="C69" s="271">
        <f>IF($E69="","",VLOOKUP($E69,'Fiú 6 kcs. B ELO'!$A$7:$O$48,15))</f>
        <v>0</v>
      </c>
      <c r="D69" s="295">
        <f>IF($E69="","",VLOOKUP($E69,'Fiú 6 kcs. B ELO'!$A$7:$O$48,5))</f>
        <v>0</v>
      </c>
      <c r="E69" s="134">
        <v>2</v>
      </c>
      <c r="F69" s="135" t="str">
        <f>UPPER(IF($E69="","",VLOOKUP($E69,'Fiú 6 kcs. B ELO'!$A$7:$O$48,2)))</f>
        <v>ERDÉLYI</v>
      </c>
      <c r="G69" s="135" t="str">
        <f>IF($E69="","",VLOOKUP($E69,'Fiú 6 kcs. B ELO'!$A$7:$O$48,3))</f>
        <v>Balázs</v>
      </c>
      <c r="H69" s="135"/>
      <c r="I69" s="135" t="str">
        <f>IF($E69="","",VLOOKUP($E69,'Fiú 6 kcs. B ELO'!$A$7:$O$48,4))</f>
        <v>Bajai III. Béla Gimnázium</v>
      </c>
      <c r="J69" s="164"/>
      <c r="K69" s="388" t="s">
        <v>425</v>
      </c>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6 kcs. B ELO'!$A$7:$Q$134,2)))</f>
        <v>HÓMAN</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6 kcs. B ELO'!$A$7:$Q$134,2)))</f>
        <v>ERDÉLYI</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6 kcs. B ELO'!$A$7:$Q$134,2)))</f>
        <v xml:space="preserve">SILLYE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6 kcs. B ELO'!$A$7:$Q$134,2)))</f>
        <v xml:space="preserve">BERTA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6 kcs. B ELO'!$A$7:$Q$134,2)))</f>
        <v xml:space="preserve">CSIZMADIA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6 kcs. B ELO'!$A$7:$Q$134,2)))</f>
        <v xml:space="preserve">SZILÁGYI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6 kcs. B ELO'!$A$7:$Q$134,2)))</f>
        <v xml:space="preserve">TÖRÖK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6 kcs. B ELO'!$A$7:$Q$134,2)))</f>
        <v xml:space="preserve">BÁRÁNY </v>
      </c>
      <c r="G79" s="213"/>
      <c r="H79" s="212"/>
      <c r="I79" s="214"/>
      <c r="J79" s="215" t="s">
        <v>13</v>
      </c>
      <c r="K79" s="205"/>
      <c r="L79" s="204"/>
      <c r="M79" s="205"/>
      <c r="N79" s="206"/>
      <c r="O79" s="205" t="str">
        <f>R4</f>
        <v>Rákóczi Andrea</v>
      </c>
      <c r="P79" s="204"/>
      <c r="Q79" s="205"/>
      <c r="R79" s="216">
        <f>MIN(8,'Fiú 6 kcs. 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AJ1" sqref="AJ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Altalanos!$D$8</f>
        <v>Fiú 6 kcs B</v>
      </c>
      <c r="F2" s="88"/>
      <c r="G2" s="120"/>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IF($E7="","",VLOOKUP($E7,'Fiú 6 kcs. B ELO'!$A$7:$O$22,14))</f>
        <v/>
      </c>
      <c r="C7" s="295" t="str">
        <f>IF($E7="","",VLOOKUP($E7,'Fiú 6 kcs. B ELO'!$A$7:$O$22,15))</f>
        <v/>
      </c>
      <c r="D7" s="295" t="str">
        <f>IF($E7="","",VLOOKUP($E7,'Fiú 6 kcs. B ELO'!$A$7:$O$22,5))</f>
        <v/>
      </c>
      <c r="E7" s="134"/>
      <c r="F7" s="383" t="s">
        <v>452</v>
      </c>
      <c r="G7" s="383" t="s">
        <v>453</v>
      </c>
      <c r="H7" s="383"/>
      <c r="I7" s="383" t="str">
        <f>IF($E7="","",VLOOKUP($E7,'Fiú 6 kcs. B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t="s">
        <v>410</v>
      </c>
      <c r="K8" s="151" t="str">
        <f>UPPER(IF(OR(J8="a",J8="as"),F7,IF(OR(J8="b",J8="bs"),F9,)))</f>
        <v>SZILAS</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IF($E9="","",VLOOKUP($E9,'Fiú 6 kcs. B ELO'!$A$7:$O$22,14))</f>
        <v/>
      </c>
      <c r="C9" s="295" t="str">
        <f>IF($E9="","",VLOOKUP($E9,'Fiú 6 kcs. B ELO'!$A$7:$O$22,15))</f>
        <v/>
      </c>
      <c r="D9" s="295" t="str">
        <f>IF($E9="","",VLOOKUP($E9,'Fiú 6 kcs. B ELO'!$A$7:$O$22,5))</f>
        <v/>
      </c>
      <c r="E9" s="134"/>
      <c r="F9" s="153" t="s">
        <v>454</v>
      </c>
      <c r="G9" s="153" t="s">
        <v>455</v>
      </c>
      <c r="H9" s="153"/>
      <c r="I9" s="135" t="str">
        <f>IF($E9="","",VLOOKUP($E9,'Fiú 6 kcs. B ELO'!$A$7:$O$22,4))</f>
        <v/>
      </c>
      <c r="J9" s="154"/>
      <c r="K9" s="388" t="s">
        <v>429</v>
      </c>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410</v>
      </c>
      <c r="M10" s="151" t="str">
        <f>UPPER(IF(OR(L10="a",L10="as"),K8,IF(OR(L10="b",L10="bs"),K12,)))</f>
        <v>SZILAS</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IF($E11="","",VLOOKUP($E11,'Fiú 6 kcs. B ELO'!$A$7:$O$22,14))</f>
        <v/>
      </c>
      <c r="C11" s="295" t="str">
        <f>IF($E11="","",VLOOKUP($E11,'Fiú 6 kcs. B ELO'!$A$7:$O$22,15))</f>
        <v/>
      </c>
      <c r="D11" s="295" t="str">
        <f>IF($E11="","",VLOOKUP($E11,'Fiú 6 kcs. B ELO'!$A$7:$O$22,5))</f>
        <v/>
      </c>
      <c r="E11" s="134"/>
      <c r="F11" s="153" t="s">
        <v>456</v>
      </c>
      <c r="G11" s="153" t="s">
        <v>298</v>
      </c>
      <c r="H11" s="153"/>
      <c r="I11" s="153" t="str">
        <f>IF($E11="","",VLOOKUP($E11,'Fiú 6 kcs. B ELO'!$A$7:$O$22,4))</f>
        <v/>
      </c>
      <c r="J11" s="137"/>
      <c r="K11" s="136"/>
      <c r="L11" s="161"/>
      <c r="M11" s="136">
        <v>42</v>
      </c>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411</v>
      </c>
      <c r="K12" s="151" t="str">
        <f>UPPER(IF(OR(J12="a",J12="as"),F11,IF(OR(J12="b",J12="bs"),F13,)))</f>
        <v>PUTNOKI</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IF($E13="","",VLOOKUP($E13,'Fiú 6 kcs. B ELO'!$A$7:$O$22,14))</f>
        <v/>
      </c>
      <c r="C13" s="295" t="str">
        <f>IF($E13="","",VLOOKUP($E13,'Fiú 6 kcs. B ELO'!$A$7:$O$22,15))</f>
        <v/>
      </c>
      <c r="D13" s="295" t="str">
        <f>IF($E13="","",VLOOKUP($E13,'Fiú 6 kcs. B ELO'!$A$7:$O$22,5))</f>
        <v/>
      </c>
      <c r="E13" s="134"/>
      <c r="F13" s="153" t="s">
        <v>457</v>
      </c>
      <c r="G13" s="153" t="s">
        <v>198</v>
      </c>
      <c r="H13" s="153"/>
      <c r="I13" s="153" t="str">
        <f>IF($E13="","",VLOOKUP($E13,'Fiú 6 kcs. B ELO'!$A$7:$O$22,4))</f>
        <v/>
      </c>
      <c r="J13" s="164"/>
      <c r="K13" s="136">
        <v>41</v>
      </c>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t="s">
        <v>411</v>
      </c>
      <c r="O14" s="151" t="str">
        <f>UPPER(IF(OR(N14="a",N14="as"),M10,IF(OR(N14="b",N14="bs"),M18,)))</f>
        <v>BÁRÁNY</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IF($E15="","",VLOOKUP($E15,'Fiú 6 kcs. B ELO'!$A$7:$O$22,14))</f>
        <v/>
      </c>
      <c r="C15" s="295" t="str">
        <f>IF($E15="","",VLOOKUP($E15,'Fiú 6 kcs. B ELO'!$A$7:$O$22,15))</f>
        <v/>
      </c>
      <c r="D15" s="295" t="str">
        <f>IF($E15="","",VLOOKUP($E15,'Fiú 6 kcs. B ELO'!$A$7:$O$22,5))</f>
        <v/>
      </c>
      <c r="E15" s="134"/>
      <c r="F15" s="383" t="s">
        <v>458</v>
      </c>
      <c r="G15" s="383" t="s">
        <v>263</v>
      </c>
      <c r="H15" s="383"/>
      <c r="I15" s="135" t="str">
        <f>IF($E15="","",VLOOKUP($E15,'Fiú 6 kcs. B ELO'!$A$7:$O$22,4))</f>
        <v/>
      </c>
      <c r="J15" s="166"/>
      <c r="K15" s="136"/>
      <c r="L15" s="136"/>
      <c r="M15" s="136"/>
      <c r="N15" s="162"/>
      <c r="O15" s="136">
        <v>40</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t="s">
        <v>410</v>
      </c>
      <c r="K16" s="151" t="str">
        <f>UPPER(IF(OR(J16="a",J16="as"),F15,IF(OR(J16="b",J16="bs"),F17,)))</f>
        <v>SILLYE</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IF($E17="","",VLOOKUP($E17,'Fiú 6 kcs. B ELO'!$A$7:$O$22,14))</f>
        <v/>
      </c>
      <c r="C17" s="295" t="str">
        <f>IF($E17="","",VLOOKUP($E17,'Fiú 6 kcs. B ELO'!$A$7:$O$22,15))</f>
        <v/>
      </c>
      <c r="D17" s="295" t="str">
        <f>IF($E17="","",VLOOKUP($E17,'Fiú 6 kcs. B ELO'!$A$7:$O$22,5))</f>
        <v/>
      </c>
      <c r="E17" s="134"/>
      <c r="F17" s="153" t="s">
        <v>459</v>
      </c>
      <c r="G17" s="153" t="s">
        <v>400</v>
      </c>
      <c r="H17" s="153"/>
      <c r="I17" s="153" t="str">
        <f>IF($E17="","",VLOOKUP($E17,'Fiú 6 kcs. B ELO'!$A$7:$O$22,4))</f>
        <v/>
      </c>
      <c r="J17" s="154"/>
      <c r="K17" s="136">
        <v>41</v>
      </c>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411</v>
      </c>
      <c r="M18" s="151" t="str">
        <f>UPPER(IF(OR(L18="a",L18="as"),K16,IF(OR(L18="b",L18="bs"),K20,)))</f>
        <v>BÁRÁNY</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IF($E19="","",VLOOKUP($E19,'Fiú 6 kcs. B ELO'!$A$7:$O$22,14))</f>
        <v/>
      </c>
      <c r="C19" s="295" t="str">
        <f>IF($E19="","",VLOOKUP($E19,'Fiú 6 kcs. B ELO'!$A$7:$O$22,15))</f>
        <v/>
      </c>
      <c r="D19" s="295" t="str">
        <f>IF($E19="","",VLOOKUP($E19,'Fiú 6 kcs. B ELO'!$A$7:$O$22,5))</f>
        <v/>
      </c>
      <c r="E19" s="134"/>
      <c r="F19" s="153" t="s">
        <v>460</v>
      </c>
      <c r="G19" s="153" t="s">
        <v>283</v>
      </c>
      <c r="H19" s="153"/>
      <c r="I19" s="153" t="str">
        <f>IF($E19="","",VLOOKUP($E19,'Fiú 6 kcs. B ELO'!$A$7:$O$22,4))</f>
        <v/>
      </c>
      <c r="J19" s="137"/>
      <c r="K19" s="136"/>
      <c r="L19" s="161"/>
      <c r="M19" s="136">
        <v>41</v>
      </c>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t="s">
        <v>411</v>
      </c>
      <c r="K20" s="151" t="str">
        <f>UPPER(IF(OR(J20="a",J20="as"),F19,IF(OR(J20="b",J20="bs"),F21,)))</f>
        <v>BÁRÁNY</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IF($E21="","",VLOOKUP($E21,'Fiú 6 kcs. B ELO'!$A$7:$O$22,14))</f>
        <v/>
      </c>
      <c r="C21" s="295" t="str">
        <f>IF($E21="","",VLOOKUP($E21,'Fiú 6 kcs. B ELO'!$A$7:$O$22,15))</f>
        <v/>
      </c>
      <c r="D21" s="295" t="str">
        <f>IF($E21="","",VLOOKUP($E21,'Fiú 6 kcs. B ELO'!$A$7:$O$22,5))</f>
        <v/>
      </c>
      <c r="E21" s="134"/>
      <c r="F21" s="153" t="s">
        <v>461</v>
      </c>
      <c r="G21" s="153" t="s">
        <v>207</v>
      </c>
      <c r="H21" s="153"/>
      <c r="I21" s="153" t="str">
        <f>IF($E21="","",VLOOKUP($E21,'Fiú 6 kcs. B ELO'!$A$7:$O$22,4))</f>
        <v/>
      </c>
      <c r="J21" s="164"/>
      <c r="K21" s="388" t="s">
        <v>429</v>
      </c>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411</v>
      </c>
      <c r="Q22" s="151" t="str">
        <f>UPPER(IF(OR(P22="a",P22="as"),O14,IF(OR(P22="b",P22="bs"),O30,)))</f>
        <v>SERES</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IF($E23="","",VLOOKUP($E23,'Fiú 6 kcs. B ELO'!$A$7:$O$22,14))</f>
        <v/>
      </c>
      <c r="C23" s="295" t="str">
        <f>IF($E23="","",VLOOKUP($E23,'Fiú 6 kcs. B ELO'!$A$7:$O$22,15))</f>
        <v/>
      </c>
      <c r="D23" s="295" t="str">
        <f>IF($E23="","",VLOOKUP($E23,'Fiú 6 kcs. B ELO'!$A$7:$O$22,5))</f>
        <v/>
      </c>
      <c r="E23" s="134"/>
      <c r="F23" s="153" t="s">
        <v>462</v>
      </c>
      <c r="G23" s="153" t="s">
        <v>321</v>
      </c>
      <c r="H23" s="153"/>
      <c r="I23" s="153" t="str">
        <f>IF($E23="","",VLOOKUP($E23,'Fiú 6 kcs. B ELO'!$A$7:$O$22,4))</f>
        <v/>
      </c>
      <c r="J23" s="137"/>
      <c r="K23" s="136"/>
      <c r="L23" s="136"/>
      <c r="M23" s="136"/>
      <c r="N23" s="160"/>
      <c r="O23" s="136"/>
      <c r="P23" s="162"/>
      <c r="Q23" s="136">
        <v>41</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t="s">
        <v>411</v>
      </c>
      <c r="K24" s="151" t="str">
        <f>UPPER(IF(OR(J24="a",J24="as"),F23,IF(OR(J24="b",J24="bs"),F25,)))</f>
        <v>VINCE</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IF($E25="","",VLOOKUP($E25,'Fiú 6 kcs. B ELO'!$A$7:$O$22,14))</f>
        <v/>
      </c>
      <c r="C25" s="295" t="str">
        <f>IF($E25="","",VLOOKUP($E25,'Fiú 6 kcs. B ELO'!$A$7:$O$22,15))</f>
        <v/>
      </c>
      <c r="D25" s="295" t="str">
        <f>IF($E25="","",VLOOKUP($E25,'Fiú 6 kcs. B ELO'!$A$7:$O$22,5))</f>
        <v/>
      </c>
      <c r="E25" s="134"/>
      <c r="F25" s="153" t="s">
        <v>463</v>
      </c>
      <c r="G25" s="153" t="s">
        <v>293</v>
      </c>
      <c r="H25" s="153"/>
      <c r="I25" s="153" t="str">
        <f>IF($E25="","",VLOOKUP($E25,'Fiú 6 kcs. B ELO'!$A$7:$O$22,4))</f>
        <v/>
      </c>
      <c r="J25" s="154"/>
      <c r="K25" s="136" t="s">
        <v>531</v>
      </c>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410</v>
      </c>
      <c r="M26" s="151" t="str">
        <f>UPPER(IF(OR(L26="a",L26="as"),K24,IF(OR(L26="b",L26="bs"),K28,)))</f>
        <v>VINCE</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IF($E27="","",VLOOKUP($E27,'Fiú 6 kcs. B ELO'!$A$7:$O$22,14))</f>
        <v/>
      </c>
      <c r="C27" s="295" t="str">
        <f>IF($E27="","",VLOOKUP($E27,'Fiú 6 kcs. B ELO'!$A$7:$O$22,15))</f>
        <v/>
      </c>
      <c r="D27" s="295" t="str">
        <f>IF($E27="","",VLOOKUP($E27,'Fiú 6 kcs. B ELO'!$A$7:$O$22,5))</f>
        <v/>
      </c>
      <c r="E27" s="134"/>
      <c r="F27" s="153" t="s">
        <v>464</v>
      </c>
      <c r="G27" s="153" t="s">
        <v>188</v>
      </c>
      <c r="H27" s="153"/>
      <c r="I27" s="153" t="str">
        <f>IF($E27="","",VLOOKUP($E27,'Fiú 6 kcs. B ELO'!$A$7:$O$22,4))</f>
        <v/>
      </c>
      <c r="J27" s="137"/>
      <c r="K27" s="136"/>
      <c r="L27" s="161"/>
      <c r="M27" s="136">
        <v>40</v>
      </c>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t="s">
        <v>410</v>
      </c>
      <c r="K28" s="151" t="str">
        <f>UPPER(IF(OR(J28="a",J28="as"),F27,IF(OR(J28="b",J28="bs"),F29,)))</f>
        <v>MIHOLICS</v>
      </c>
      <c r="L28" s="163"/>
      <c r="M28" s="136"/>
      <c r="N28" s="162"/>
      <c r="O28" s="160"/>
      <c r="P28" s="162"/>
      <c r="Q28" s="141"/>
      <c r="R28" s="142"/>
      <c r="S28" s="143"/>
    </row>
    <row r="29" spans="1:37" s="34" customFormat="1" ht="12.9" customHeight="1" x14ac:dyDescent="0.25">
      <c r="A29" s="133">
        <v>12</v>
      </c>
      <c r="B29" s="271" t="str">
        <f>IF($E29="","",VLOOKUP($E29,'Fiú 6 kcs. B ELO'!$A$7:$O$22,14))</f>
        <v/>
      </c>
      <c r="C29" s="295" t="str">
        <f>IF($E29="","",VLOOKUP($E29,'Fiú 6 kcs. B ELO'!$A$7:$O$22,15))</f>
        <v/>
      </c>
      <c r="D29" s="295" t="str">
        <f>IF($E29="","",VLOOKUP($E29,'Fiú 6 kcs. B ELO'!$A$7:$O$22,5))</f>
        <v/>
      </c>
      <c r="E29" s="134"/>
      <c r="F29" s="383" t="s">
        <v>469</v>
      </c>
      <c r="G29" s="383" t="s">
        <v>198</v>
      </c>
      <c r="H29" s="147"/>
      <c r="I29" s="135" t="str">
        <f>IF($E29="","",VLOOKUP($E29,'Fiú 6 kcs. B ELO'!$A$7:$O$22,4))</f>
        <v/>
      </c>
      <c r="J29" s="164"/>
      <c r="K29" s="136" t="s">
        <v>531</v>
      </c>
      <c r="L29" s="136"/>
      <c r="M29" s="136"/>
      <c r="N29" s="162"/>
      <c r="O29" s="160"/>
      <c r="P29" s="162"/>
      <c r="Q29" s="141"/>
      <c r="R29" s="142"/>
      <c r="S29" s="143"/>
    </row>
    <row r="30" spans="1:37" s="34" customFormat="1" ht="12.9" customHeight="1" x14ac:dyDescent="0.25">
      <c r="A30" s="145"/>
      <c r="B30" s="308"/>
      <c r="C30" s="304"/>
      <c r="D30" s="304"/>
      <c r="E30" s="156"/>
      <c r="G30" s="136"/>
      <c r="H30" s="65"/>
      <c r="I30" s="165"/>
      <c r="J30" s="157"/>
      <c r="K30" s="136"/>
      <c r="L30" s="136"/>
      <c r="M30" s="149" t="s">
        <v>0</v>
      </c>
      <c r="N30" s="158" t="s">
        <v>411</v>
      </c>
      <c r="O30" s="151" t="str">
        <f>UPPER(IF(OR(N30="a",N30="as"),M26,IF(OR(N30="b",N30="bs"),M34,)))</f>
        <v>SERES</v>
      </c>
      <c r="P30" s="168"/>
      <c r="Q30" s="141"/>
      <c r="R30" s="142"/>
      <c r="S30" s="143"/>
    </row>
    <row r="31" spans="1:37" s="34" customFormat="1" ht="12.9" customHeight="1" x14ac:dyDescent="0.25">
      <c r="A31" s="145">
        <v>13</v>
      </c>
      <c r="B31" s="271" t="str">
        <f>IF($E31="","",VLOOKUP($E31,'Fiú 6 kcs. B ELO'!$A$7:$O$22,14))</f>
        <v/>
      </c>
      <c r="C31" s="295" t="str">
        <f>IF($E31="","",VLOOKUP($E31,'Fiú 6 kcs. B ELO'!$A$7:$O$22,15))</f>
        <v/>
      </c>
      <c r="D31" s="295" t="str">
        <f>IF($E31="","",VLOOKUP($E31,'Fiú 6 kcs. B ELO'!$A$7:$O$22,5))</f>
        <v/>
      </c>
      <c r="E31" s="134"/>
      <c r="F31" s="153" t="s">
        <v>465</v>
      </c>
      <c r="G31" s="153" t="s">
        <v>279</v>
      </c>
      <c r="H31" s="153"/>
      <c r="I31" s="153" t="str">
        <f>IF($E31="","",VLOOKUP($E31,'Fiú 6 kcs. B ELO'!$A$7:$O$22,4))</f>
        <v/>
      </c>
      <c r="J31" s="166"/>
      <c r="K31" s="136"/>
      <c r="L31" s="136"/>
      <c r="M31" s="136"/>
      <c r="N31" s="162"/>
      <c r="O31" s="136">
        <v>40</v>
      </c>
      <c r="P31" s="160"/>
      <c r="Q31" s="141"/>
      <c r="R31" s="142"/>
      <c r="S31" s="143"/>
    </row>
    <row r="32" spans="1:37" s="34" customFormat="1" ht="12.9" customHeight="1" x14ac:dyDescent="0.25">
      <c r="A32" s="145"/>
      <c r="B32" s="308"/>
      <c r="C32" s="304"/>
      <c r="D32" s="304"/>
      <c r="E32" s="156"/>
      <c r="F32" s="147"/>
      <c r="G32" s="147"/>
      <c r="H32" s="148"/>
      <c r="I32" s="149" t="s">
        <v>0</v>
      </c>
      <c r="J32" s="150" t="s">
        <v>411</v>
      </c>
      <c r="K32" s="151" t="str">
        <f>UPPER(IF(OR(J32="a",J32="as"),F31,IF(OR(J32="b",J32="bs"),F33,)))</f>
        <v>GERZSEI</v>
      </c>
      <c r="L32" s="151"/>
      <c r="M32" s="136"/>
      <c r="N32" s="162"/>
      <c r="O32" s="160"/>
      <c r="P32" s="160"/>
      <c r="Q32" s="141"/>
      <c r="R32" s="142"/>
      <c r="S32" s="143"/>
    </row>
    <row r="33" spans="1:19" s="34" customFormat="1" ht="12.9" customHeight="1" x14ac:dyDescent="0.25">
      <c r="A33" s="145">
        <v>14</v>
      </c>
      <c r="B33" s="271" t="str">
        <f>IF($E33="","",VLOOKUP($E33,'Fiú 6 kcs. B ELO'!$A$7:$O$22,14))</f>
        <v/>
      </c>
      <c r="C33" s="295" t="str">
        <f>IF($E33="","",VLOOKUP($E33,'Fiú 6 kcs. B ELO'!$A$7:$O$22,15))</f>
        <v/>
      </c>
      <c r="D33" s="295" t="str">
        <f>IF($E33="","",VLOOKUP($E33,'Fiú 6 kcs. B ELO'!$A$7:$O$22,5))</f>
        <v/>
      </c>
      <c r="E33" s="134"/>
      <c r="F33" s="153" t="s">
        <v>466</v>
      </c>
      <c r="G33" s="153" t="s">
        <v>259</v>
      </c>
      <c r="H33" s="153"/>
      <c r="I33" s="153" t="str">
        <f>IF($E33="","",VLOOKUP($E33,'Fiú 6 kcs. B ELO'!$A$7:$O$22,4))</f>
        <v/>
      </c>
      <c r="J33" s="154"/>
      <c r="K33" s="136">
        <v>41</v>
      </c>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411</v>
      </c>
      <c r="M34" s="151" t="str">
        <f>UPPER(IF(OR(L34="a",L34="as"),K32,IF(OR(L34="b",L34="bs"),K36,)))</f>
        <v>SERES</v>
      </c>
      <c r="N34" s="168"/>
      <c r="O34" s="160"/>
      <c r="P34" s="160"/>
      <c r="Q34" s="141"/>
      <c r="R34" s="142"/>
      <c r="S34" s="143"/>
    </row>
    <row r="35" spans="1:19" s="34" customFormat="1" ht="12.9" customHeight="1" x14ac:dyDescent="0.25">
      <c r="A35" s="145">
        <v>15</v>
      </c>
      <c r="B35" s="271" t="str">
        <f>IF($E35="","",VLOOKUP($E35,'Fiú 6 kcs. B ELO'!$A$7:$O$22,14))</f>
        <v/>
      </c>
      <c r="C35" s="295" t="str">
        <f>IF($E35="","",VLOOKUP($E35,'Fiú 6 kcs. B ELO'!$A$7:$O$22,15))</f>
        <v/>
      </c>
      <c r="D35" s="295" t="str">
        <f>IF($E35="","",VLOOKUP($E35,'Fiú 6 kcs. B ELO'!$A$7:$O$22,5))</f>
        <v/>
      </c>
      <c r="E35" s="134"/>
      <c r="F35" s="153" t="s">
        <v>467</v>
      </c>
      <c r="G35" s="153" t="s">
        <v>221</v>
      </c>
      <c r="H35" s="153"/>
      <c r="I35" s="153" t="str">
        <f>IF($E35="","",VLOOKUP($E35,'Fiú 6 kcs. B ELO'!$A$7:$O$22,4))</f>
        <v/>
      </c>
      <c r="J35" s="137"/>
      <c r="K35" s="136"/>
      <c r="L35" s="161"/>
      <c r="M35" s="136">
        <v>40</v>
      </c>
      <c r="N35" s="160"/>
      <c r="O35" s="160"/>
      <c r="P35" s="160"/>
      <c r="Q35" s="141"/>
      <c r="R35" s="142"/>
      <c r="S35" s="143"/>
    </row>
    <row r="36" spans="1:19" s="34" customFormat="1" ht="12.9" customHeight="1" x14ac:dyDescent="0.25">
      <c r="A36" s="145"/>
      <c r="B36" s="308"/>
      <c r="C36" s="304"/>
      <c r="D36" s="304"/>
      <c r="E36" s="146"/>
      <c r="F36" s="147"/>
      <c r="G36" s="147"/>
      <c r="H36" s="148"/>
      <c r="I36" s="149" t="s">
        <v>0</v>
      </c>
      <c r="J36" s="150" t="s">
        <v>410</v>
      </c>
      <c r="K36" s="151" t="str">
        <f>UPPER(IF(OR(J36="a",J36="as"),F35,IF(OR(J36="b",J36="bs"),F37,)))</f>
        <v>SERES</v>
      </c>
      <c r="L36" s="163"/>
      <c r="M36" s="136"/>
      <c r="N36" s="160"/>
      <c r="O36" s="160"/>
      <c r="P36" s="160"/>
      <c r="Q36" s="141"/>
      <c r="R36" s="142"/>
      <c r="S36" s="143"/>
    </row>
    <row r="37" spans="1:19" s="34" customFormat="1" ht="12.9" customHeight="1" x14ac:dyDescent="0.25">
      <c r="A37" s="133">
        <v>16</v>
      </c>
      <c r="B37" s="271" t="str">
        <f>IF($E37="","",VLOOKUP($E37,'Fiú 6 kcs. B ELO'!$A$7:$O$22,14))</f>
        <v/>
      </c>
      <c r="C37" s="295" t="str">
        <f>IF($E37="","",VLOOKUP($E37,'Fiú 6 kcs. B ELO'!$A$7:$O$22,15))</f>
        <v/>
      </c>
      <c r="D37" s="295" t="str">
        <f>IF($E37="","",VLOOKUP($E37,'Fiú 6 kcs. B ELO'!$A$7:$O$22,5))</f>
        <v/>
      </c>
      <c r="E37" s="134"/>
      <c r="F37" s="383" t="s">
        <v>468</v>
      </c>
      <c r="G37" s="383" t="s">
        <v>305</v>
      </c>
      <c r="H37" s="383"/>
      <c r="I37" s="135" t="str">
        <f>IF($E37="","",VLOOKUP($E37,'Fiú 6 kcs. B ELO'!$A$7:$O$22,4))</f>
        <v/>
      </c>
      <c r="J37" s="164"/>
      <c r="K37" s="136">
        <v>42</v>
      </c>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IF(E50&gt;$R$57,,UPPER(VLOOKUP(E50,'Fiú 6 kcs. B ELO'!$A$7:$Q$134,2)))</f>
        <v>HÓMAN</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IF(E51&gt;$R$57,,UPPER(VLOOKUP(E51,'Fiú 6 kcs. B ELO'!$A$7:$Q$134,2)))</f>
        <v>ERDÉLYI</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IF(E52&gt;$R$57,,UPPER(VLOOKUP(E52,'Fiú 6 kcs. B ELO'!$A$7:$Q$134,2)))</f>
        <v xml:space="preserve">SILLYE </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IF(E53&gt;$R$57,,UPPER(VLOOKUP(E53,'Fiú 6 kcs. B ELO'!$A$7:$Q$134,2)))</f>
        <v xml:space="preserve">BERTA </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MIN(4,'Fiú 6 kcs. 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80</v>
      </c>
      <c r="C3" s="48"/>
      <c r="D3" s="49"/>
      <c r="E3" s="49"/>
      <c r="F3" s="50"/>
      <c r="G3" s="49"/>
      <c r="H3" s="51"/>
      <c r="I3" s="50"/>
      <c r="J3" s="49"/>
      <c r="K3" s="49"/>
      <c r="L3" s="49"/>
      <c r="M3" s="49"/>
      <c r="N3" s="51"/>
    </row>
    <row r="4" spans="1:14" s="18" customFormat="1" ht="9.6" x14ac:dyDescent="0.25">
      <c r="A4" s="50" t="s">
        <v>81</v>
      </c>
      <c r="B4" s="48" t="s">
        <v>78</v>
      </c>
      <c r="C4" s="52"/>
      <c r="D4" s="52"/>
      <c r="E4" s="52"/>
      <c r="F4" s="52"/>
      <c r="G4" s="52"/>
      <c r="H4" s="52"/>
      <c r="I4" s="52"/>
      <c r="J4" s="52"/>
      <c r="K4" s="52"/>
      <c r="L4" s="52"/>
      <c r="M4" s="52"/>
      <c r="N4" s="52"/>
    </row>
    <row r="5" spans="1:14" s="34" customFormat="1" ht="12.75" customHeight="1" x14ac:dyDescent="0.25">
      <c r="A5" s="53" t="str">
        <f>Altalanos!$A$10</f>
        <v>2025.05.26-06-01.</v>
      </c>
      <c r="B5" s="54" t="str">
        <f>Altalanos!$C$10</f>
        <v>Balatonboglár</v>
      </c>
      <c r="C5" s="55"/>
      <c r="D5" s="55"/>
      <c r="E5" s="55"/>
      <c r="F5" s="55"/>
      <c r="G5" s="55"/>
      <c r="H5" s="55"/>
      <c r="I5" s="55"/>
      <c r="J5" s="55"/>
      <c r="K5" s="55"/>
      <c r="L5" s="55"/>
      <c r="M5" s="56"/>
      <c r="N5" s="56"/>
    </row>
    <row r="6" spans="1:14" s="2" customFormat="1" ht="60" customHeight="1" thickBot="1" x14ac:dyDescent="0.3">
      <c r="A6" s="391" t="s">
        <v>82</v>
      </c>
      <c r="B6" s="391"/>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60" t="s">
        <v>83</v>
      </c>
      <c r="B20" s="261"/>
      <c r="C20" s="67"/>
      <c r="D20" s="66"/>
      <c r="E20" s="66"/>
      <c r="F20" s="66"/>
      <c r="G20" s="66"/>
      <c r="H20" s="66"/>
      <c r="I20" s="66"/>
      <c r="J20" s="66"/>
      <c r="K20" s="66"/>
      <c r="L20" s="66"/>
      <c r="M20" s="66"/>
      <c r="N20" s="68"/>
    </row>
    <row r="21" spans="1:16" s="18" customFormat="1" ht="9.6" x14ac:dyDescent="0.25">
      <c r="A21" s="71" t="s">
        <v>84</v>
      </c>
      <c r="B21" s="72" t="s">
        <v>85</v>
      </c>
      <c r="C21" s="52"/>
      <c r="D21" s="52"/>
      <c r="E21" s="52"/>
      <c r="F21" s="52"/>
      <c r="G21" s="52"/>
      <c r="H21" s="52"/>
      <c r="I21" s="52"/>
      <c r="J21" s="52"/>
      <c r="K21" s="52"/>
      <c r="L21" s="52"/>
      <c r="M21" s="52"/>
      <c r="N21" s="52"/>
      <c r="P21" s="73" t="s">
        <v>119</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120</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6"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15" activePane="bottomLeft" state="frozen"/>
      <selection activeCell="C12" sqref="C12"/>
      <selection pane="bottomLeft" activeCell="D22" sqref="D22"/>
    </sheetView>
  </sheetViews>
  <sheetFormatPr defaultRowHeight="13.2" x14ac:dyDescent="0.25"/>
  <cols>
    <col min="1" max="1" width="3.88671875" customWidth="1"/>
    <col min="2" max="2" width="13" customWidth="1"/>
    <col min="3" max="3" width="14.33203125" customWidth="1"/>
    <col min="4" max="4" width="51.88671875" style="40" bestFit="1" customWidth="1"/>
    <col min="5" max="5" width="10.5546875" style="358" customWidth="1"/>
    <col min="6" max="6" width="6.109375" style="92" hidden="1" customWidth="1"/>
    <col min="7" max="7" width="28.66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88" t="str">
        <f>Altalanos!$A$8</f>
        <v>Lány 6 kcs A</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25">
      <c r="A7" s="279">
        <v>1</v>
      </c>
      <c r="B7" s="372" t="s">
        <v>245</v>
      </c>
      <c r="C7" s="372" t="s">
        <v>246</v>
      </c>
      <c r="D7" s="372" t="s">
        <v>485</v>
      </c>
      <c r="E7" s="292"/>
      <c r="F7" s="97"/>
      <c r="G7" s="97"/>
      <c r="H7" s="96"/>
      <c r="I7" s="96"/>
      <c r="J7" s="276"/>
      <c r="K7" s="274"/>
      <c r="L7" s="278"/>
      <c r="M7" s="274"/>
      <c r="N7" s="270"/>
      <c r="O7" s="96">
        <v>2</v>
      </c>
      <c r="P7" s="114"/>
      <c r="Q7" s="97"/>
    </row>
    <row r="8" spans="1:17" s="11" customFormat="1" ht="18.899999999999999" customHeight="1" x14ac:dyDescent="0.3">
      <c r="A8" s="279">
        <v>2</v>
      </c>
      <c r="B8" s="382" t="s">
        <v>401</v>
      </c>
      <c r="C8" s="368" t="s">
        <v>231</v>
      </c>
      <c r="D8" s="368" t="s">
        <v>403</v>
      </c>
      <c r="E8" s="292"/>
      <c r="F8" s="97"/>
      <c r="G8" s="97"/>
      <c r="H8" s="96"/>
      <c r="I8" s="96"/>
      <c r="J8" s="276"/>
      <c r="K8" s="274"/>
      <c r="L8" s="278"/>
      <c r="M8" s="311"/>
      <c r="N8" s="270"/>
      <c r="O8" s="96">
        <v>5</v>
      </c>
      <c r="P8" s="114"/>
      <c r="Q8" s="97"/>
    </row>
    <row r="9" spans="1:17" s="11" customFormat="1" ht="18.899999999999999" customHeight="1" x14ac:dyDescent="0.3">
      <c r="A9" s="279">
        <v>3</v>
      </c>
      <c r="B9" s="368" t="s">
        <v>228</v>
      </c>
      <c r="C9" s="372" t="s">
        <v>229</v>
      </c>
      <c r="D9" s="372" t="s">
        <v>230</v>
      </c>
      <c r="E9" s="292"/>
      <c r="F9" s="347"/>
      <c r="G9" s="312"/>
      <c r="H9" s="96"/>
      <c r="I9" s="96"/>
      <c r="J9" s="276"/>
      <c r="K9" s="274"/>
      <c r="L9" s="278"/>
      <c r="M9" s="274"/>
      <c r="N9" s="270"/>
      <c r="O9" s="96">
        <v>7</v>
      </c>
      <c r="P9" s="356"/>
      <c r="Q9" s="306"/>
    </row>
    <row r="10" spans="1:17" s="11" customFormat="1" ht="18.899999999999999" customHeight="1" x14ac:dyDescent="0.3">
      <c r="A10" s="279">
        <v>4</v>
      </c>
      <c r="B10" s="381" t="s">
        <v>223</v>
      </c>
      <c r="C10" s="379" t="s">
        <v>224</v>
      </c>
      <c r="D10" s="379" t="s">
        <v>486</v>
      </c>
      <c r="E10" s="292"/>
      <c r="F10" s="347"/>
      <c r="G10" s="312"/>
      <c r="H10" s="96"/>
      <c r="I10" s="96"/>
      <c r="J10" s="276"/>
      <c r="K10" s="274"/>
      <c r="L10" s="278"/>
      <c r="M10" s="274"/>
      <c r="N10" s="270"/>
      <c r="O10" s="96">
        <v>15</v>
      </c>
      <c r="P10" s="355"/>
      <c r="Q10" s="353"/>
    </row>
    <row r="11" spans="1:17" s="11" customFormat="1" ht="18.899999999999999" customHeight="1" x14ac:dyDescent="0.3">
      <c r="A11" s="279">
        <v>5</v>
      </c>
      <c r="B11" s="370" t="s">
        <v>193</v>
      </c>
      <c r="C11" s="368" t="s">
        <v>231</v>
      </c>
      <c r="D11" s="386" t="s">
        <v>487</v>
      </c>
      <c r="E11" s="292"/>
      <c r="F11" s="347"/>
      <c r="G11" s="312"/>
      <c r="H11" s="96"/>
      <c r="I11" s="96"/>
      <c r="J11" s="276"/>
      <c r="K11" s="274"/>
      <c r="L11" s="278"/>
      <c r="M11" s="274"/>
      <c r="N11" s="270"/>
      <c r="O11" s="96">
        <v>16</v>
      </c>
      <c r="P11" s="355"/>
      <c r="Q11" s="353"/>
    </row>
    <row r="12" spans="1:17" s="11" customFormat="1" ht="18.899999999999999" customHeight="1" x14ac:dyDescent="0.3">
      <c r="A12" s="279">
        <v>6</v>
      </c>
      <c r="B12" s="368" t="s">
        <v>255</v>
      </c>
      <c r="C12" s="368" t="s">
        <v>256</v>
      </c>
      <c r="D12" s="368" t="s">
        <v>257</v>
      </c>
      <c r="E12" s="292"/>
      <c r="F12" s="97"/>
      <c r="G12" s="97"/>
      <c r="H12" s="96"/>
      <c r="I12" s="96"/>
      <c r="J12" s="276"/>
      <c r="K12" s="274"/>
      <c r="L12" s="278"/>
      <c r="M12" s="311"/>
      <c r="N12" s="270"/>
      <c r="O12" s="96">
        <v>34</v>
      </c>
      <c r="P12" s="355"/>
      <c r="Q12" s="353"/>
    </row>
    <row r="13" spans="1:17" s="11" customFormat="1" ht="18.899999999999999" customHeight="1" x14ac:dyDescent="0.3">
      <c r="A13" s="279">
        <v>7</v>
      </c>
      <c r="B13" s="381" t="s">
        <v>225</v>
      </c>
      <c r="C13" s="379" t="s">
        <v>226</v>
      </c>
      <c r="D13" s="379" t="s">
        <v>227</v>
      </c>
      <c r="E13" s="292"/>
      <c r="F13" s="347"/>
      <c r="G13" s="312"/>
      <c r="H13" s="96"/>
      <c r="I13" s="96"/>
      <c r="J13" s="276"/>
      <c r="K13" s="274"/>
      <c r="L13" s="278"/>
      <c r="M13" s="274"/>
      <c r="N13" s="270"/>
      <c r="O13" s="96">
        <v>38</v>
      </c>
      <c r="P13" s="355"/>
      <c r="Q13" s="353"/>
    </row>
    <row r="14" spans="1:17" s="11" customFormat="1" ht="18.899999999999999" customHeight="1" x14ac:dyDescent="0.3">
      <c r="A14" s="279">
        <v>8</v>
      </c>
      <c r="B14" s="382" t="s">
        <v>401</v>
      </c>
      <c r="C14" s="368" t="s">
        <v>402</v>
      </c>
      <c r="D14" s="96" t="s">
        <v>403</v>
      </c>
      <c r="E14" s="292"/>
      <c r="F14" s="97"/>
      <c r="G14" s="97"/>
      <c r="H14" s="96"/>
      <c r="I14" s="96"/>
      <c r="J14" s="276"/>
      <c r="K14" s="274"/>
      <c r="L14" s="278"/>
      <c r="M14" s="311"/>
      <c r="N14" s="270"/>
      <c r="O14" s="96">
        <v>44</v>
      </c>
      <c r="P14" s="355"/>
      <c r="Q14" s="353"/>
    </row>
    <row r="15" spans="1:17" s="11" customFormat="1" ht="18.899999999999999" customHeight="1" x14ac:dyDescent="0.3">
      <c r="A15" s="279">
        <v>9</v>
      </c>
      <c r="B15" s="368" t="s">
        <v>250</v>
      </c>
      <c r="C15" s="368" t="s">
        <v>246</v>
      </c>
      <c r="D15" s="369" t="s">
        <v>488</v>
      </c>
      <c r="E15" s="292"/>
      <c r="F15" s="97"/>
      <c r="G15" s="97"/>
      <c r="H15" s="96"/>
      <c r="I15" s="96"/>
      <c r="J15" s="276"/>
      <c r="K15" s="274"/>
      <c r="L15" s="278"/>
      <c r="M15" s="311"/>
      <c r="N15" s="270"/>
      <c r="O15" s="96">
        <v>46</v>
      </c>
      <c r="P15" s="97"/>
      <c r="Q15" s="97"/>
    </row>
    <row r="16" spans="1:17" s="11" customFormat="1" ht="18.899999999999999" customHeight="1" x14ac:dyDescent="0.3">
      <c r="A16" s="279">
        <v>10</v>
      </c>
      <c r="B16" s="369" t="s">
        <v>232</v>
      </c>
      <c r="C16" s="368" t="s">
        <v>233</v>
      </c>
      <c r="D16" s="368" t="s">
        <v>165</v>
      </c>
      <c r="E16" s="292"/>
      <c r="F16" s="97"/>
      <c r="G16" s="97"/>
      <c r="H16" s="96"/>
      <c r="I16" s="96"/>
      <c r="J16" s="276"/>
      <c r="K16" s="274"/>
      <c r="L16" s="278"/>
      <c r="M16" s="311"/>
      <c r="N16" s="270"/>
      <c r="O16" s="96">
        <v>48</v>
      </c>
      <c r="P16" s="114"/>
      <c r="Q16" s="97"/>
    </row>
    <row r="17" spans="1:17" s="11" customFormat="1" ht="18.899999999999999" customHeight="1" x14ac:dyDescent="0.3">
      <c r="A17" s="279">
        <v>11</v>
      </c>
      <c r="B17" s="370" t="s">
        <v>240</v>
      </c>
      <c r="C17" s="368" t="s">
        <v>241</v>
      </c>
      <c r="D17" s="386" t="s">
        <v>489</v>
      </c>
      <c r="E17" s="292"/>
      <c r="F17" s="97"/>
      <c r="G17" s="97"/>
      <c r="H17" s="96"/>
      <c r="I17" s="96"/>
      <c r="J17" s="276"/>
      <c r="K17" s="274"/>
      <c r="L17" s="278"/>
      <c r="M17" s="311"/>
      <c r="N17" s="270"/>
      <c r="O17" s="96">
        <v>49</v>
      </c>
      <c r="P17" s="114"/>
      <c r="Q17" s="97"/>
    </row>
    <row r="18" spans="1:17" s="11" customFormat="1" ht="18.899999999999999" customHeight="1" x14ac:dyDescent="0.25">
      <c r="A18" s="279">
        <v>12</v>
      </c>
      <c r="B18" s="372" t="s">
        <v>247</v>
      </c>
      <c r="C18" s="372" t="s">
        <v>248</v>
      </c>
      <c r="D18" s="372" t="s">
        <v>249</v>
      </c>
      <c r="E18" s="292"/>
      <c r="F18" s="97"/>
      <c r="G18" s="97"/>
      <c r="H18" s="96"/>
      <c r="I18" s="96"/>
      <c r="J18" s="276"/>
      <c r="K18" s="274"/>
      <c r="L18" s="278"/>
      <c r="M18" s="311"/>
      <c r="N18" s="270"/>
      <c r="O18" s="96">
        <v>50</v>
      </c>
      <c r="P18" s="114"/>
      <c r="Q18" s="97"/>
    </row>
    <row r="19" spans="1:17" s="11" customFormat="1" ht="18.899999999999999" customHeight="1" x14ac:dyDescent="0.3">
      <c r="A19" s="279">
        <v>13</v>
      </c>
      <c r="B19" s="368" t="s">
        <v>242</v>
      </c>
      <c r="C19" s="372" t="s">
        <v>243</v>
      </c>
      <c r="D19" s="372" t="s">
        <v>244</v>
      </c>
      <c r="E19" s="292"/>
      <c r="F19" s="97"/>
      <c r="G19" s="97"/>
      <c r="H19" s="96"/>
      <c r="I19" s="96"/>
      <c r="J19" s="276"/>
      <c r="K19" s="274"/>
      <c r="L19" s="278"/>
      <c r="M19" s="311"/>
      <c r="N19" s="270"/>
      <c r="O19" s="96">
        <v>57</v>
      </c>
      <c r="P19" s="114"/>
      <c r="Q19" s="97"/>
    </row>
    <row r="20" spans="1:17" s="11" customFormat="1" ht="18.899999999999999" customHeight="1" x14ac:dyDescent="0.3">
      <c r="A20" s="279">
        <v>14</v>
      </c>
      <c r="B20" s="369" t="s">
        <v>253</v>
      </c>
      <c r="C20" s="368" t="s">
        <v>254</v>
      </c>
      <c r="D20" s="368" t="s">
        <v>490</v>
      </c>
      <c r="E20" s="292"/>
      <c r="F20" s="97"/>
      <c r="G20" s="97"/>
      <c r="H20" s="96"/>
      <c r="I20" s="96"/>
      <c r="J20" s="276"/>
      <c r="K20" s="274"/>
      <c r="L20" s="278"/>
      <c r="M20" s="311"/>
      <c r="N20" s="270"/>
      <c r="O20" s="96">
        <v>91</v>
      </c>
      <c r="P20" s="114"/>
      <c r="Q20" s="97"/>
    </row>
    <row r="21" spans="1:17" s="11" customFormat="1" ht="18.899999999999999" customHeight="1" x14ac:dyDescent="0.3">
      <c r="A21" s="279">
        <v>15</v>
      </c>
      <c r="B21" s="368" t="s">
        <v>251</v>
      </c>
      <c r="C21" s="368" t="s">
        <v>252</v>
      </c>
      <c r="D21" s="369" t="s">
        <v>491</v>
      </c>
      <c r="E21" s="292"/>
      <c r="F21" s="97"/>
      <c r="G21" s="97"/>
      <c r="H21" s="96"/>
      <c r="I21" s="96"/>
      <c r="J21" s="276"/>
      <c r="K21" s="274"/>
      <c r="L21" s="278"/>
      <c r="M21" s="311"/>
      <c r="N21" s="270"/>
      <c r="O21" s="96">
        <v>97</v>
      </c>
      <c r="P21" s="114"/>
      <c r="Q21" s="97"/>
    </row>
    <row r="22" spans="1:17" s="11" customFormat="1" ht="18.899999999999999" customHeight="1" x14ac:dyDescent="0.3">
      <c r="A22" s="279">
        <v>16</v>
      </c>
      <c r="B22" s="368" t="s">
        <v>237</v>
      </c>
      <c r="C22" s="368" t="s">
        <v>238</v>
      </c>
      <c r="D22" s="368" t="s">
        <v>492</v>
      </c>
      <c r="E22" s="292"/>
      <c r="F22" s="97"/>
      <c r="G22" s="97"/>
      <c r="H22" s="96"/>
      <c r="I22" s="96"/>
      <c r="J22" s="276"/>
      <c r="K22" s="274"/>
      <c r="L22" s="278"/>
      <c r="M22" s="311"/>
      <c r="N22" s="270"/>
      <c r="O22" s="96">
        <v>98</v>
      </c>
      <c r="P22" s="114"/>
      <c r="Q22" s="97"/>
    </row>
    <row r="23" spans="1:17" s="11" customFormat="1" ht="18.899999999999999" customHeight="1" x14ac:dyDescent="0.3">
      <c r="A23" s="279">
        <v>17</v>
      </c>
      <c r="B23" s="368" t="s">
        <v>234</v>
      </c>
      <c r="C23" s="368" t="s">
        <v>235</v>
      </c>
      <c r="D23" s="368" t="s">
        <v>236</v>
      </c>
      <c r="E23" s="292"/>
      <c r="F23" s="97"/>
      <c r="G23" s="97"/>
      <c r="H23" s="96"/>
      <c r="I23" s="96"/>
      <c r="J23" s="276"/>
      <c r="K23" s="274"/>
      <c r="L23" s="278"/>
      <c r="M23" s="311"/>
      <c r="N23" s="270"/>
      <c r="O23" s="96"/>
      <c r="P23" s="114"/>
      <c r="Q23" s="97"/>
    </row>
    <row r="24" spans="1:17" s="11" customFormat="1" ht="18.899999999999999" customHeight="1" x14ac:dyDescent="0.3">
      <c r="A24" s="279">
        <v>18</v>
      </c>
      <c r="B24" s="369"/>
      <c r="C24" s="368"/>
      <c r="D24" s="368"/>
      <c r="E24" s="292"/>
      <c r="F24" s="97"/>
      <c r="G24" s="97"/>
      <c r="H24" s="96"/>
      <c r="I24" s="96"/>
      <c r="J24" s="276"/>
      <c r="K24" s="274"/>
      <c r="L24" s="278"/>
      <c r="M24" s="311"/>
      <c r="N24" s="270"/>
      <c r="O24" s="96"/>
      <c r="P24" s="114"/>
      <c r="Q24" s="97"/>
    </row>
    <row r="25" spans="1:17" s="11" customFormat="1" ht="18.899999999999999" customHeight="1" x14ac:dyDescent="0.3">
      <c r="A25" s="279">
        <v>19</v>
      </c>
      <c r="B25" s="382"/>
      <c r="C25" s="368"/>
      <c r="D25" s="368"/>
      <c r="E25" s="292"/>
      <c r="F25" s="97"/>
      <c r="G25" s="97"/>
      <c r="H25" s="96"/>
      <c r="I25" s="96"/>
      <c r="J25" s="276"/>
      <c r="K25" s="274"/>
      <c r="L25" s="278"/>
      <c r="M25" s="311"/>
      <c r="N25" s="270"/>
      <c r="O25" s="96"/>
      <c r="P25" s="114"/>
      <c r="Q25" s="97"/>
    </row>
    <row r="26" spans="1:17" s="11" customFormat="1" ht="18.899999999999999" customHeight="1" x14ac:dyDescent="0.3">
      <c r="A26" s="279">
        <v>20</v>
      </c>
      <c r="B26" s="382"/>
      <c r="C26" s="368"/>
      <c r="D26" s="96"/>
      <c r="E26" s="292"/>
      <c r="F26" s="97"/>
      <c r="G26" s="97"/>
      <c r="H26" s="96"/>
      <c r="I26" s="96"/>
      <c r="J26" s="276"/>
      <c r="K26" s="274"/>
      <c r="L26" s="278"/>
      <c r="M26" s="311"/>
      <c r="N26" s="270"/>
      <c r="O26" s="96"/>
      <c r="P26" s="114"/>
      <c r="Q26" s="97"/>
    </row>
    <row r="27" spans="1:17" s="11" customFormat="1" ht="18.899999999999999" customHeight="1" x14ac:dyDescent="0.25">
      <c r="A27" s="279">
        <v>21</v>
      </c>
      <c r="B27" s="95"/>
      <c r="C27" s="95"/>
      <c r="D27" s="96"/>
      <c r="E27" s="292"/>
      <c r="F27" s="97"/>
      <c r="G27" s="97"/>
      <c r="H27" s="96"/>
      <c r="I27" s="96"/>
      <c r="J27" s="276"/>
      <c r="K27" s="274"/>
      <c r="L27" s="278"/>
      <c r="M27" s="311"/>
      <c r="N27" s="270"/>
      <c r="O27" s="96"/>
      <c r="P27" s="114"/>
      <c r="Q27" s="97"/>
    </row>
    <row r="28" spans="1:17" s="11" customFormat="1" ht="18.899999999999999" customHeight="1" x14ac:dyDescent="0.25">
      <c r="A28" s="279">
        <v>22</v>
      </c>
      <c r="B28" s="95"/>
      <c r="C28" s="95"/>
      <c r="D28" s="96"/>
      <c r="E28" s="364"/>
      <c r="F28" s="362"/>
      <c r="G28" s="306"/>
      <c r="H28" s="96"/>
      <c r="I28" s="96"/>
      <c r="J28" s="276"/>
      <c r="K28" s="274"/>
      <c r="L28" s="278"/>
      <c r="M28" s="311"/>
      <c r="N28" s="270"/>
      <c r="O28" s="96"/>
      <c r="P28" s="114"/>
      <c r="Q28" s="97"/>
    </row>
    <row r="29" spans="1:17" s="11" customFormat="1" ht="18.899999999999999" customHeight="1" x14ac:dyDescent="0.25">
      <c r="A29" s="279">
        <v>23</v>
      </c>
      <c r="B29" s="95"/>
      <c r="C29" s="95"/>
      <c r="D29" s="96"/>
      <c r="E29" s="365"/>
      <c r="F29" s="97"/>
      <c r="G29" s="97"/>
      <c r="H29" s="96"/>
      <c r="I29" s="96"/>
      <c r="J29" s="276"/>
      <c r="K29" s="274"/>
      <c r="L29" s="278"/>
      <c r="M29" s="311"/>
      <c r="N29" s="270"/>
      <c r="O29" s="96"/>
      <c r="P29" s="114"/>
      <c r="Q29" s="97"/>
    </row>
    <row r="30" spans="1:17" s="11" customFormat="1" ht="18.899999999999999" customHeight="1" x14ac:dyDescent="0.25">
      <c r="A30" s="279">
        <v>24</v>
      </c>
      <c r="B30" s="95"/>
      <c r="C30" s="95"/>
      <c r="D30" s="96"/>
      <c r="E30" s="292"/>
      <c r="F30" s="97"/>
      <c r="G30" s="97"/>
      <c r="H30" s="96"/>
      <c r="I30" s="96"/>
      <c r="J30" s="276"/>
      <c r="K30" s="274"/>
      <c r="L30" s="278"/>
      <c r="M30" s="311"/>
      <c r="N30" s="270"/>
      <c r="O30" s="96"/>
      <c r="P30" s="114"/>
      <c r="Q30" s="97"/>
    </row>
    <row r="31" spans="1:17" s="11" customFormat="1" ht="18.899999999999999" customHeight="1" x14ac:dyDescent="0.25">
      <c r="A31" s="279">
        <v>25</v>
      </c>
      <c r="B31" s="95"/>
      <c r="C31" s="95"/>
      <c r="D31" s="96"/>
      <c r="E31" s="292"/>
      <c r="F31" s="97"/>
      <c r="G31" s="97"/>
      <c r="H31" s="96"/>
      <c r="I31" s="96"/>
      <c r="J31" s="276"/>
      <c r="K31" s="274"/>
      <c r="L31" s="278"/>
      <c r="M31" s="311"/>
      <c r="N31" s="270"/>
      <c r="O31" s="96"/>
      <c r="P31" s="114"/>
      <c r="Q31" s="97"/>
    </row>
    <row r="32" spans="1:17" s="11" customFormat="1" ht="18.899999999999999" customHeight="1" x14ac:dyDescent="0.25">
      <c r="A32" s="279">
        <v>26</v>
      </c>
      <c r="B32" s="95"/>
      <c r="C32" s="95"/>
      <c r="D32" s="96"/>
      <c r="E32" s="359"/>
      <c r="F32" s="97"/>
      <c r="G32" s="97"/>
      <c r="H32" s="96"/>
      <c r="I32" s="96"/>
      <c r="J32" s="276"/>
      <c r="K32" s="274"/>
      <c r="L32" s="278"/>
      <c r="M32" s="311"/>
      <c r="N32" s="270"/>
      <c r="O32" s="96"/>
      <c r="P32" s="114"/>
      <c r="Q32" s="97"/>
    </row>
    <row r="33" spans="1:17" s="11" customFormat="1" ht="18.899999999999999" customHeight="1" x14ac:dyDescent="0.25">
      <c r="A33" s="279">
        <v>27</v>
      </c>
      <c r="B33" s="95"/>
      <c r="C33" s="95"/>
      <c r="D33" s="96"/>
      <c r="E33" s="292"/>
      <c r="F33" s="97"/>
      <c r="G33" s="97"/>
      <c r="H33" s="96"/>
      <c r="I33" s="96"/>
      <c r="J33" s="276"/>
      <c r="K33" s="274"/>
      <c r="L33" s="278"/>
      <c r="M33" s="311"/>
      <c r="N33" s="270"/>
      <c r="O33" s="96"/>
      <c r="P33" s="114"/>
      <c r="Q33" s="97"/>
    </row>
    <row r="34" spans="1:17" s="11" customFormat="1" ht="18.899999999999999" customHeight="1" x14ac:dyDescent="0.25">
      <c r="A34" s="279">
        <v>28</v>
      </c>
      <c r="B34" s="95"/>
      <c r="C34" s="95"/>
      <c r="D34" s="96"/>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71" si="0">IF(Q40="",999,Q40)</f>
        <v>999</v>
      </c>
      <c r="M40" s="311">
        <f t="shared" ref="M40:M71" si="1">IF(P40=999,999,1)</f>
        <v>999</v>
      </c>
      <c r="N40" s="306"/>
      <c r="O40" s="97"/>
      <c r="P40" s="114">
        <f t="shared" ref="P40:P71"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ref="L72:L100" si="3">IF(Q72="",999,Q72)</f>
        <v>999</v>
      </c>
      <c r="M72" s="311">
        <f t="shared" ref="M72:M100" si="4">IF(P72=999,999,1)</f>
        <v>999</v>
      </c>
      <c r="N72" s="306"/>
      <c r="O72" s="97"/>
      <c r="P72" s="114">
        <f t="shared" ref="P72:P100" si="5">IF(N72="DA",1,IF(N72="WC",2,IF(N72="SE",3,IF(N72="Q",4,IF(N72="LL",5,999)))))</f>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3"/>
        <v>999</v>
      </c>
      <c r="M73" s="311">
        <f t="shared" si="4"/>
        <v>999</v>
      </c>
      <c r="N73" s="306"/>
      <c r="O73" s="97"/>
      <c r="P73" s="114">
        <f t="shared" si="5"/>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3"/>
        <v>999</v>
      </c>
      <c r="M74" s="311">
        <f t="shared" si="4"/>
        <v>999</v>
      </c>
      <c r="N74" s="306"/>
      <c r="O74" s="97"/>
      <c r="P74" s="114">
        <f t="shared" si="5"/>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3"/>
        <v>999</v>
      </c>
      <c r="M75" s="311">
        <f t="shared" si="4"/>
        <v>999</v>
      </c>
      <c r="N75" s="306"/>
      <c r="O75" s="97"/>
      <c r="P75" s="114">
        <f t="shared" si="5"/>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3"/>
        <v>999</v>
      </c>
      <c r="M76" s="311">
        <f t="shared" si="4"/>
        <v>999</v>
      </c>
      <c r="N76" s="306"/>
      <c r="O76" s="97"/>
      <c r="P76" s="114">
        <f t="shared" si="5"/>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3"/>
        <v>999</v>
      </c>
      <c r="M77" s="311">
        <f t="shared" si="4"/>
        <v>999</v>
      </c>
      <c r="N77" s="306"/>
      <c r="O77" s="97"/>
      <c r="P77" s="114">
        <f t="shared" si="5"/>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3"/>
        <v>999</v>
      </c>
      <c r="M78" s="311">
        <f t="shared" si="4"/>
        <v>999</v>
      </c>
      <c r="N78" s="306"/>
      <c r="O78" s="97"/>
      <c r="P78" s="114">
        <f t="shared" si="5"/>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3"/>
        <v>999</v>
      </c>
      <c r="M79" s="311">
        <f t="shared" si="4"/>
        <v>999</v>
      </c>
      <c r="N79" s="306"/>
      <c r="O79" s="97"/>
      <c r="P79" s="114">
        <f t="shared" si="5"/>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3"/>
        <v>999</v>
      </c>
      <c r="M80" s="311">
        <f t="shared" si="4"/>
        <v>999</v>
      </c>
      <c r="N80" s="306"/>
      <c r="O80" s="97"/>
      <c r="P80" s="114">
        <f t="shared" si="5"/>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3"/>
        <v>999</v>
      </c>
      <c r="M81" s="311">
        <f t="shared" si="4"/>
        <v>999</v>
      </c>
      <c r="N81" s="306"/>
      <c r="O81" s="97"/>
      <c r="P81" s="114">
        <f t="shared" si="5"/>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3"/>
        <v>999</v>
      </c>
      <c r="M82" s="311">
        <f t="shared" si="4"/>
        <v>999</v>
      </c>
      <c r="N82" s="306"/>
      <c r="O82" s="97"/>
      <c r="P82" s="114">
        <f t="shared" si="5"/>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3"/>
        <v>999</v>
      </c>
      <c r="M83" s="311">
        <f t="shared" si="4"/>
        <v>999</v>
      </c>
      <c r="N83" s="306"/>
      <c r="O83" s="97"/>
      <c r="P83" s="114">
        <f t="shared" si="5"/>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3"/>
        <v>999</v>
      </c>
      <c r="M84" s="311">
        <f t="shared" si="4"/>
        <v>999</v>
      </c>
      <c r="N84" s="306"/>
      <c r="O84" s="97"/>
      <c r="P84" s="114">
        <f t="shared" si="5"/>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3"/>
        <v>999</v>
      </c>
      <c r="M85" s="311">
        <f t="shared" si="4"/>
        <v>999</v>
      </c>
      <c r="N85" s="306"/>
      <c r="O85" s="97"/>
      <c r="P85" s="114">
        <f t="shared" si="5"/>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3"/>
        <v>999</v>
      </c>
      <c r="M86" s="311">
        <f t="shared" si="4"/>
        <v>999</v>
      </c>
      <c r="N86" s="306"/>
      <c r="O86" s="97"/>
      <c r="P86" s="114">
        <f t="shared" si="5"/>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3"/>
        <v>999</v>
      </c>
      <c r="M87" s="311">
        <f t="shared" si="4"/>
        <v>999</v>
      </c>
      <c r="N87" s="306"/>
      <c r="O87" s="97"/>
      <c r="P87" s="114">
        <f t="shared" si="5"/>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3"/>
        <v>999</v>
      </c>
      <c r="M88" s="311">
        <f t="shared" si="4"/>
        <v>999</v>
      </c>
      <c r="N88" s="306"/>
      <c r="O88" s="97"/>
      <c r="P88" s="114">
        <f t="shared" si="5"/>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3"/>
        <v>999</v>
      </c>
      <c r="M89" s="311">
        <f t="shared" si="4"/>
        <v>999</v>
      </c>
      <c r="N89" s="306"/>
      <c r="O89" s="97"/>
      <c r="P89" s="114">
        <f t="shared" si="5"/>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3"/>
        <v>999</v>
      </c>
      <c r="M90" s="311">
        <f t="shared" si="4"/>
        <v>999</v>
      </c>
      <c r="N90" s="306"/>
      <c r="O90" s="97"/>
      <c r="P90" s="114">
        <f t="shared" si="5"/>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3"/>
        <v>999</v>
      </c>
      <c r="M91" s="311">
        <f t="shared" si="4"/>
        <v>999</v>
      </c>
      <c r="N91" s="306"/>
      <c r="O91" s="97"/>
      <c r="P91" s="114">
        <f t="shared" si="5"/>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3"/>
        <v>999</v>
      </c>
      <c r="M92" s="311">
        <f t="shared" si="4"/>
        <v>999</v>
      </c>
      <c r="N92" s="306"/>
      <c r="O92" s="97"/>
      <c r="P92" s="114">
        <f t="shared" si="5"/>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3"/>
        <v>999</v>
      </c>
      <c r="M93" s="311">
        <f t="shared" si="4"/>
        <v>999</v>
      </c>
      <c r="N93" s="306"/>
      <c r="O93" s="97"/>
      <c r="P93" s="114">
        <f t="shared" si="5"/>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3"/>
        <v>999</v>
      </c>
      <c r="M94" s="311">
        <f t="shared" si="4"/>
        <v>999</v>
      </c>
      <c r="N94" s="306"/>
      <c r="O94" s="97"/>
      <c r="P94" s="114">
        <f t="shared" si="5"/>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3"/>
        <v>999</v>
      </c>
      <c r="M95" s="311">
        <f t="shared" si="4"/>
        <v>999</v>
      </c>
      <c r="N95" s="306"/>
      <c r="O95" s="97"/>
      <c r="P95" s="114">
        <f t="shared" si="5"/>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3"/>
        <v>999</v>
      </c>
      <c r="M96" s="311">
        <f t="shared" si="4"/>
        <v>999</v>
      </c>
      <c r="N96" s="306"/>
      <c r="O96" s="97"/>
      <c r="P96" s="114">
        <f t="shared" si="5"/>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3"/>
        <v>999</v>
      </c>
      <c r="M97" s="311">
        <f t="shared" si="4"/>
        <v>999</v>
      </c>
      <c r="N97" s="306"/>
      <c r="O97" s="97"/>
      <c r="P97" s="114">
        <f t="shared" si="5"/>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3"/>
        <v>999</v>
      </c>
      <c r="M98" s="311">
        <f t="shared" si="4"/>
        <v>999</v>
      </c>
      <c r="N98" s="306"/>
      <c r="O98" s="97"/>
      <c r="P98" s="114">
        <f t="shared" si="5"/>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3"/>
        <v>999</v>
      </c>
      <c r="M99" s="311">
        <f t="shared" si="4"/>
        <v>999</v>
      </c>
      <c r="N99" s="306"/>
      <c r="O99" s="97"/>
      <c r="P99" s="114">
        <f t="shared" si="5"/>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3"/>
        <v>999</v>
      </c>
      <c r="M100" s="311">
        <f t="shared" si="4"/>
        <v>999</v>
      </c>
      <c r="N100" s="306"/>
      <c r="O100" s="97"/>
      <c r="P100" s="114">
        <f t="shared" si="5"/>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ref="L101:L134" si="6">IF(Q101="",999,Q101)</f>
        <v>999</v>
      </c>
      <c r="M101" s="311">
        <f t="shared" ref="M101:M134" si="7">IF(P101=999,999,1)</f>
        <v>999</v>
      </c>
      <c r="N101" s="306"/>
      <c r="O101" s="97"/>
      <c r="P101" s="114">
        <f t="shared" ref="P101:P134" si="8">IF(N101="DA",1,IF(N101="WC",2,IF(N101="SE",3,IF(N101="Q",4,IF(N101="LL",5,999)))))</f>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6"/>
        <v>999</v>
      </c>
      <c r="M102" s="311">
        <f t="shared" si="7"/>
        <v>999</v>
      </c>
      <c r="N102" s="306"/>
      <c r="O102" s="97"/>
      <c r="P102" s="114">
        <f t="shared" si="8"/>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6"/>
        <v>999</v>
      </c>
      <c r="M103" s="311">
        <f t="shared" si="7"/>
        <v>999</v>
      </c>
      <c r="N103" s="306"/>
      <c r="O103" s="97"/>
      <c r="P103" s="114">
        <f t="shared" si="8"/>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si="6"/>
        <v>999</v>
      </c>
      <c r="M104" s="311">
        <f t="shared" si="7"/>
        <v>999</v>
      </c>
      <c r="N104" s="306"/>
      <c r="O104" s="97"/>
      <c r="P104" s="114">
        <f t="shared" si="8"/>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6"/>
        <v>999</v>
      </c>
      <c r="M105" s="311">
        <f t="shared" si="7"/>
        <v>999</v>
      </c>
      <c r="N105" s="306"/>
      <c r="O105" s="97"/>
      <c r="P105" s="114">
        <f t="shared" si="8"/>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6"/>
        <v>999</v>
      </c>
      <c r="M106" s="311">
        <f t="shared" si="7"/>
        <v>999</v>
      </c>
      <c r="N106" s="306"/>
      <c r="O106" s="97"/>
      <c r="P106" s="114">
        <f t="shared" si="8"/>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6"/>
        <v>999</v>
      </c>
      <c r="M107" s="311">
        <f t="shared" si="7"/>
        <v>999</v>
      </c>
      <c r="N107" s="306"/>
      <c r="O107" s="97"/>
      <c r="P107" s="114">
        <f t="shared" si="8"/>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6"/>
        <v>999</v>
      </c>
      <c r="M108" s="311">
        <f t="shared" si="7"/>
        <v>999</v>
      </c>
      <c r="N108" s="306"/>
      <c r="O108" s="97"/>
      <c r="P108" s="114">
        <f t="shared" si="8"/>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6"/>
        <v>999</v>
      </c>
      <c r="M109" s="311">
        <f t="shared" si="7"/>
        <v>999</v>
      </c>
      <c r="N109" s="306"/>
      <c r="O109" s="97"/>
      <c r="P109" s="114">
        <f t="shared" si="8"/>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6"/>
        <v>999</v>
      </c>
      <c r="M110" s="311">
        <f t="shared" si="7"/>
        <v>999</v>
      </c>
      <c r="N110" s="306"/>
      <c r="O110" s="97"/>
      <c r="P110" s="114">
        <f t="shared" si="8"/>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6"/>
        <v>999</v>
      </c>
      <c r="M111" s="311">
        <f t="shared" si="7"/>
        <v>999</v>
      </c>
      <c r="N111" s="306"/>
      <c r="O111" s="97"/>
      <c r="P111" s="114">
        <f t="shared" si="8"/>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6"/>
        <v>999</v>
      </c>
      <c r="M112" s="311">
        <f t="shared" si="7"/>
        <v>999</v>
      </c>
      <c r="N112" s="306"/>
      <c r="O112" s="97"/>
      <c r="P112" s="114">
        <f t="shared" si="8"/>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6"/>
        <v>999</v>
      </c>
      <c r="M113" s="311">
        <f t="shared" si="7"/>
        <v>999</v>
      </c>
      <c r="N113" s="306"/>
      <c r="O113" s="97"/>
      <c r="P113" s="114">
        <f t="shared" si="8"/>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6"/>
        <v>999</v>
      </c>
      <c r="M114" s="311">
        <f t="shared" si="7"/>
        <v>999</v>
      </c>
      <c r="N114" s="306"/>
      <c r="O114" s="97"/>
      <c r="P114" s="114">
        <f t="shared" si="8"/>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6"/>
        <v>999</v>
      </c>
      <c r="M115" s="311">
        <f t="shared" si="7"/>
        <v>999</v>
      </c>
      <c r="N115" s="306"/>
      <c r="O115" s="97"/>
      <c r="P115" s="114">
        <f t="shared" si="8"/>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6"/>
        <v>999</v>
      </c>
      <c r="M116" s="311">
        <f t="shared" si="7"/>
        <v>999</v>
      </c>
      <c r="N116" s="306"/>
      <c r="O116" s="97"/>
      <c r="P116" s="114">
        <f t="shared" si="8"/>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6"/>
        <v>999</v>
      </c>
      <c r="M117" s="311">
        <f t="shared" si="7"/>
        <v>999</v>
      </c>
      <c r="N117" s="306"/>
      <c r="O117" s="97"/>
      <c r="P117" s="114">
        <f t="shared" si="8"/>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6"/>
        <v>999</v>
      </c>
      <c r="M118" s="311">
        <f t="shared" si="7"/>
        <v>999</v>
      </c>
      <c r="N118" s="306"/>
      <c r="O118" s="97"/>
      <c r="P118" s="114">
        <f t="shared" si="8"/>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6"/>
        <v>999</v>
      </c>
      <c r="M119" s="311">
        <f t="shared" si="7"/>
        <v>999</v>
      </c>
      <c r="N119" s="306"/>
      <c r="O119" s="97"/>
      <c r="P119" s="114">
        <f t="shared" si="8"/>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6"/>
        <v>999</v>
      </c>
      <c r="M120" s="311">
        <f t="shared" si="7"/>
        <v>999</v>
      </c>
      <c r="N120" s="306"/>
      <c r="O120" s="97"/>
      <c r="P120" s="114">
        <f t="shared" si="8"/>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6"/>
        <v>999</v>
      </c>
      <c r="M121" s="311">
        <f t="shared" si="7"/>
        <v>999</v>
      </c>
      <c r="N121" s="306"/>
      <c r="O121" s="97"/>
      <c r="P121" s="114">
        <f t="shared" si="8"/>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6"/>
        <v>999</v>
      </c>
      <c r="M122" s="311">
        <f t="shared" si="7"/>
        <v>999</v>
      </c>
      <c r="N122" s="306"/>
      <c r="O122" s="97"/>
      <c r="P122" s="114">
        <f t="shared" si="8"/>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6"/>
        <v>999</v>
      </c>
      <c r="M123" s="311">
        <f t="shared" si="7"/>
        <v>999</v>
      </c>
      <c r="N123" s="306"/>
      <c r="O123" s="97"/>
      <c r="P123" s="114">
        <f t="shared" si="8"/>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6"/>
        <v>999</v>
      </c>
      <c r="M124" s="311">
        <f t="shared" si="7"/>
        <v>999</v>
      </c>
      <c r="N124" s="306"/>
      <c r="O124" s="97"/>
      <c r="P124" s="114">
        <f t="shared" si="8"/>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6"/>
        <v>999</v>
      </c>
      <c r="M125" s="311">
        <f t="shared" si="7"/>
        <v>999</v>
      </c>
      <c r="N125" s="306"/>
      <c r="O125" s="97"/>
      <c r="P125" s="114">
        <f t="shared" si="8"/>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6"/>
        <v>999</v>
      </c>
      <c r="M126" s="311">
        <f t="shared" si="7"/>
        <v>999</v>
      </c>
      <c r="N126" s="306"/>
      <c r="O126" s="97"/>
      <c r="P126" s="114">
        <f t="shared" si="8"/>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6"/>
        <v>999</v>
      </c>
      <c r="M127" s="311">
        <f t="shared" si="7"/>
        <v>999</v>
      </c>
      <c r="N127" s="306"/>
      <c r="O127" s="97"/>
      <c r="P127" s="114">
        <f t="shared" si="8"/>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6"/>
        <v>999</v>
      </c>
      <c r="M128" s="311">
        <f t="shared" si="7"/>
        <v>999</v>
      </c>
      <c r="N128" s="306"/>
      <c r="O128" s="97"/>
      <c r="P128" s="114">
        <f t="shared" si="8"/>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6"/>
        <v>999</v>
      </c>
      <c r="M129" s="311">
        <f t="shared" si="7"/>
        <v>999</v>
      </c>
      <c r="N129" s="306"/>
      <c r="O129" s="97"/>
      <c r="P129" s="114">
        <f t="shared" si="8"/>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6"/>
        <v>999</v>
      </c>
      <c r="M130" s="311">
        <f t="shared" si="7"/>
        <v>999</v>
      </c>
      <c r="N130" s="306"/>
      <c r="O130" s="97"/>
      <c r="P130" s="114">
        <f t="shared" si="8"/>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6"/>
        <v>999</v>
      </c>
      <c r="M131" s="311">
        <f t="shared" si="7"/>
        <v>999</v>
      </c>
      <c r="N131" s="306"/>
      <c r="O131" s="97"/>
      <c r="P131" s="114">
        <f t="shared" si="8"/>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6"/>
        <v>999</v>
      </c>
      <c r="M132" s="311">
        <f t="shared" si="7"/>
        <v>999</v>
      </c>
      <c r="N132" s="306"/>
      <c r="O132" s="97"/>
      <c r="P132" s="114">
        <f t="shared" si="8"/>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6"/>
        <v>999</v>
      </c>
      <c r="M133" s="311">
        <f t="shared" si="7"/>
        <v>999</v>
      </c>
      <c r="N133" s="306"/>
      <c r="O133" s="97"/>
      <c r="P133" s="114">
        <f t="shared" si="8"/>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6"/>
        <v>999</v>
      </c>
      <c r="M134" s="311">
        <f t="shared" si="7"/>
        <v>999</v>
      </c>
      <c r="N134" s="306"/>
      <c r="O134" s="312"/>
      <c r="P134" s="313">
        <f t="shared" si="8"/>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ref="L135:L156" si="9">IF(Q135="",999,Q135)</f>
        <v>999</v>
      </c>
      <c r="M135" s="311">
        <f t="shared" ref="M135:M156" si="10">IF(P135=999,999,1)</f>
        <v>999</v>
      </c>
      <c r="N135" s="306"/>
      <c r="O135" s="97"/>
      <c r="P135" s="114">
        <f t="shared" ref="P135:P156" si="11">IF(N135="DA",1,IF(N135="WC",2,IF(N135="SE",3,IF(N135="Q",4,IF(N135="LL",5,999)))))</f>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9"/>
        <v>999</v>
      </c>
      <c r="M136" s="311">
        <f t="shared" si="10"/>
        <v>999</v>
      </c>
      <c r="N136" s="306"/>
      <c r="O136" s="97"/>
      <c r="P136" s="114">
        <f t="shared" si="11"/>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9"/>
        <v>999</v>
      </c>
      <c r="M137" s="311">
        <f t="shared" si="10"/>
        <v>999</v>
      </c>
      <c r="N137" s="306"/>
      <c r="O137" s="97"/>
      <c r="P137" s="114">
        <f t="shared" si="11"/>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9"/>
        <v>999</v>
      </c>
      <c r="M138" s="311">
        <f t="shared" si="10"/>
        <v>999</v>
      </c>
      <c r="N138" s="306"/>
      <c r="O138" s="97"/>
      <c r="P138" s="114">
        <f t="shared" si="11"/>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9"/>
        <v>999</v>
      </c>
      <c r="M139" s="311">
        <f t="shared" si="10"/>
        <v>999</v>
      </c>
      <c r="N139" s="306"/>
      <c r="O139" s="97"/>
      <c r="P139" s="114">
        <f t="shared" si="11"/>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9"/>
        <v>999</v>
      </c>
      <c r="M140" s="311">
        <f t="shared" si="10"/>
        <v>999</v>
      </c>
      <c r="N140" s="306"/>
      <c r="O140" s="97"/>
      <c r="P140" s="114">
        <f t="shared" si="11"/>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9"/>
        <v>999</v>
      </c>
      <c r="M141" s="311">
        <f t="shared" si="10"/>
        <v>999</v>
      </c>
      <c r="N141" s="306"/>
      <c r="O141" s="312"/>
      <c r="P141" s="313">
        <f t="shared" si="11"/>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9"/>
        <v>999</v>
      </c>
      <c r="M142" s="311">
        <f t="shared" si="10"/>
        <v>999</v>
      </c>
      <c r="N142" s="306"/>
      <c r="O142" s="97"/>
      <c r="P142" s="114">
        <f t="shared" si="11"/>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9"/>
        <v>999</v>
      </c>
      <c r="M143" s="311">
        <f t="shared" si="10"/>
        <v>999</v>
      </c>
      <c r="N143" s="306"/>
      <c r="O143" s="97"/>
      <c r="P143" s="114">
        <f t="shared" si="11"/>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9"/>
        <v>999</v>
      </c>
      <c r="M144" s="311">
        <f t="shared" si="10"/>
        <v>999</v>
      </c>
      <c r="N144" s="306"/>
      <c r="O144" s="97"/>
      <c r="P144" s="114">
        <f t="shared" si="11"/>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9"/>
        <v>999</v>
      </c>
      <c r="M145" s="311">
        <f t="shared" si="10"/>
        <v>999</v>
      </c>
      <c r="N145" s="306"/>
      <c r="O145" s="97"/>
      <c r="P145" s="114">
        <f t="shared" si="11"/>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9"/>
        <v>999</v>
      </c>
      <c r="M146" s="311">
        <f t="shared" si="10"/>
        <v>999</v>
      </c>
      <c r="N146" s="306"/>
      <c r="O146" s="97"/>
      <c r="P146" s="114">
        <f t="shared" si="11"/>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9"/>
        <v>999</v>
      </c>
      <c r="M147" s="311">
        <f t="shared" si="10"/>
        <v>999</v>
      </c>
      <c r="N147" s="306"/>
      <c r="O147" s="97"/>
      <c r="P147" s="114">
        <f t="shared" si="11"/>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9"/>
        <v>999</v>
      </c>
      <c r="M148" s="311">
        <f t="shared" si="10"/>
        <v>999</v>
      </c>
      <c r="N148" s="306"/>
      <c r="O148" s="312"/>
      <c r="P148" s="313">
        <f t="shared" si="11"/>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9"/>
        <v>999</v>
      </c>
      <c r="M149" s="311">
        <f t="shared" si="10"/>
        <v>999</v>
      </c>
      <c r="N149" s="306"/>
      <c r="O149" s="97"/>
      <c r="P149" s="114">
        <f t="shared" si="11"/>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9"/>
        <v>999</v>
      </c>
      <c r="M150" s="311">
        <f t="shared" si="10"/>
        <v>999</v>
      </c>
      <c r="N150" s="306"/>
      <c r="O150" s="97"/>
      <c r="P150" s="114">
        <f t="shared" si="11"/>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9"/>
        <v>999</v>
      </c>
      <c r="M151" s="311">
        <f t="shared" si="10"/>
        <v>999</v>
      </c>
      <c r="N151" s="306"/>
      <c r="O151" s="97"/>
      <c r="P151" s="114">
        <f t="shared" si="11"/>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9"/>
        <v>999</v>
      </c>
      <c r="M152" s="311">
        <f t="shared" si="10"/>
        <v>999</v>
      </c>
      <c r="N152" s="306"/>
      <c r="O152" s="97"/>
      <c r="P152" s="114">
        <f t="shared" si="11"/>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9"/>
        <v>999</v>
      </c>
      <c r="M153" s="311">
        <f t="shared" si="10"/>
        <v>999</v>
      </c>
      <c r="N153" s="306"/>
      <c r="O153" s="97"/>
      <c r="P153" s="114">
        <f t="shared" si="11"/>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9"/>
        <v>999</v>
      </c>
      <c r="M154" s="311">
        <f t="shared" si="10"/>
        <v>999</v>
      </c>
      <c r="N154" s="306"/>
      <c r="O154" s="97"/>
      <c r="P154" s="114">
        <f t="shared" si="11"/>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9"/>
        <v>999</v>
      </c>
      <c r="M155" s="311">
        <f t="shared" si="10"/>
        <v>999</v>
      </c>
      <c r="N155" s="306"/>
      <c r="O155" s="97"/>
      <c r="P155" s="114">
        <f t="shared" si="11"/>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9"/>
        <v>999</v>
      </c>
      <c r="M156" s="311">
        <f t="shared" si="10"/>
        <v>999</v>
      </c>
      <c r="N156" s="306"/>
      <c r="O156" s="97"/>
      <c r="P156" s="114">
        <f t="shared" si="11"/>
        <v>999</v>
      </c>
      <c r="Q156" s="97"/>
    </row>
  </sheetData>
  <phoneticPr fontId="66" type="noConversion"/>
  <conditionalFormatting sqref="A7:A8 A10:A26 A27:D156">
    <cfRule type="expression" dxfId="565" priority="467" stopIfTrue="1">
      <formula>$Q7&gt;=1</formula>
    </cfRule>
  </conditionalFormatting>
  <conditionalFormatting sqref="A9:D9 D26 B27:D37">
    <cfRule type="expression" dxfId="564" priority="450" stopIfTrue="1">
      <formula>$Q9&gt;=1</formula>
    </cfRule>
  </conditionalFormatting>
  <conditionalFormatting sqref="B7:D7">
    <cfRule type="expression" dxfId="563" priority="440" stopIfTrue="1">
      <formula>$S7&gt;=1</formula>
    </cfRule>
  </conditionalFormatting>
  <conditionalFormatting sqref="B9:D9">
    <cfRule type="expression" dxfId="562" priority="32" stopIfTrue="1">
      <formula>$S9&gt;=1</formula>
    </cfRule>
  </conditionalFormatting>
  <conditionalFormatting sqref="B10:D10">
    <cfRule type="expression" dxfId="561" priority="33" stopIfTrue="1">
      <formula>$Q10&gt;=1</formula>
    </cfRule>
  </conditionalFormatting>
  <conditionalFormatting sqref="B12:D13">
    <cfRule type="expression" dxfId="560" priority="15" stopIfTrue="1">
      <formula>$Q12&gt;=1</formula>
    </cfRule>
  </conditionalFormatting>
  <conditionalFormatting sqref="B15:D19">
    <cfRule type="expression" dxfId="559" priority="94" stopIfTrue="1">
      <formula>$S15&gt;=1</formula>
    </cfRule>
  </conditionalFormatting>
  <conditionalFormatting sqref="B21:D21">
    <cfRule type="expression" dxfId="558" priority="447" stopIfTrue="1">
      <formula>$S21&gt;=1</formula>
    </cfRule>
  </conditionalFormatting>
  <conditionalFormatting sqref="B23:D23">
    <cfRule type="expression" dxfId="557" priority="214" stopIfTrue="1">
      <formula>$S23&gt;=1</formula>
    </cfRule>
  </conditionalFormatting>
  <conditionalFormatting sqref="D14">
    <cfRule type="expression" dxfId="556" priority="37" stopIfTrue="1">
      <formula>$Q14&gt;=1</formula>
    </cfRule>
  </conditionalFormatting>
  <conditionalFormatting sqref="E7">
    <cfRule type="expression" dxfId="555" priority="444" stopIfTrue="1">
      <formula>AND(ROUNDDOWN(($A$4-E7)/365.25,0)&lt;=13,G7&lt;&gt;"OK")</formula>
    </cfRule>
    <cfRule type="expression" dxfId="554" priority="445" stopIfTrue="1">
      <formula>AND(ROUNDDOWN(($A$4-E7)/365.25,0)&lt;=14,G7&lt;&gt;"OK")</formula>
    </cfRule>
    <cfRule type="expression" dxfId="553" priority="446" stopIfTrue="1">
      <formula>AND(ROUNDDOWN(($A$4-E7)/365.25,0)&lt;=17,G7&lt;&gt;"OK")</formula>
    </cfRule>
  </conditionalFormatting>
  <conditionalFormatting sqref="E7:E8">
    <cfRule type="expression" dxfId="552" priority="4" stopIfTrue="1">
      <formula>AND(ROUNDDOWN(($A$4-E7)/365.25,0)&lt;=13,G7&lt;&gt;"OK")</formula>
    </cfRule>
    <cfRule type="expression" dxfId="551" priority="5" stopIfTrue="1">
      <formula>AND(ROUNDDOWN(($A$4-E7)/365.25,0)&lt;=14,G7&lt;&gt;"OK")</formula>
    </cfRule>
    <cfRule type="expression" dxfId="550" priority="6" stopIfTrue="1">
      <formula>AND(ROUNDDOWN(($A$4-E7)/365.25,0)&lt;=17,G7&lt;&gt;"OK")</formula>
    </cfRule>
  </conditionalFormatting>
  <conditionalFormatting sqref="E8">
    <cfRule type="expression" dxfId="549" priority="1" stopIfTrue="1">
      <formula>AND(ROUNDDOWN(($A$4-E8)/365.25,0)&lt;=13,G8&lt;&gt;"OK")</formula>
    </cfRule>
    <cfRule type="expression" dxfId="548" priority="2" stopIfTrue="1">
      <formula>AND(ROUNDDOWN(($A$4-E8)/365.25,0)&lt;=14,G8&lt;&gt;"OK")</formula>
    </cfRule>
    <cfRule type="expression" dxfId="547" priority="3" stopIfTrue="1">
      <formula>AND(ROUNDDOWN(($A$4-E8)/365.25,0)&lt;=17,G8&lt;&gt;"OK")</formula>
    </cfRule>
  </conditionalFormatting>
  <conditionalFormatting sqref="E9:E11 E15:E19 E21:E156">
    <cfRule type="expression" dxfId="546" priority="463" stopIfTrue="1">
      <formula>AND(ROUNDDOWN(($A$4-E9)/365.25,0)&lt;=13,G9&lt;&gt;"OK")</formula>
    </cfRule>
    <cfRule type="expression" dxfId="545" priority="464" stopIfTrue="1">
      <formula>AND(ROUNDDOWN(($A$4-E9)/365.25,0)&lt;=14,G9&lt;&gt;"OK")</formula>
    </cfRule>
    <cfRule type="expression" dxfId="544" priority="465" stopIfTrue="1">
      <formula>AND(ROUNDDOWN(($A$4-E9)/365.25,0)&lt;=17,G9&lt;&gt;"OK")</formula>
    </cfRule>
  </conditionalFormatting>
  <conditionalFormatting sqref="E9:E11">
    <cfRule type="expression" dxfId="543" priority="455" stopIfTrue="1">
      <formula>AND(ROUNDDOWN(($A$4-E9)/365.25,0)&lt;=13,G9&lt;&gt;"OK")</formula>
    </cfRule>
    <cfRule type="expression" dxfId="542" priority="456" stopIfTrue="1">
      <formula>AND(ROUNDDOWN(($A$4-E9)/365.25,0)&lt;=14,G9&lt;&gt;"OK")</formula>
    </cfRule>
    <cfRule type="expression" dxfId="541" priority="457" stopIfTrue="1">
      <formula>AND(ROUNDDOWN(($A$4-E9)/365.25,0)&lt;=17,G9&lt;&gt;"OK")</formula>
    </cfRule>
    <cfRule type="expression" dxfId="540" priority="460" stopIfTrue="1">
      <formula>AND(ROUNDDOWN(($A$4-E9)/365.25,0)&lt;=13,G9&lt;&gt;"OK")</formula>
    </cfRule>
    <cfRule type="expression" dxfId="539" priority="461" stopIfTrue="1">
      <formula>AND(ROUNDDOWN(($A$4-E9)/365.25,0)&lt;=14,G9&lt;&gt;"OK")</formula>
    </cfRule>
    <cfRule type="expression" dxfId="538" priority="462" stopIfTrue="1">
      <formula>AND(ROUNDDOWN(($A$4-E9)/365.25,0)&lt;=17,G9&lt;&gt;"OK")</formula>
    </cfRule>
  </conditionalFormatting>
  <conditionalFormatting sqref="E9:E12">
    <cfRule type="expression" dxfId="537" priority="435" stopIfTrue="1">
      <formula>AND(ROUNDDOWN(($A$4-E9)/365.25,0)&lt;=13,G9&lt;&gt;"OK")</formula>
    </cfRule>
    <cfRule type="expression" dxfId="536" priority="436" stopIfTrue="1">
      <formula>AND(ROUNDDOWN(($A$4-E9)/365.25,0)&lt;=14,G9&lt;&gt;"OK")</formula>
    </cfRule>
    <cfRule type="expression" dxfId="535" priority="437" stopIfTrue="1">
      <formula>AND(ROUNDDOWN(($A$4-E9)/365.25,0)&lt;=17,G9&lt;&gt;"OK")</formula>
    </cfRule>
  </conditionalFormatting>
  <conditionalFormatting sqref="E11:E13">
    <cfRule type="expression" dxfId="534" priority="11" stopIfTrue="1">
      <formula>AND(ROUNDDOWN(($A$4-E11)/365.25,0)&lt;=13,G11&lt;&gt;"OK")</formula>
    </cfRule>
    <cfRule type="expression" dxfId="533" priority="12" stopIfTrue="1">
      <formula>AND(ROUNDDOWN(($A$4-E11)/365.25,0)&lt;=14,G11&lt;&gt;"OK")</formula>
    </cfRule>
    <cfRule type="expression" dxfId="532" priority="13" stopIfTrue="1">
      <formula>AND(ROUNDDOWN(($A$4-E11)/365.25,0)&lt;=17,G11&lt;&gt;"OK")</formula>
    </cfRule>
    <cfRule type="expression" dxfId="531" priority="261" stopIfTrue="1">
      <formula>AND(ROUNDDOWN(($A$4-E11)/365.25,0)&lt;=13,G11&lt;&gt;"OK")</formula>
    </cfRule>
    <cfRule type="expression" dxfId="530" priority="262" stopIfTrue="1">
      <formula>AND(ROUNDDOWN(($A$4-E11)/365.25,0)&lt;=14,G11&lt;&gt;"OK")</formula>
    </cfRule>
    <cfRule type="expression" dxfId="529" priority="263" stopIfTrue="1">
      <formula>AND(ROUNDDOWN(($A$4-E11)/365.25,0)&lt;=17,G11&lt;&gt;"OK")</formula>
    </cfRule>
  </conditionalFormatting>
  <conditionalFormatting sqref="E12">
    <cfRule type="expression" dxfId="528" priority="8" stopIfTrue="1">
      <formula>AND(ROUNDDOWN(($A$4-E12)/365.25,0)&lt;=13,G12&lt;&gt;"OK")</formula>
    </cfRule>
    <cfRule type="expression" dxfId="527" priority="9" stopIfTrue="1">
      <formula>AND(ROUNDDOWN(($A$4-E12)/365.25,0)&lt;=14,G12&lt;&gt;"OK")</formula>
    </cfRule>
    <cfRule type="expression" dxfId="526" priority="10" stopIfTrue="1">
      <formula>AND(ROUNDDOWN(($A$4-E12)/365.25,0)&lt;=17,G12&lt;&gt;"OK")</formula>
    </cfRule>
    <cfRule type="expression" dxfId="525" priority="379" stopIfTrue="1">
      <formula>AND(ROUNDDOWN(($A$4-E12)/365.25,0)&lt;=13,G12&lt;&gt;"OK")</formula>
    </cfRule>
    <cfRule type="expression" dxfId="524" priority="380" stopIfTrue="1">
      <formula>AND(ROUNDDOWN(($A$4-E12)/365.25,0)&lt;=14,G12&lt;&gt;"OK")</formula>
    </cfRule>
    <cfRule type="expression" dxfId="523" priority="381" stopIfTrue="1">
      <formula>AND(ROUNDDOWN(($A$4-E12)/365.25,0)&lt;=17,G12&lt;&gt;"OK")</formula>
    </cfRule>
    <cfRule type="expression" dxfId="522" priority="423" stopIfTrue="1">
      <formula>AND(ROUNDDOWN(($A$4-E12)/365.25,0)&lt;=13,G12&lt;&gt;"OK")</formula>
    </cfRule>
    <cfRule type="expression" dxfId="521" priority="424" stopIfTrue="1">
      <formula>AND(ROUNDDOWN(($A$4-E12)/365.25,0)&lt;=14,G12&lt;&gt;"OK")</formula>
    </cfRule>
    <cfRule type="expression" dxfId="520" priority="425" stopIfTrue="1">
      <formula>AND(ROUNDDOWN(($A$4-E12)/365.25,0)&lt;=17,G12&lt;&gt;"OK")</formula>
    </cfRule>
  </conditionalFormatting>
  <conditionalFormatting sqref="E13">
    <cfRule type="expression" dxfId="519" priority="22" stopIfTrue="1">
      <formula>AND(ROUNDDOWN(($A$4-E13)/365.25,0)&lt;=13,G13&lt;&gt;"OK")</formula>
    </cfRule>
    <cfRule type="expression" dxfId="518" priority="23" stopIfTrue="1">
      <formula>AND(ROUNDDOWN(($A$4-E13)/365.25,0)&lt;=14,G13&lt;&gt;"OK")</formula>
    </cfRule>
    <cfRule type="expression" dxfId="517" priority="24" stopIfTrue="1">
      <formula>AND(ROUNDDOWN(($A$4-E13)/365.25,0)&lt;=17,G13&lt;&gt;"OK")</formula>
    </cfRule>
    <cfRule type="expression" dxfId="516" priority="26" stopIfTrue="1">
      <formula>AND(ROUNDDOWN(($A$4-E13)/365.25,0)&lt;=13,G13&lt;&gt;"OK")</formula>
    </cfRule>
    <cfRule type="expression" dxfId="515" priority="27" stopIfTrue="1">
      <formula>AND(ROUNDDOWN(($A$4-E13)/365.25,0)&lt;=14,G13&lt;&gt;"OK")</formula>
    </cfRule>
    <cfRule type="expression" dxfId="514" priority="28" stopIfTrue="1">
      <formula>AND(ROUNDDOWN(($A$4-E13)/365.25,0)&lt;=17,G13&lt;&gt;"OK")</formula>
    </cfRule>
  </conditionalFormatting>
  <conditionalFormatting sqref="E13:E14">
    <cfRule type="expression" dxfId="513" priority="29" stopIfTrue="1">
      <formula>AND(ROUNDDOWN(($A$4-E13)/365.25,0)&lt;=13,G13&lt;&gt;"OK")</formula>
    </cfRule>
    <cfRule type="expression" dxfId="512" priority="30" stopIfTrue="1">
      <formula>AND(ROUNDDOWN(($A$4-E13)/365.25,0)&lt;=14,G13&lt;&gt;"OK")</formula>
    </cfRule>
    <cfRule type="expression" dxfId="511" priority="31" stopIfTrue="1">
      <formula>AND(ROUNDDOWN(($A$4-E13)/365.25,0)&lt;=17,G13&lt;&gt;"OK")</formula>
    </cfRule>
  </conditionalFormatting>
  <conditionalFormatting sqref="E13:E15">
    <cfRule type="expression" dxfId="510" priority="41" stopIfTrue="1">
      <formula>AND(ROUNDDOWN(($A$4-E13)/365.25,0)&lt;=13,G13&lt;&gt;"OK")</formula>
    </cfRule>
    <cfRule type="expression" dxfId="509" priority="42" stopIfTrue="1">
      <formula>AND(ROUNDDOWN(($A$4-E13)/365.25,0)&lt;=14,G13&lt;&gt;"OK")</formula>
    </cfRule>
    <cfRule type="expression" dxfId="508" priority="43" stopIfTrue="1">
      <formula>AND(ROUNDDOWN(($A$4-E13)/365.25,0)&lt;=17,G13&lt;&gt;"OK")</formula>
    </cfRule>
  </conditionalFormatting>
  <conditionalFormatting sqref="E15">
    <cfRule type="expression" dxfId="507" priority="84" stopIfTrue="1">
      <formula>AND(ROUNDDOWN(($A$4-E15)/365.25,0)&lt;=13,G15&lt;&gt;"OK")</formula>
    </cfRule>
    <cfRule type="expression" dxfId="506" priority="85" stopIfTrue="1">
      <formula>AND(ROUNDDOWN(($A$4-E15)/365.25,0)&lt;=14,G15&lt;&gt;"OK")</formula>
    </cfRule>
    <cfRule type="expression" dxfId="505" priority="86" stopIfTrue="1">
      <formula>AND(ROUNDDOWN(($A$4-E15)/365.25,0)&lt;=17,G15&lt;&gt;"OK")</formula>
    </cfRule>
    <cfRule type="expression" dxfId="504" priority="314" stopIfTrue="1">
      <formula>AND(ROUNDDOWN(($A$4-E15)/365.25,0)&lt;=13,G15&lt;&gt;"OK")</formula>
    </cfRule>
    <cfRule type="expression" dxfId="503" priority="315" stopIfTrue="1">
      <formula>AND(ROUNDDOWN(($A$4-E15)/365.25,0)&lt;=14,G15&lt;&gt;"OK")</formula>
    </cfRule>
    <cfRule type="expression" dxfId="502" priority="316" stopIfTrue="1">
      <formula>AND(ROUNDDOWN(($A$4-E15)/365.25,0)&lt;=17,G15&lt;&gt;"OK")</formula>
    </cfRule>
    <cfRule type="expression" dxfId="501" priority="319" stopIfTrue="1">
      <formula>AND(ROUNDDOWN(($A$4-E15)/365.25,0)&lt;=13,G15&lt;&gt;"OK")</formula>
    </cfRule>
    <cfRule type="expression" dxfId="500" priority="320" stopIfTrue="1">
      <formula>AND(ROUNDDOWN(($A$4-E15)/365.25,0)&lt;=14,G15&lt;&gt;"OK")</formula>
    </cfRule>
    <cfRule type="expression" dxfId="499" priority="321" stopIfTrue="1">
      <formula>AND(ROUNDDOWN(($A$4-E15)/365.25,0)&lt;=17,G15&lt;&gt;"OK")</formula>
    </cfRule>
    <cfRule type="expression" dxfId="498" priority="360" stopIfTrue="1">
      <formula>AND(ROUNDDOWN(($A$4-E15)/365.25,0)&lt;=13,G15&lt;&gt;"OK")</formula>
    </cfRule>
    <cfRule type="expression" dxfId="497" priority="361" stopIfTrue="1">
      <formula>AND(ROUNDDOWN(($A$4-E15)/365.25,0)&lt;=14,G15&lt;&gt;"OK")</formula>
    </cfRule>
    <cfRule type="expression" dxfId="496" priority="362" stopIfTrue="1">
      <formula>AND(ROUNDDOWN(($A$4-E15)/365.25,0)&lt;=17,G15&lt;&gt;"OK")</formula>
    </cfRule>
    <cfRule type="expression" dxfId="495" priority="365" stopIfTrue="1">
      <formula>AND(ROUNDDOWN(($A$4-E15)/365.25,0)&lt;=13,G15&lt;&gt;"OK")</formula>
    </cfRule>
    <cfRule type="expression" dxfId="494" priority="366" stopIfTrue="1">
      <formula>AND(ROUNDDOWN(($A$4-E15)/365.25,0)&lt;=14,G15&lt;&gt;"OK")</formula>
    </cfRule>
    <cfRule type="expression" dxfId="493" priority="367" stopIfTrue="1">
      <formula>AND(ROUNDDOWN(($A$4-E15)/365.25,0)&lt;=17,G15&lt;&gt;"OK")</formula>
    </cfRule>
    <cfRule type="expression" dxfId="492" priority="368" stopIfTrue="1">
      <formula>AND(ROUNDDOWN(($A$4-E15)/365.25,0)&lt;=13,G15&lt;&gt;"OK")</formula>
    </cfRule>
    <cfRule type="expression" dxfId="491" priority="369" stopIfTrue="1">
      <formula>AND(ROUNDDOWN(($A$4-E15)/365.25,0)&lt;=14,G15&lt;&gt;"OK")</formula>
    </cfRule>
    <cfRule type="expression" dxfId="490" priority="370" stopIfTrue="1">
      <formula>AND(ROUNDDOWN(($A$4-E15)/365.25,0)&lt;=17,G15&lt;&gt;"OK")</formula>
    </cfRule>
    <cfRule type="expression" dxfId="489" priority="391" stopIfTrue="1">
      <formula>AND(ROUNDDOWN(($A$4-E15)/365.25,0)&lt;=13,G15&lt;&gt;"OK")</formula>
    </cfRule>
    <cfRule type="expression" dxfId="488" priority="392" stopIfTrue="1">
      <formula>AND(ROUNDDOWN(($A$4-E15)/365.25,0)&lt;=14,G15&lt;&gt;"OK")</formula>
    </cfRule>
    <cfRule type="expression" dxfId="487" priority="393" stopIfTrue="1">
      <formula>AND(ROUNDDOWN(($A$4-E15)/365.25,0)&lt;=17,G15&lt;&gt;"OK")</formula>
    </cfRule>
    <cfRule type="expression" dxfId="486" priority="394" stopIfTrue="1">
      <formula>AND(ROUNDDOWN(($A$4-E15)/365.25,0)&lt;=13,G15&lt;&gt;"OK")</formula>
    </cfRule>
    <cfRule type="expression" dxfId="485" priority="395" stopIfTrue="1">
      <formula>AND(ROUNDDOWN(($A$4-E15)/365.25,0)&lt;=14,G15&lt;&gt;"OK")</formula>
    </cfRule>
    <cfRule type="expression" dxfId="484" priority="396" stopIfTrue="1">
      <formula>AND(ROUNDDOWN(($A$4-E15)/365.25,0)&lt;=17,G15&lt;&gt;"OK")</formula>
    </cfRule>
  </conditionalFormatting>
  <conditionalFormatting sqref="E15:E16">
    <cfRule type="expression" dxfId="483" priority="306" stopIfTrue="1">
      <formula>AND(ROUNDDOWN(($A$4-E15)/365.25,0)&lt;=13,G15&lt;&gt;"OK")</formula>
    </cfRule>
    <cfRule type="expression" dxfId="482" priority="307" stopIfTrue="1">
      <formula>AND(ROUNDDOWN(($A$4-E15)/365.25,0)&lt;=14,G15&lt;&gt;"OK")</formula>
    </cfRule>
    <cfRule type="expression" dxfId="481" priority="308" stopIfTrue="1">
      <formula>AND(ROUNDDOWN(($A$4-E15)/365.25,0)&lt;=17,G15&lt;&gt;"OK")</formula>
    </cfRule>
    <cfRule type="expression" dxfId="480" priority="322" stopIfTrue="1">
      <formula>AND(ROUNDDOWN(($A$4-E15)/365.25,0)&lt;=13,G15&lt;&gt;"OK")</formula>
    </cfRule>
    <cfRule type="expression" dxfId="479" priority="323" stopIfTrue="1">
      <formula>AND(ROUNDDOWN(($A$4-E15)/365.25,0)&lt;=14,G15&lt;&gt;"OK")</formula>
    </cfRule>
    <cfRule type="expression" dxfId="478" priority="324" stopIfTrue="1">
      <formula>AND(ROUNDDOWN(($A$4-E15)/365.25,0)&lt;=17,G15&lt;&gt;"OK")</formula>
    </cfRule>
    <cfRule type="expression" dxfId="477" priority="352" stopIfTrue="1">
      <formula>AND(ROUNDDOWN(($A$4-E15)/365.25,0)&lt;=13,G15&lt;&gt;"OK")</formula>
    </cfRule>
    <cfRule type="expression" dxfId="476" priority="353" stopIfTrue="1">
      <formula>AND(ROUNDDOWN(($A$4-E15)/365.25,0)&lt;=14,G15&lt;&gt;"OK")</formula>
    </cfRule>
    <cfRule type="expression" dxfId="475" priority="354" stopIfTrue="1">
      <formula>AND(ROUNDDOWN(($A$4-E15)/365.25,0)&lt;=17,G15&lt;&gt;"OK")</formula>
    </cfRule>
  </conditionalFormatting>
  <conditionalFormatting sqref="E15:E17">
    <cfRule type="expression" dxfId="474" priority="267" stopIfTrue="1">
      <formula>AND(ROUNDDOWN(($A$4-E15)/365.25,0)&lt;=13,G15&lt;&gt;"OK")</formula>
    </cfRule>
    <cfRule type="expression" dxfId="473" priority="268" stopIfTrue="1">
      <formula>AND(ROUNDDOWN(($A$4-E15)/365.25,0)&lt;=14,G15&lt;&gt;"OK")</formula>
    </cfRule>
    <cfRule type="expression" dxfId="472" priority="269" stopIfTrue="1">
      <formula>AND(ROUNDDOWN(($A$4-E15)/365.25,0)&lt;=17,G15&lt;&gt;"OK")</formula>
    </cfRule>
  </conditionalFormatting>
  <conditionalFormatting sqref="E15:E19 E29:E37">
    <cfRule type="expression" dxfId="471" priority="451" stopIfTrue="1">
      <formula>AND(ROUNDDOWN(($A$4-E15)/365.25,0)&lt;=13,G15&lt;&gt;"OK")</formula>
    </cfRule>
    <cfRule type="expression" dxfId="470" priority="452" stopIfTrue="1">
      <formula>AND(ROUNDDOWN(($A$4-E15)/365.25,0)&lt;=14,G15&lt;&gt;"OK")</formula>
    </cfRule>
    <cfRule type="expression" dxfId="469" priority="453" stopIfTrue="1">
      <formula>AND(ROUNDDOWN(($A$4-E15)/365.25,0)&lt;=17,G15&lt;&gt;"OK")</formula>
    </cfRule>
  </conditionalFormatting>
  <conditionalFormatting sqref="E15:E19">
    <cfRule type="expression" dxfId="468" priority="209" stopIfTrue="1">
      <formula>AND(ROUNDDOWN(($A$4-E15)/365.25,0)&lt;=13,G15&lt;&gt;"OK")</formula>
    </cfRule>
    <cfRule type="expression" dxfId="467" priority="210" stopIfTrue="1">
      <formula>AND(ROUNDDOWN(($A$4-E15)/365.25,0)&lt;=14,G15&lt;&gt;"OK")</formula>
    </cfRule>
    <cfRule type="expression" dxfId="466" priority="211" stopIfTrue="1">
      <formula>AND(ROUNDDOWN(($A$4-E15)/365.25,0)&lt;=17,G15&lt;&gt;"OK")</formula>
    </cfRule>
  </conditionalFormatting>
  <conditionalFormatting sqref="E16">
    <cfRule type="expression" dxfId="465" priority="121" stopIfTrue="1">
      <formula>AND(ROUNDDOWN(($A$4-E16)/365.25,0)&lt;=13,G16&lt;&gt;"OK")</formula>
    </cfRule>
    <cfRule type="expression" dxfId="464" priority="122" stopIfTrue="1">
      <formula>AND(ROUNDDOWN(($A$4-E16)/365.25,0)&lt;=14,G16&lt;&gt;"OK")</formula>
    </cfRule>
    <cfRule type="expression" dxfId="463" priority="123" stopIfTrue="1">
      <formula>AND(ROUNDDOWN(($A$4-E16)/365.25,0)&lt;=17,G16&lt;&gt;"OK")</formula>
    </cfRule>
    <cfRule type="expression" dxfId="462" priority="152" stopIfTrue="1">
      <formula>AND(ROUNDDOWN(($A$4-E16)/365.25,0)&lt;=13,G16&lt;&gt;"OK")</formula>
    </cfRule>
    <cfRule type="expression" dxfId="461" priority="153" stopIfTrue="1">
      <formula>AND(ROUNDDOWN(($A$4-E16)/365.25,0)&lt;=14,G16&lt;&gt;"OK")</formula>
    </cfRule>
    <cfRule type="expression" dxfId="460" priority="154" stopIfTrue="1">
      <formula>AND(ROUNDDOWN(($A$4-E16)/365.25,0)&lt;=17,G16&lt;&gt;"OK")</formula>
    </cfRule>
    <cfRule type="expression" dxfId="459" priority="157" stopIfTrue="1">
      <formula>AND(ROUNDDOWN(($A$4-E16)/365.25,0)&lt;=13,G16&lt;&gt;"OK")</formula>
    </cfRule>
    <cfRule type="expression" dxfId="458" priority="158" stopIfTrue="1">
      <formula>AND(ROUNDDOWN(($A$4-E16)/365.25,0)&lt;=14,G16&lt;&gt;"OK")</formula>
    </cfRule>
    <cfRule type="expression" dxfId="457" priority="159" stopIfTrue="1">
      <formula>AND(ROUNDDOWN(($A$4-E16)/365.25,0)&lt;=17,G16&lt;&gt;"OK")</formula>
    </cfRule>
    <cfRule type="expression" dxfId="456" priority="201" stopIfTrue="1">
      <formula>AND(ROUNDDOWN(($A$4-E16)/365.25,0)&lt;=13,G16&lt;&gt;"OK")</formula>
    </cfRule>
    <cfRule type="expression" dxfId="455" priority="202" stopIfTrue="1">
      <formula>AND(ROUNDDOWN(($A$4-E16)/365.25,0)&lt;=14,G16&lt;&gt;"OK")</formula>
    </cfRule>
    <cfRule type="expression" dxfId="454" priority="203" stopIfTrue="1">
      <formula>AND(ROUNDDOWN(($A$4-E16)/365.25,0)&lt;=17,G16&lt;&gt;"OK")</formula>
    </cfRule>
    <cfRule type="expression" dxfId="453" priority="206" stopIfTrue="1">
      <formula>AND(ROUNDDOWN(($A$4-E16)/365.25,0)&lt;=13,G16&lt;&gt;"OK")</formula>
    </cfRule>
    <cfRule type="expression" dxfId="452" priority="207" stopIfTrue="1">
      <formula>AND(ROUNDDOWN(($A$4-E16)/365.25,0)&lt;=14,G16&lt;&gt;"OK")</formula>
    </cfRule>
    <cfRule type="expression" dxfId="451" priority="208" stopIfTrue="1">
      <formula>AND(ROUNDDOWN(($A$4-E16)/365.25,0)&lt;=17,G16&lt;&gt;"OK")</formula>
    </cfRule>
    <cfRule type="expression" dxfId="450" priority="283" stopIfTrue="1">
      <formula>AND(ROUNDDOWN(($A$4-E16)/365.25,0)&lt;=13,G16&lt;&gt;"OK")</formula>
    </cfRule>
    <cfRule type="expression" dxfId="449" priority="284" stopIfTrue="1">
      <formula>AND(ROUNDDOWN(($A$4-E16)/365.25,0)&lt;=14,G16&lt;&gt;"OK")</formula>
    </cfRule>
    <cfRule type="expression" dxfId="448" priority="285" stopIfTrue="1">
      <formula>AND(ROUNDDOWN(($A$4-E16)/365.25,0)&lt;=17,G16&lt;&gt;"OK")</formula>
    </cfRule>
    <cfRule type="expression" dxfId="447" priority="288" stopIfTrue="1">
      <formula>AND(ROUNDDOWN(($A$4-E16)/365.25,0)&lt;=13,G16&lt;&gt;"OK")</formula>
    </cfRule>
    <cfRule type="expression" dxfId="446" priority="289" stopIfTrue="1">
      <formula>AND(ROUNDDOWN(($A$4-E16)/365.25,0)&lt;=14,G16&lt;&gt;"OK")</formula>
    </cfRule>
    <cfRule type="expression" dxfId="445" priority="290" stopIfTrue="1">
      <formula>AND(ROUNDDOWN(($A$4-E16)/365.25,0)&lt;=17,G16&lt;&gt;"OK")</formula>
    </cfRule>
    <cfRule type="expression" dxfId="444" priority="291" stopIfTrue="1">
      <formula>AND(ROUNDDOWN(($A$4-E16)/365.25,0)&lt;=13,G16&lt;&gt;"OK")</formula>
    </cfRule>
    <cfRule type="expression" dxfId="443" priority="292" stopIfTrue="1">
      <formula>AND(ROUNDDOWN(($A$4-E16)/365.25,0)&lt;=14,G16&lt;&gt;"OK")</formula>
    </cfRule>
    <cfRule type="expression" dxfId="442" priority="293" stopIfTrue="1">
      <formula>AND(ROUNDDOWN(($A$4-E16)/365.25,0)&lt;=17,G16&lt;&gt;"OK")</formula>
    </cfRule>
    <cfRule type="expression" dxfId="441" priority="303" stopIfTrue="1">
      <formula>AND(ROUNDDOWN(($A$4-E16)/365.25,0)&lt;=13,G16&lt;&gt;"OK")</formula>
    </cfRule>
    <cfRule type="expression" dxfId="440" priority="304" stopIfTrue="1">
      <formula>AND(ROUNDDOWN(($A$4-E16)/365.25,0)&lt;=14,G16&lt;&gt;"OK")</formula>
    </cfRule>
    <cfRule type="expression" dxfId="439" priority="305" stopIfTrue="1">
      <formula>AND(ROUNDDOWN(($A$4-E16)/365.25,0)&lt;=17,G16&lt;&gt;"OK")</formula>
    </cfRule>
  </conditionalFormatting>
  <conditionalFormatting sqref="E16:E18">
    <cfRule type="expression" dxfId="438" priority="145" stopIfTrue="1">
      <formula>AND(ROUNDDOWN(($A$4-E16)/365.25,0)&lt;=13,G16&lt;&gt;"OK")</formula>
    </cfRule>
    <cfRule type="expression" dxfId="437" priority="146" stopIfTrue="1">
      <formula>AND(ROUNDDOWN(($A$4-E16)/365.25,0)&lt;=14,G16&lt;&gt;"OK")</formula>
    </cfRule>
    <cfRule type="expression" dxfId="436" priority="147" stopIfTrue="1">
      <formula>AND(ROUNDDOWN(($A$4-E16)/365.25,0)&lt;=17,G16&lt;&gt;"OK")</formula>
    </cfRule>
    <cfRule type="expression" dxfId="435" priority="160" stopIfTrue="1">
      <formula>AND(ROUNDDOWN(($A$4-E16)/365.25,0)&lt;=13,G16&lt;&gt;"OK")</formula>
    </cfRule>
    <cfRule type="expression" dxfId="434" priority="161" stopIfTrue="1">
      <formula>AND(ROUNDDOWN(($A$4-E16)/365.25,0)&lt;=14,G16&lt;&gt;"OK")</formula>
    </cfRule>
    <cfRule type="expression" dxfId="433" priority="162" stopIfTrue="1">
      <formula>AND(ROUNDDOWN(($A$4-E16)/365.25,0)&lt;=17,G16&lt;&gt;"OK")</formula>
    </cfRule>
    <cfRule type="expression" dxfId="432" priority="193" stopIfTrue="1">
      <formula>AND(ROUNDDOWN(($A$4-E16)/365.25,0)&lt;=13,G16&lt;&gt;"OK")</formula>
    </cfRule>
    <cfRule type="expression" dxfId="431" priority="194" stopIfTrue="1">
      <formula>AND(ROUNDDOWN(($A$4-E16)/365.25,0)&lt;=14,G16&lt;&gt;"OK")</formula>
    </cfRule>
    <cfRule type="expression" dxfId="430" priority="195" stopIfTrue="1">
      <formula>AND(ROUNDDOWN(($A$4-E16)/365.25,0)&lt;=17,G16&lt;&gt;"OK")</formula>
    </cfRule>
  </conditionalFormatting>
  <conditionalFormatting sqref="E16:E19">
    <cfRule type="expression" dxfId="429" priority="90" stopIfTrue="1">
      <formula>AND(ROUNDDOWN(($A$4-E16)/365.25,0)&lt;=13,G16&lt;&gt;"OK")</formula>
    </cfRule>
    <cfRule type="expression" dxfId="428" priority="91" stopIfTrue="1">
      <formula>AND(ROUNDDOWN(($A$4-E16)/365.25,0)&lt;=14,G16&lt;&gt;"OK")</formula>
    </cfRule>
    <cfRule type="expression" dxfId="427" priority="92" stopIfTrue="1">
      <formula>AND(ROUNDDOWN(($A$4-E16)/365.25,0)&lt;=17,G16&lt;&gt;"OK")</formula>
    </cfRule>
  </conditionalFormatting>
  <conditionalFormatting sqref="E17">
    <cfRule type="expression" dxfId="426" priority="87" stopIfTrue="1">
      <formula>AND(ROUNDDOWN(($A$4-E17)/365.25,0)&lt;=13,G17&lt;&gt;"OK")</formula>
    </cfRule>
    <cfRule type="expression" dxfId="425" priority="88" stopIfTrue="1">
      <formula>AND(ROUNDDOWN(($A$4-E17)/365.25,0)&lt;=14,G17&lt;&gt;"OK")</formula>
    </cfRule>
    <cfRule type="expression" dxfId="424" priority="89" stopIfTrue="1">
      <formula>AND(ROUNDDOWN(($A$4-E17)/365.25,0)&lt;=17,G17&lt;&gt;"OK")</formula>
    </cfRule>
    <cfRule type="expression" dxfId="423" priority="137" stopIfTrue="1">
      <formula>AND(ROUNDDOWN(($A$4-E17)/365.25,0)&lt;=13,G17&lt;&gt;"OK")</formula>
    </cfRule>
    <cfRule type="expression" dxfId="422" priority="138" stopIfTrue="1">
      <formula>AND(ROUNDDOWN(($A$4-E17)/365.25,0)&lt;=14,G17&lt;&gt;"OK")</formula>
    </cfRule>
    <cfRule type="expression" dxfId="421" priority="139" stopIfTrue="1">
      <formula>AND(ROUNDDOWN(($A$4-E17)/365.25,0)&lt;=17,G17&lt;&gt;"OK")</formula>
    </cfRule>
    <cfRule type="expression" dxfId="420" priority="142" stopIfTrue="1">
      <formula>AND(ROUNDDOWN(($A$4-E17)/365.25,0)&lt;=13,G17&lt;&gt;"OK")</formula>
    </cfRule>
    <cfRule type="expression" dxfId="419" priority="143" stopIfTrue="1">
      <formula>AND(ROUNDDOWN(($A$4-E17)/365.25,0)&lt;=14,G17&lt;&gt;"OK")</formula>
    </cfRule>
    <cfRule type="expression" dxfId="418" priority="144" stopIfTrue="1">
      <formula>AND(ROUNDDOWN(($A$4-E17)/365.25,0)&lt;=17,G17&lt;&gt;"OK")</formula>
    </cfRule>
    <cfRule type="expression" dxfId="417" priority="176" stopIfTrue="1">
      <formula>AND(ROUNDDOWN(($A$4-E17)/365.25,0)&lt;=13,G17&lt;&gt;"OK")</formula>
    </cfRule>
    <cfRule type="expression" dxfId="416" priority="177" stopIfTrue="1">
      <formula>AND(ROUNDDOWN(($A$4-E17)/365.25,0)&lt;=14,G17&lt;&gt;"OK")</formula>
    </cfRule>
    <cfRule type="expression" dxfId="415" priority="178" stopIfTrue="1">
      <formula>AND(ROUNDDOWN(($A$4-E17)/365.25,0)&lt;=17,G17&lt;&gt;"OK")</formula>
    </cfRule>
    <cfRule type="expression" dxfId="414" priority="181" stopIfTrue="1">
      <formula>AND(ROUNDDOWN(($A$4-E17)/365.25,0)&lt;=13,G17&lt;&gt;"OK")</formula>
    </cfRule>
    <cfRule type="expression" dxfId="413" priority="182" stopIfTrue="1">
      <formula>AND(ROUNDDOWN(($A$4-E17)/365.25,0)&lt;=14,G17&lt;&gt;"OK")</formula>
    </cfRule>
    <cfRule type="expression" dxfId="412" priority="183" stopIfTrue="1">
      <formula>AND(ROUNDDOWN(($A$4-E17)/365.25,0)&lt;=17,G17&lt;&gt;"OK")</formula>
    </cfRule>
    <cfRule type="expression" dxfId="411" priority="184" stopIfTrue="1">
      <formula>AND(ROUNDDOWN(($A$4-E17)/365.25,0)&lt;=13,G17&lt;&gt;"OK")</formula>
    </cfRule>
    <cfRule type="expression" dxfId="410" priority="185" stopIfTrue="1">
      <formula>AND(ROUNDDOWN(($A$4-E17)/365.25,0)&lt;=14,G17&lt;&gt;"OK")</formula>
    </cfRule>
    <cfRule type="expression" dxfId="409" priority="186" stopIfTrue="1">
      <formula>AND(ROUNDDOWN(($A$4-E17)/365.25,0)&lt;=17,G17&lt;&gt;"OK")</formula>
    </cfRule>
    <cfRule type="expression" dxfId="408" priority="190" stopIfTrue="1">
      <formula>AND(ROUNDDOWN(($A$4-E17)/365.25,0)&lt;=13,G17&lt;&gt;"OK")</formula>
    </cfRule>
    <cfRule type="expression" dxfId="407" priority="191" stopIfTrue="1">
      <formula>AND(ROUNDDOWN(($A$4-E17)/365.25,0)&lt;=14,G17&lt;&gt;"OK")</formula>
    </cfRule>
    <cfRule type="expression" dxfId="406" priority="192" stopIfTrue="1">
      <formula>AND(ROUNDDOWN(($A$4-E17)/365.25,0)&lt;=17,G17&lt;&gt;"OK")</formula>
    </cfRule>
  </conditionalFormatting>
  <conditionalFormatting sqref="E17:E18">
    <cfRule type="expression" dxfId="405" priority="129" stopIfTrue="1">
      <formula>AND(ROUNDDOWN(($A$4-E17)/365.25,0)&lt;=13,G17&lt;&gt;"OK")</formula>
    </cfRule>
    <cfRule type="expression" dxfId="404" priority="130" stopIfTrue="1">
      <formula>AND(ROUNDDOWN(($A$4-E17)/365.25,0)&lt;=14,G17&lt;&gt;"OK")</formula>
    </cfRule>
    <cfRule type="expression" dxfId="403" priority="131" stopIfTrue="1">
      <formula>AND(ROUNDDOWN(($A$4-E17)/365.25,0)&lt;=17,G17&lt;&gt;"OK")</formula>
    </cfRule>
  </conditionalFormatting>
  <conditionalFormatting sqref="E18">
    <cfRule type="expression" dxfId="402" priority="106" stopIfTrue="1">
      <formula>AND(ROUNDDOWN(($A$4-E18)/365.25,0)&lt;=13,G18&lt;&gt;"OK")</formula>
    </cfRule>
    <cfRule type="expression" dxfId="401" priority="107" stopIfTrue="1">
      <formula>AND(ROUNDDOWN(($A$4-E18)/365.25,0)&lt;=14,G18&lt;&gt;"OK")</formula>
    </cfRule>
    <cfRule type="expression" dxfId="400" priority="108" stopIfTrue="1">
      <formula>AND(ROUNDDOWN(($A$4-E18)/365.25,0)&lt;=17,G18&lt;&gt;"OK")</formula>
    </cfRule>
    <cfRule type="expression" dxfId="399" priority="111" stopIfTrue="1">
      <formula>AND(ROUNDDOWN(($A$4-E18)/365.25,0)&lt;=13,G18&lt;&gt;"OK")</formula>
    </cfRule>
    <cfRule type="expression" dxfId="398" priority="112" stopIfTrue="1">
      <formula>AND(ROUNDDOWN(($A$4-E18)/365.25,0)&lt;=14,G18&lt;&gt;"OK")</formula>
    </cfRule>
    <cfRule type="expression" dxfId="397" priority="113" stopIfTrue="1">
      <formula>AND(ROUNDDOWN(($A$4-E18)/365.25,0)&lt;=17,G18&lt;&gt;"OK")</formula>
    </cfRule>
    <cfRule type="expression" dxfId="396" priority="114" stopIfTrue="1">
      <formula>AND(ROUNDDOWN(($A$4-E18)/365.25,0)&lt;=13,G18&lt;&gt;"OK")</formula>
    </cfRule>
    <cfRule type="expression" dxfId="395" priority="115" stopIfTrue="1">
      <formula>AND(ROUNDDOWN(($A$4-E18)/365.25,0)&lt;=14,G18&lt;&gt;"OK")</formula>
    </cfRule>
    <cfRule type="expression" dxfId="394" priority="116" stopIfTrue="1">
      <formula>AND(ROUNDDOWN(($A$4-E18)/365.25,0)&lt;=17,G18&lt;&gt;"OK")</formula>
    </cfRule>
    <cfRule type="expression" dxfId="393" priority="126" stopIfTrue="1">
      <formula>AND(ROUNDDOWN(($A$4-E18)/365.25,0)&lt;=13,G18&lt;&gt;"OK")</formula>
    </cfRule>
    <cfRule type="expression" dxfId="392" priority="127" stopIfTrue="1">
      <formula>AND(ROUNDDOWN(($A$4-E18)/365.25,0)&lt;=14,G18&lt;&gt;"OK")</formula>
    </cfRule>
    <cfRule type="expression" dxfId="391" priority="128" stopIfTrue="1">
      <formula>AND(ROUNDDOWN(($A$4-E18)/365.25,0)&lt;=17,G18&lt;&gt;"OK")</formula>
    </cfRule>
  </conditionalFormatting>
  <conditionalFormatting sqref="E19:E21">
    <cfRule type="expression" dxfId="390" priority="49" stopIfTrue="1">
      <formula>AND(ROUNDDOWN(($A$4-E19)/365.25,0)&lt;=13,G19&lt;&gt;"OK")</formula>
    </cfRule>
    <cfRule type="expression" dxfId="389" priority="50" stopIfTrue="1">
      <formula>AND(ROUNDDOWN(($A$4-E19)/365.25,0)&lt;=14,G19&lt;&gt;"OK")</formula>
    </cfRule>
    <cfRule type="expression" dxfId="388" priority="51" stopIfTrue="1">
      <formula>AND(ROUNDDOWN(($A$4-E19)/365.25,0)&lt;=17,G19&lt;&gt;"OK")</formula>
    </cfRule>
    <cfRule type="expression" dxfId="387" priority="226" stopIfTrue="1">
      <formula>AND(ROUNDDOWN(($A$4-E19)/365.25,0)&lt;=13,G19&lt;&gt;"OK")</formula>
    </cfRule>
    <cfRule type="expression" dxfId="386" priority="227" stopIfTrue="1">
      <formula>AND(ROUNDDOWN(($A$4-E19)/365.25,0)&lt;=14,G19&lt;&gt;"OK")</formula>
    </cfRule>
    <cfRule type="expression" dxfId="385" priority="228" stopIfTrue="1">
      <formula>AND(ROUNDDOWN(($A$4-E19)/365.25,0)&lt;=17,G19&lt;&gt;"OK")</formula>
    </cfRule>
  </conditionalFormatting>
  <conditionalFormatting sqref="E20">
    <cfRule type="expression" dxfId="384" priority="46" stopIfTrue="1">
      <formula>AND(ROUNDDOWN(($A$4-E20)/365.25,0)&lt;=13,G20&lt;&gt;"OK")</formula>
    </cfRule>
    <cfRule type="expression" dxfId="383" priority="47" stopIfTrue="1">
      <formula>AND(ROUNDDOWN(($A$4-E20)/365.25,0)&lt;=14,G20&lt;&gt;"OK")</formula>
    </cfRule>
    <cfRule type="expression" dxfId="382" priority="48" stopIfTrue="1">
      <formula>AND(ROUNDDOWN(($A$4-E20)/365.25,0)&lt;=17,G20&lt;&gt;"OK")</formula>
    </cfRule>
    <cfRule type="expression" dxfId="381" priority="240" stopIfTrue="1">
      <formula>AND(ROUNDDOWN(($A$4-E20)/365.25,0)&lt;=13,G20&lt;&gt;"OK")</formula>
    </cfRule>
    <cfRule type="expression" dxfId="380" priority="241" stopIfTrue="1">
      <formula>AND(ROUNDDOWN(($A$4-E20)/365.25,0)&lt;=14,G20&lt;&gt;"OK")</formula>
    </cfRule>
    <cfRule type="expression" dxfId="379" priority="242" stopIfTrue="1">
      <formula>AND(ROUNDDOWN(($A$4-E20)/365.25,0)&lt;=17,G20&lt;&gt;"OK")</formula>
    </cfRule>
    <cfRule type="expression" dxfId="378" priority="251" stopIfTrue="1">
      <formula>AND(ROUNDDOWN(($A$4-E20)/365.25,0)&lt;=13,G20&lt;&gt;"OK")</formula>
    </cfRule>
    <cfRule type="expression" dxfId="377" priority="252" stopIfTrue="1">
      <formula>AND(ROUNDDOWN(($A$4-E20)/365.25,0)&lt;=14,G20&lt;&gt;"OK")</formula>
    </cfRule>
    <cfRule type="expression" dxfId="376" priority="253" stopIfTrue="1">
      <formula>AND(ROUNDDOWN(($A$4-E20)/365.25,0)&lt;=17,G20&lt;&gt;"OK")</formula>
    </cfRule>
  </conditionalFormatting>
  <conditionalFormatting sqref="E20:E27">
    <cfRule type="expression" dxfId="375" priority="254" stopIfTrue="1">
      <formula>AND(ROUNDDOWN(($A$4-E20)/365.25,0)&lt;=13,G20&lt;&gt;"OK")</formula>
    </cfRule>
    <cfRule type="expression" dxfId="374" priority="255" stopIfTrue="1">
      <formula>AND(ROUNDDOWN(($A$4-E20)/365.25,0)&lt;=14,G20&lt;&gt;"OK")</formula>
    </cfRule>
    <cfRule type="expression" dxfId="373" priority="256" stopIfTrue="1">
      <formula>AND(ROUNDDOWN(($A$4-E20)/365.25,0)&lt;=17,G20&lt;&gt;"OK")</formula>
    </cfRule>
  </conditionalFormatting>
  <conditionalFormatting sqref="E21">
    <cfRule type="expression" dxfId="372" priority="56" stopIfTrue="1">
      <formula>AND(ROUNDDOWN(($A$4-E21)/365.25,0)&lt;=13,G21&lt;&gt;"OK")</formula>
    </cfRule>
    <cfRule type="expression" dxfId="371" priority="57" stopIfTrue="1">
      <formula>AND(ROUNDDOWN(($A$4-E21)/365.25,0)&lt;=14,G21&lt;&gt;"OK")</formula>
    </cfRule>
    <cfRule type="expression" dxfId="370" priority="58" stopIfTrue="1">
      <formula>AND(ROUNDDOWN(($A$4-E21)/365.25,0)&lt;=17,G21&lt;&gt;"OK")</formula>
    </cfRule>
  </conditionalFormatting>
  <conditionalFormatting sqref="E21:E22">
    <cfRule type="expression" dxfId="369" priority="77" stopIfTrue="1">
      <formula>AND(ROUNDDOWN(($A$4-E21)/365.25,0)&lt;=13,G21&lt;&gt;"OK")</formula>
    </cfRule>
    <cfRule type="expression" dxfId="368" priority="78" stopIfTrue="1">
      <formula>AND(ROUNDDOWN(($A$4-E21)/365.25,0)&lt;=14,G21&lt;&gt;"OK")</formula>
    </cfRule>
    <cfRule type="expression" dxfId="367" priority="79" stopIfTrue="1">
      <formula>AND(ROUNDDOWN(($A$4-E21)/365.25,0)&lt;=17,G21&lt;&gt;"OK")</formula>
    </cfRule>
  </conditionalFormatting>
  <conditionalFormatting sqref="E22">
    <cfRule type="expression" dxfId="366" priority="70" stopIfTrue="1">
      <formula>AND(ROUNDDOWN(($A$4-E22)/365.25,0)&lt;=13,G22&lt;&gt;"OK")</formula>
    </cfRule>
    <cfRule type="expression" dxfId="365" priority="71" stopIfTrue="1">
      <formula>AND(ROUNDDOWN(($A$4-E22)/365.25,0)&lt;=14,G22&lt;&gt;"OK")</formula>
    </cfRule>
    <cfRule type="expression" dxfId="364" priority="72" stopIfTrue="1">
      <formula>AND(ROUNDDOWN(($A$4-E22)/365.25,0)&lt;=17,G22&lt;&gt;"OK")</formula>
    </cfRule>
    <cfRule type="expression" dxfId="363" priority="74" stopIfTrue="1">
      <formula>AND(ROUNDDOWN(($A$4-E22)/365.25,0)&lt;=13,G22&lt;&gt;"OK")</formula>
    </cfRule>
    <cfRule type="expression" dxfId="362" priority="75" stopIfTrue="1">
      <formula>AND(ROUNDDOWN(($A$4-E22)/365.25,0)&lt;=14,G22&lt;&gt;"OK")</formula>
    </cfRule>
    <cfRule type="expression" dxfId="361" priority="76" stopIfTrue="1">
      <formula>AND(ROUNDDOWN(($A$4-E22)/365.25,0)&lt;=17,G22&lt;&gt;"OK")</formula>
    </cfRule>
  </conditionalFormatting>
  <conditionalFormatting sqref="E22:E23">
    <cfRule type="expression" dxfId="360" priority="63" stopIfTrue="1">
      <formula>AND(ROUNDDOWN(($A$4-E22)/365.25,0)&lt;=13,G22&lt;&gt;"OK")</formula>
    </cfRule>
    <cfRule type="expression" dxfId="359" priority="64" stopIfTrue="1">
      <formula>AND(ROUNDDOWN(($A$4-E22)/365.25,0)&lt;=14,G22&lt;&gt;"OK")</formula>
    </cfRule>
    <cfRule type="expression" dxfId="358" priority="65" stopIfTrue="1">
      <formula>AND(ROUNDDOWN(($A$4-E22)/365.25,0)&lt;=17,G22&lt;&gt;"OK")</formula>
    </cfRule>
  </conditionalFormatting>
  <conditionalFormatting sqref="E23">
    <cfRule type="expression" dxfId="357" priority="60" stopIfTrue="1">
      <formula>AND(ROUNDDOWN(($A$4-E23)/365.25,0)&lt;=13,G23&lt;&gt;"OK")</formula>
    </cfRule>
    <cfRule type="expression" dxfId="356" priority="61" stopIfTrue="1">
      <formula>AND(ROUNDDOWN(($A$4-E23)/365.25,0)&lt;=14,G23&lt;&gt;"OK")</formula>
    </cfRule>
    <cfRule type="expression" dxfId="355" priority="62" stopIfTrue="1">
      <formula>AND(ROUNDDOWN(($A$4-E23)/365.25,0)&lt;=17,G23&lt;&gt;"OK")</formula>
    </cfRule>
  </conditionalFormatting>
  <conditionalFormatting sqref="J7:J156">
    <cfRule type="cellIs" dxfId="354" priority="7"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tabColor indexed="11"/>
    <pageSetUpPr fitToPage="1"/>
  </sheetPr>
  <dimension ref="A1:AK79"/>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3.332031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88" t="str">
        <f>Altalanos!$A$8</f>
        <v>Lány 6 kcs A</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IF($E7="","",VLOOKUP($E7,'Lány 6 kcs. A ELO'!$A$7:$O$48,14))</f>
        <v>0</v>
      </c>
      <c r="C7" s="271">
        <f>IF($E7="","",VLOOKUP($E7,'Lány 6 kcs. A ELO'!$A$7:$O$48,15))</f>
        <v>2</v>
      </c>
      <c r="D7" s="295">
        <f>IF($E7="","",VLOOKUP($E7,'Lány 6 kcs. A ELO'!$A$7:$O$48,5))</f>
        <v>0</v>
      </c>
      <c r="E7" s="134">
        <v>1</v>
      </c>
      <c r="F7" s="135" t="str">
        <f>UPPER(IF($E7="","",VLOOKUP($E7,'Lány 6 kcs. A ELO'!$A$7:$O$48,2)))</f>
        <v>KÁLMÁN</v>
      </c>
      <c r="G7" s="135" t="str">
        <f>IF($E7="","",VLOOKUP($E7,'Lány 6 kcs. A ELO'!$A$7:$O$48,3))</f>
        <v>Luca</v>
      </c>
      <c r="H7" s="135"/>
      <c r="I7" s="135" t="str">
        <f>IF($E7="","",VLOOKUP($E7,'Lány 6 kcs. A ELO'!$A$7:$O$48,4))</f>
        <v>Budaörsi Illés Gyula Gimn. Techn. és Szakképző Iskola</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408</v>
      </c>
      <c r="K8" s="151" t="str">
        <f>UPPER(IF(OR(J8="a",J8="as"),F7,IF(OR(J8="b",J8="bs"),F9,)))</f>
        <v>KÁLMÁN</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6 kcs. A ELO'!$A$7:$O$48,14))</f>
        <v/>
      </c>
      <c r="C9" s="271" t="str">
        <f>IF($E9="","",VLOOKUP($E9,'Lány 6 kcs. A ELO'!$A$7:$O$48,15))</f>
        <v/>
      </c>
      <c r="D9" s="295" t="str">
        <f>IF($E9="","",VLOOKUP($E9,'Lány 6 kcs. A ELO'!$A$7:$O$48,5))</f>
        <v/>
      </c>
      <c r="E9" s="134"/>
      <c r="F9" s="322" t="str">
        <f>UPPER(IF($E9="","",VLOOKUP($E9,'Lány 6 kcs. A ELO'!$A$7:$O$48,2)))</f>
        <v/>
      </c>
      <c r="G9" s="322" t="str">
        <f>IF($E9="","",VLOOKUP($E9,'Lány 6 kcs. A ELO'!$A$7:$O$48,3))</f>
        <v/>
      </c>
      <c r="H9" s="322"/>
      <c r="I9" s="322" t="str">
        <f>IF($E9="","",VLOOKUP($E9,'Lány 6 kcs. 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411</v>
      </c>
      <c r="M10" s="151" t="str">
        <f>UPPER(IF(OR(L10="a",L10="as"),K8,IF(OR(L10="b",L10="bs"),K12,)))</f>
        <v xml:space="preserve">KOVÁCS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IF($E11="","",VLOOKUP($E11,'Lány 6 kcs. A ELO'!$A$7:$O$48,14))</f>
        <v>0</v>
      </c>
      <c r="C11" s="271">
        <f>IF($E11="","",VLOOKUP($E11,'Lány 6 kcs. A ELO'!$A$7:$O$48,15))</f>
        <v>49</v>
      </c>
      <c r="D11" s="295">
        <f>IF($E11="","",VLOOKUP($E11,'Lány 6 kcs. A ELO'!$A$7:$O$48,5))</f>
        <v>0</v>
      </c>
      <c r="E11" s="134">
        <v>11</v>
      </c>
      <c r="F11" s="322" t="str">
        <f>UPPER(IF($E11="","",VLOOKUP($E11,'Lány 6 kcs. A ELO'!$A$7:$O$48,2)))</f>
        <v xml:space="preserve">KOVÁCS </v>
      </c>
      <c r="G11" s="322" t="str">
        <f>IF($E11="","",VLOOKUP($E11,'Lány 6 kcs. A ELO'!$A$7:$O$48,3))</f>
        <v>Blanka</v>
      </c>
      <c r="H11" s="322"/>
      <c r="I11" s="322" t="str">
        <f>IF($E11="","",VLOOKUP($E11,'Lány 6 kcs. A ELO'!$A$7:$O$48,4))</f>
        <v>Budapest II. Kerületi II. Rákóczi Ferenc Gimn.</v>
      </c>
      <c r="J11" s="137"/>
      <c r="K11" s="136"/>
      <c r="L11" s="161"/>
      <c r="M11" s="388" t="s">
        <v>429</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410</v>
      </c>
      <c r="K12" s="151" t="str">
        <f>UPPER(IF(OR(J12="a",J12="as"),F11,IF(OR(J12="b",J12="bs"),F13,)))</f>
        <v xml:space="preserve">KOVÁCS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t="str">
        <f>IF($E13="","",VLOOKUP($E13,'Lány 6 kcs. A ELO'!$A$7:$O$48,14))</f>
        <v/>
      </c>
      <c r="C13" s="271" t="str">
        <f>IF($E13="","",VLOOKUP($E13,'Lány 6 kcs. A ELO'!$A$7:$O$48,15))</f>
        <v/>
      </c>
      <c r="D13" s="295" t="str">
        <f>IF($E13="","",VLOOKUP($E13,'Lány 6 kcs. A ELO'!$A$7:$O$48,5))</f>
        <v/>
      </c>
      <c r="E13" s="134"/>
      <c r="F13" s="322" t="str">
        <f>UPPER(IF($E13="","",VLOOKUP($E13,'Lány 6 kcs. A ELO'!$A$7:$O$48,2)))</f>
        <v/>
      </c>
      <c r="G13" s="322" t="str">
        <f>IF($E13="","",VLOOKUP($E13,'Lány 6 kcs. A ELO'!$A$7:$O$48,3))</f>
        <v/>
      </c>
      <c r="H13" s="322"/>
      <c r="I13" s="322" t="str">
        <f>IF($E13="","",VLOOKUP($E13,'Lány 6 kcs. A ELO'!$A$7:$O$48,4))</f>
        <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411</v>
      </c>
      <c r="O14" s="151" t="str">
        <f>UPPER(IF(OR(N14="a",N14="as"),M10,IF(OR(N14="b",N14="bs"),M18,)))</f>
        <v xml:space="preserve">FÁSKERTI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IF($E15="","",VLOOKUP($E15,'Lány 6 kcs. A ELO'!$A$7:$O$48,14))</f>
        <v>0</v>
      </c>
      <c r="C15" s="271">
        <f>IF($E15="","",VLOOKUP($E15,'Lány 6 kcs. A ELO'!$A$7:$O$48,15))</f>
        <v>48</v>
      </c>
      <c r="D15" s="295">
        <f>IF($E15="","",VLOOKUP($E15,'Lány 6 kcs. A ELO'!$A$7:$O$48,5))</f>
        <v>0</v>
      </c>
      <c r="E15" s="134">
        <v>10</v>
      </c>
      <c r="F15" s="322" t="str">
        <f>UPPER(IF($E15="","",VLOOKUP($E15,'Lány 6 kcs. A ELO'!$A$7:$O$48,2)))</f>
        <v xml:space="preserve">FÁSKERTI </v>
      </c>
      <c r="G15" s="322" t="str">
        <f>IF($E15="","",VLOOKUP($E15,'Lány 6 kcs. A ELO'!$A$7:$O$48,3))</f>
        <v>Izabell</v>
      </c>
      <c r="H15" s="322"/>
      <c r="I15" s="322" t="str">
        <f>IF($E15="","",VLOOKUP($E15,'Lány 6 kcs. A ELO'!$A$7:$O$48,4))</f>
        <v>PTE -Pécs</v>
      </c>
      <c r="J15" s="166"/>
      <c r="K15" s="136"/>
      <c r="L15" s="136"/>
      <c r="M15" s="136"/>
      <c r="N15" s="162"/>
      <c r="O15" s="136" t="s">
        <v>420</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410</v>
      </c>
      <c r="K16" s="151" t="str">
        <f>UPPER(IF(OR(J16="a",J16="as"),F15,IF(OR(J16="b",J16="bs"),F17,)))</f>
        <v xml:space="preserve">FÁSKERTI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t="str">
        <f>IF($E17="","",VLOOKUP($E17,'Lány 6 kcs. A ELO'!$A$7:$O$48,14))</f>
        <v/>
      </c>
      <c r="C17" s="271" t="str">
        <f>IF($E17="","",VLOOKUP($E17,'Lány 6 kcs. A ELO'!$A$7:$O$48,15))</f>
        <v/>
      </c>
      <c r="D17" s="295" t="str">
        <f>IF($E17="","",VLOOKUP($E17,'Lány 6 kcs. A ELO'!$A$7:$O$48,5))</f>
        <v/>
      </c>
      <c r="E17" s="134"/>
      <c r="F17" s="322" t="str">
        <f>UPPER(IF($E17="","",VLOOKUP($E17,'Lány 6 kcs. A ELO'!$A$7:$O$48,2)))</f>
        <v/>
      </c>
      <c r="G17" s="322" t="str">
        <f>IF($E17="","",VLOOKUP($E17,'Lány 6 kcs. A ELO'!$A$7:$O$48,3))</f>
        <v/>
      </c>
      <c r="H17" s="322"/>
      <c r="I17" s="322" t="str">
        <f>IF($E17="","",VLOOKUP($E17,'Lány 6 kcs. A ELO'!$A$7:$O$48,4))</f>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410</v>
      </c>
      <c r="M18" s="151" t="str">
        <f>UPPER(IF(OR(L18="a",L18="as"),K16,IF(OR(L18="b",L18="bs"),K20,)))</f>
        <v xml:space="preserve">FÁSKERTI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IF($E19="","",VLOOKUP($E19,'Lány 6 kcs. A ELO'!$A$7:$O$48,14))</f>
        <v>0</v>
      </c>
      <c r="C19" s="271">
        <f>IF($E19="","",VLOOKUP($E19,'Lány 6 kcs. A ELO'!$A$7:$O$48,15))</f>
        <v>38</v>
      </c>
      <c r="D19" s="295">
        <f>IF($E19="","",VLOOKUP($E19,'Lány 6 kcs. A ELO'!$A$7:$O$48,5))</f>
        <v>0</v>
      </c>
      <c r="E19" s="134">
        <v>7</v>
      </c>
      <c r="F19" s="322" t="str">
        <f>UPPER(IF($E19="","",VLOOKUP($E19,'Lány 6 kcs. A ELO'!$A$7:$O$48,2)))</f>
        <v>ÁBRAHÁM</v>
      </c>
      <c r="G19" s="322" t="str">
        <f>IF($E19="","",VLOOKUP($E19,'Lány 6 kcs. A ELO'!$A$7:$O$48,3))</f>
        <v>Fanni</v>
      </c>
      <c r="H19" s="322"/>
      <c r="I19" s="322" t="str">
        <f>IF($E19="","",VLOOKUP($E19,'Lány 6 kcs. A ELO'!$A$7:$O$48,4))</f>
        <v>Bajai III. Béla Gimnázium</v>
      </c>
      <c r="J19" s="137"/>
      <c r="K19" s="136"/>
      <c r="L19" s="161"/>
      <c r="M19" s="388" t="s">
        <v>506</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410</v>
      </c>
      <c r="K20" s="151" t="str">
        <f>UPPER(IF(OR(J20="a",J20="as"),F19,IF(OR(J20="b",J20="bs"),F21,)))</f>
        <v>ÁBRAHÁM</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t="str">
        <f>IF($E21="","",VLOOKUP($E21,'Lány 6 kcs. A ELO'!$A$7:$O$48,14))</f>
        <v/>
      </c>
      <c r="C21" s="271" t="str">
        <f>IF($E21="","",VLOOKUP($E21,'Lány 6 kcs. A ELO'!$A$7:$O$48,15))</f>
        <v/>
      </c>
      <c r="D21" s="295" t="str">
        <f>IF($E21="","",VLOOKUP($E21,'Lány 6 kcs. A ELO'!$A$7:$O$48,5))</f>
        <v/>
      </c>
      <c r="E21" s="134"/>
      <c r="F21" s="135" t="str">
        <f>UPPER(IF($E21="","",VLOOKUP($E21,'Lány 6 kcs. A ELO'!$A$7:$O$48,2)))</f>
        <v/>
      </c>
      <c r="G21" s="135" t="str">
        <f>IF($E21="","",VLOOKUP($E21,'Lány 6 kcs. A ELO'!$A$7:$O$48,3))</f>
        <v/>
      </c>
      <c r="H21" s="135"/>
      <c r="I21" s="135" t="str">
        <f>IF($E21="","",VLOOKUP($E21,'Lány 6 kcs. A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411</v>
      </c>
      <c r="Q22" s="151" t="str">
        <f>UPPER(IF(OR(P22="a",P22="as"),O14,IF(OR(P22="b",P22="bs"),O30,)))</f>
        <v>TEKER</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IF($E23="","",VLOOKUP($E23,'Lány 6 kcs. A ELO'!$A$7:$O$48,14))</f>
        <v>0</v>
      </c>
      <c r="C23" s="271">
        <f>IF($E23="","",VLOOKUP($E23,'Lány 6 kcs. A ELO'!$A$7:$O$48,15))</f>
        <v>7</v>
      </c>
      <c r="D23" s="295">
        <f>IF($E23="","",VLOOKUP($E23,'Lány 6 kcs. A ELO'!$A$7:$O$48,5))</f>
        <v>0</v>
      </c>
      <c r="E23" s="134">
        <v>3</v>
      </c>
      <c r="F23" s="135" t="str">
        <f>UPPER(IF($E23="","",VLOOKUP($E23,'Lány 6 kcs. A ELO'!$A$7:$O$48,2)))</f>
        <v>TEKER</v>
      </c>
      <c r="G23" s="135" t="str">
        <f>IF($E23="","",VLOOKUP($E23,'Lány 6 kcs. A ELO'!$A$7:$O$48,3))</f>
        <v>Lotti</v>
      </c>
      <c r="H23" s="135"/>
      <c r="I23" s="135" t="str">
        <f>IF($E23="","",VLOOKUP($E23,'Lány 6 kcs. A ELO'!$A$7:$O$48,4))</f>
        <v>Szfvári Kodolányi Gimn.</v>
      </c>
      <c r="J23" s="137"/>
      <c r="K23" s="136"/>
      <c r="L23" s="136"/>
      <c r="M23" s="136"/>
      <c r="N23" s="160"/>
      <c r="O23" s="139"/>
      <c r="P23" s="217"/>
      <c r="Q23" s="388" t="s">
        <v>424</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408</v>
      </c>
      <c r="K24" s="151" t="str">
        <f>UPPER(IF(OR(J24="a",J24="as"),F23,IF(OR(J24="b",J24="bs"),F25,)))</f>
        <v>TEKER</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6 kcs. A ELO'!$A$7:$O$48,14))</f>
        <v/>
      </c>
      <c r="C25" s="271" t="str">
        <f>IF($E25="","",VLOOKUP($E25,'Lány 6 kcs. A ELO'!$A$7:$O$48,15))</f>
        <v/>
      </c>
      <c r="D25" s="295" t="str">
        <f>IF($E25="","",VLOOKUP($E25,'Lány 6 kcs. A ELO'!$A$7:$O$48,5))</f>
        <v/>
      </c>
      <c r="E25" s="134"/>
      <c r="F25" s="322" t="str">
        <f>UPPER(IF($E25="","",VLOOKUP($E25,'Lány 6 kcs. A ELO'!$A$7:$O$48,2)))</f>
        <v/>
      </c>
      <c r="G25" s="322" t="str">
        <f>IF($E25="","",VLOOKUP($E25,'Lány 6 kcs. A ELO'!$A$7:$O$48,3))</f>
        <v/>
      </c>
      <c r="H25" s="322"/>
      <c r="I25" s="322" t="str">
        <f>IF($E25="","",VLOOKUP($E25,'Lány 6 kcs. 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410</v>
      </c>
      <c r="M26" s="151" t="str">
        <f>UPPER(IF(OR(L26="a",L26="as"),K24,IF(OR(L26="b",L26="bs"),K28,)))</f>
        <v>TEKER</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IF($E27="","",VLOOKUP($E27,'Lány 6 kcs. A ELO'!$A$7:$O$48,14))</f>
        <v>0</v>
      </c>
      <c r="C27" s="271">
        <f>IF($E27="","",VLOOKUP($E27,'Lány 6 kcs. A ELO'!$A$7:$O$48,15))</f>
        <v>91</v>
      </c>
      <c r="D27" s="295">
        <f>IF($E27="","",VLOOKUP($E27,'Lány 6 kcs. A ELO'!$A$7:$O$48,5))</f>
        <v>0</v>
      </c>
      <c r="E27" s="134">
        <v>14</v>
      </c>
      <c r="F27" s="322" t="str">
        <f>UPPER(IF($E27="","",VLOOKUP($E27,'Lány 6 kcs. A ELO'!$A$7:$O$48,2)))</f>
        <v xml:space="preserve">BALÁZSFALY </v>
      </c>
      <c r="G27" s="322" t="str">
        <f>IF($E27="","",VLOOKUP($E27,'Lány 6 kcs. A ELO'!$A$7:$O$48,3))</f>
        <v>Noémi</v>
      </c>
      <c r="H27" s="322"/>
      <c r="I27" s="322" t="str">
        <f>IF($E27="","",VLOOKUP($E27,'Lány 6 kcs. A ELO'!$A$7:$O$48,4))</f>
        <v>Szombathelyi Kanizsai Dorottya Gimn.</v>
      </c>
      <c r="J27" s="137"/>
      <c r="K27" s="136"/>
      <c r="L27" s="161"/>
      <c r="M27" s="388" t="s">
        <v>424</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410</v>
      </c>
      <c r="K28" s="151" t="str">
        <f>UPPER(IF(OR(J28="a",J28="as"),F27,IF(OR(J28="b",J28="bs"),F29,)))</f>
        <v xml:space="preserve">BALÁZSFALY </v>
      </c>
      <c r="L28" s="163"/>
      <c r="M28" s="136"/>
      <c r="N28" s="162"/>
      <c r="O28" s="139"/>
      <c r="P28" s="217"/>
      <c r="Q28" s="139"/>
      <c r="R28" s="217"/>
      <c r="S28" s="143"/>
    </row>
    <row r="29" spans="1:37" s="34" customFormat="1" ht="9.6" customHeight="1" x14ac:dyDescent="0.25">
      <c r="A29" s="145">
        <v>12</v>
      </c>
      <c r="B29" s="271" t="str">
        <f>IF($E29="","",VLOOKUP($E29,'Lány 6 kcs. A ELO'!$A$7:$O$48,14))</f>
        <v/>
      </c>
      <c r="C29" s="271" t="str">
        <f>IF($E29="","",VLOOKUP($E29,'Lány 6 kcs. A ELO'!$A$7:$O$48,15))</f>
        <v/>
      </c>
      <c r="D29" s="295" t="str">
        <f>IF($E29="","",VLOOKUP($E29,'Lány 6 kcs. A ELO'!$A$7:$O$48,5))</f>
        <v/>
      </c>
      <c r="E29" s="134"/>
      <c r="F29" s="322" t="str">
        <f>UPPER(IF($E29="","",VLOOKUP($E29,'Lány 6 kcs. A ELO'!$A$7:$O$48,2)))</f>
        <v/>
      </c>
      <c r="G29" s="322" t="str">
        <f>IF($E29="","",VLOOKUP($E29,'Lány 6 kcs. A ELO'!$A$7:$O$48,3))</f>
        <v/>
      </c>
      <c r="H29" s="322"/>
      <c r="I29" s="322" t="str">
        <f>IF($E29="","",VLOOKUP($E29,'Lány 6 kcs. A ELO'!$A$7:$O$48,4))</f>
        <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410</v>
      </c>
      <c r="O30" s="151" t="str">
        <f>UPPER(IF(OR(N30="a",N30="as"),M26,IF(OR(N30="b",N30="bs"),M34,)))</f>
        <v>TEKER</v>
      </c>
      <c r="P30" s="219"/>
      <c r="Q30" s="139"/>
      <c r="R30" s="217"/>
      <c r="S30" s="143"/>
    </row>
    <row r="31" spans="1:37" s="34" customFormat="1" ht="9.6" customHeight="1" x14ac:dyDescent="0.25">
      <c r="A31" s="145">
        <v>13</v>
      </c>
      <c r="B31" s="271">
        <f>IF($E31="","",VLOOKUP($E31,'Lány 6 kcs. A ELO'!$A$7:$O$48,14))</f>
        <v>0</v>
      </c>
      <c r="C31" s="271">
        <f>IF($E31="","",VLOOKUP($E31,'Lány 6 kcs. A ELO'!$A$7:$O$48,15))</f>
        <v>0</v>
      </c>
      <c r="D31" s="295">
        <f>IF($E31="","",VLOOKUP($E31,'Lány 6 kcs. A ELO'!$A$7:$O$48,5))</f>
        <v>0</v>
      </c>
      <c r="E31" s="134">
        <v>17</v>
      </c>
      <c r="F31" s="322" t="str">
        <f>UPPER(IF($E31="","",VLOOKUP($E31,'Lány 6 kcs. A ELO'!$A$7:$O$48,2)))</f>
        <v xml:space="preserve">HARTMANN </v>
      </c>
      <c r="G31" s="322" t="str">
        <f>IF($E31="","",VLOOKUP($E31,'Lány 6 kcs. A ELO'!$A$7:$O$48,3))</f>
        <v>Lilla Zsóka</v>
      </c>
      <c r="H31" s="322"/>
      <c r="I31" s="322" t="str">
        <f>IF($E31="","",VLOOKUP($E31,'Lány 6 kcs. A ELO'!$A$7:$O$48,4))</f>
        <v>Békéscsaba Széchenyi</v>
      </c>
      <c r="J31" s="166"/>
      <c r="K31" s="136"/>
      <c r="L31" s="136"/>
      <c r="M31" s="136"/>
      <c r="N31" s="162"/>
      <c r="O31" s="388" t="s">
        <v>424</v>
      </c>
      <c r="P31" s="140"/>
      <c r="Q31" s="139"/>
      <c r="R31" s="217"/>
      <c r="S31" s="143"/>
    </row>
    <row r="32" spans="1:37" s="34" customFormat="1" ht="9.6" customHeight="1" x14ac:dyDescent="0.25">
      <c r="A32" s="145"/>
      <c r="B32" s="308"/>
      <c r="C32" s="308"/>
      <c r="D32" s="304"/>
      <c r="E32" s="156"/>
      <c r="F32" s="323"/>
      <c r="G32" s="323"/>
      <c r="H32" s="324"/>
      <c r="I32" s="325" t="s">
        <v>0</v>
      </c>
      <c r="J32" s="150" t="s">
        <v>411</v>
      </c>
      <c r="K32" s="151" t="str">
        <f>UPPER(IF(OR(J32="a",J32="as"),F31,IF(OR(J32="b",J32="bs"),F33,)))</f>
        <v xml:space="preserve">DOBÁK </v>
      </c>
      <c r="L32" s="151"/>
      <c r="M32" s="136"/>
      <c r="N32" s="162"/>
      <c r="O32" s="139"/>
      <c r="P32" s="140"/>
      <c r="Q32" s="139"/>
      <c r="R32" s="217"/>
      <c r="S32" s="143"/>
    </row>
    <row r="33" spans="1:19" s="34" customFormat="1" ht="9.6" customHeight="1" x14ac:dyDescent="0.25">
      <c r="A33" s="145">
        <v>14</v>
      </c>
      <c r="B33" s="271">
        <f>IF($E33="","",VLOOKUP($E33,'Lány 6 kcs. A ELO'!$A$7:$O$48,14))</f>
        <v>0</v>
      </c>
      <c r="C33" s="271">
        <f>IF($E33="","",VLOOKUP($E33,'Lány 6 kcs. A ELO'!$A$7:$O$48,15))</f>
        <v>98</v>
      </c>
      <c r="D33" s="295">
        <f>IF($E33="","",VLOOKUP($E33,'Lány 6 kcs. A ELO'!$A$7:$O$48,5))</f>
        <v>0</v>
      </c>
      <c r="E33" s="134">
        <v>16</v>
      </c>
      <c r="F33" s="322" t="str">
        <f>UPPER(IF($E33="","",VLOOKUP($E33,'Lány 6 kcs. A ELO'!$A$7:$O$48,2)))</f>
        <v xml:space="preserve">DOBÁK </v>
      </c>
      <c r="G33" s="322" t="str">
        <f>IF($E33="","",VLOOKUP($E33,'Lány 6 kcs. A ELO'!$A$7:$O$48,3))</f>
        <v>Lili</v>
      </c>
      <c r="H33" s="322"/>
      <c r="I33" s="322" t="str">
        <f>IF($E33="","",VLOOKUP($E33,'Lány 6 kcs. A ELO'!$A$7:$O$48,4))</f>
        <v>Szalézi Szent Ferenc Gimn. Kazincbarcika</v>
      </c>
      <c r="J33" s="154"/>
      <c r="K33" s="388" t="s">
        <v>429</v>
      </c>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411</v>
      </c>
      <c r="M34" s="151" t="str">
        <f>UPPER(IF(OR(L34="a",L34="as"),K32,IF(OR(L34="b",L34="bs"),K36,)))</f>
        <v xml:space="preserve">SISKA </v>
      </c>
      <c r="N34" s="168"/>
      <c r="O34" s="139"/>
      <c r="P34" s="140"/>
      <c r="Q34" s="139"/>
      <c r="R34" s="217"/>
      <c r="S34" s="143"/>
    </row>
    <row r="35" spans="1:19" s="34" customFormat="1" ht="9.6" customHeight="1" x14ac:dyDescent="0.25">
      <c r="A35" s="145">
        <v>15</v>
      </c>
      <c r="B35" s="271">
        <f>IF($E35="","",VLOOKUP($E35,'Lány 6 kcs. A ELO'!$A$7:$O$48,14))</f>
        <v>0</v>
      </c>
      <c r="C35" s="271">
        <f>IF($E35="","",VLOOKUP($E35,'Lány 6 kcs. A ELO'!$A$7:$O$48,15))</f>
        <v>46</v>
      </c>
      <c r="D35" s="295">
        <f>IF($E35="","",VLOOKUP($E35,'Lány 6 kcs. A ELO'!$A$7:$O$48,5))</f>
        <v>0</v>
      </c>
      <c r="E35" s="134">
        <v>9</v>
      </c>
      <c r="F35" s="322" t="str">
        <f>UPPER(IF($E35="","",VLOOKUP($E35,'Lány 6 kcs. A ELO'!$A$7:$O$48,2)))</f>
        <v xml:space="preserve">SISKA </v>
      </c>
      <c r="G35" s="322" t="str">
        <f>IF($E35="","",VLOOKUP($E35,'Lány 6 kcs. A ELO'!$A$7:$O$48,3))</f>
        <v>Luca</v>
      </c>
      <c r="H35" s="322"/>
      <c r="I35" s="322" t="str">
        <f>IF($E35="","",VLOOKUP($E35,'Lány 6 kcs. A ELO'!$A$7:$O$48,4))</f>
        <v>Balatonlelle-Karádi Általános Iskola és AMI</v>
      </c>
      <c r="J35" s="137"/>
      <c r="K35" s="136"/>
      <c r="L35" s="161"/>
      <c r="M35" s="136" t="s">
        <v>424</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410</v>
      </c>
      <c r="K36" s="151" t="str">
        <f>UPPER(IF(OR(J36="a",J36="as"),F35,IF(OR(J36="b",J36="bs"),F37,)))</f>
        <v xml:space="preserve">SISKA </v>
      </c>
      <c r="L36" s="163"/>
      <c r="M36" s="136"/>
      <c r="N36" s="160"/>
      <c r="O36" s="139"/>
      <c r="P36" s="140"/>
      <c r="Q36" s="139"/>
      <c r="R36" s="217"/>
      <c r="S36" s="143"/>
    </row>
    <row r="37" spans="1:19" s="34" customFormat="1" ht="9.6" customHeight="1" x14ac:dyDescent="0.25">
      <c r="A37" s="133">
        <v>16</v>
      </c>
      <c r="B37" s="271" t="str">
        <f>IF($E37="","",VLOOKUP($E37,'Lány 6 kcs. A ELO'!$A$7:$O$48,14))</f>
        <v/>
      </c>
      <c r="C37" s="271" t="str">
        <f>IF($E37="","",VLOOKUP($E37,'Lány 6 kcs. A ELO'!$A$7:$O$48,15))</f>
        <v/>
      </c>
      <c r="D37" s="295" t="str">
        <f>IF($E37="","",VLOOKUP($E37,'Lány 6 kcs. A ELO'!$A$7:$O$48,5))</f>
        <v/>
      </c>
      <c r="E37" s="134"/>
      <c r="F37" s="135" t="str">
        <f>UPPER(IF($E37="","",VLOOKUP($E37,'Lány 6 kcs. A ELO'!$A$7:$O$48,2)))</f>
        <v/>
      </c>
      <c r="G37" s="135" t="str">
        <f>IF($E37="","",VLOOKUP($E37,'Lány 6 kcs. A ELO'!$A$7:$O$48,3))</f>
        <v/>
      </c>
      <c r="H37" s="135"/>
      <c r="I37" s="135" t="str">
        <f>IF($E37="","",VLOOKUP($E37,'Lány 6 kcs. A ELO'!$A$7:$O$48,4))</f>
        <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504</v>
      </c>
      <c r="R38" s="222"/>
      <c r="S38" s="143"/>
    </row>
    <row r="39" spans="1:19" s="34" customFormat="1" ht="9.6" customHeight="1" x14ac:dyDescent="0.25">
      <c r="A39" s="133">
        <v>17</v>
      </c>
      <c r="B39" s="271" t="str">
        <f>IF($E39="","",VLOOKUP($E39,'Lány 6 kcs. A ELO'!$A$7:$O$48,14))</f>
        <v/>
      </c>
      <c r="C39" s="271" t="str">
        <f>IF($E39="","",VLOOKUP($E39,'Lány 6 kcs. A ELO'!$A$7:$O$48,15))</f>
        <v/>
      </c>
      <c r="D39" s="295" t="str">
        <f>IF($E39="","",VLOOKUP($E39,'Lány 6 kcs. A ELO'!$A$7:$O$48,5))</f>
        <v/>
      </c>
      <c r="E39" s="134"/>
      <c r="F39" s="135" t="str">
        <f>UPPER(IF($E39="","",VLOOKUP($E39,'Lány 6 kcs. A ELO'!$A$7:$O$48,2)))</f>
        <v/>
      </c>
      <c r="G39" s="135" t="str">
        <f>IF($E39="","",VLOOKUP($E39,'Lány 6 kcs. A ELO'!$A$7:$O$48,3))</f>
        <v/>
      </c>
      <c r="H39" s="135"/>
      <c r="I39" s="135" t="str">
        <f>IF($E39="","",VLOOKUP($E39,'Lány 6 kcs. A ELO'!$A$7:$O$48,4))</f>
        <v/>
      </c>
      <c r="J39" s="137"/>
      <c r="K39" s="136"/>
      <c r="L39" s="136"/>
      <c r="M39" s="136"/>
      <c r="N39" s="160"/>
      <c r="O39" s="149" t="s">
        <v>0</v>
      </c>
      <c r="P39" s="223"/>
      <c r="Q39" s="388" t="s">
        <v>441</v>
      </c>
      <c r="R39" s="217"/>
      <c r="S39" s="143"/>
    </row>
    <row r="40" spans="1:19" s="34" customFormat="1" ht="9.6" customHeight="1" x14ac:dyDescent="0.25">
      <c r="A40" s="145"/>
      <c r="B40" s="308"/>
      <c r="C40" s="308"/>
      <c r="D40" s="304"/>
      <c r="E40" s="146"/>
      <c r="F40" s="147"/>
      <c r="G40" s="147"/>
      <c r="H40" s="148"/>
      <c r="I40" s="149" t="s">
        <v>0</v>
      </c>
      <c r="J40" s="150" t="s">
        <v>411</v>
      </c>
      <c r="K40" s="151" t="str">
        <f>UPPER(IF(OR(J40="a",J40="as"),F39,IF(OR(J40="b",J40="bs"),F41,)))</f>
        <v xml:space="preserve">NÉMETH </v>
      </c>
      <c r="L40" s="151"/>
      <c r="M40" s="136"/>
      <c r="N40" s="160"/>
      <c r="O40" s="139"/>
      <c r="P40" s="140"/>
      <c r="Q40" s="139"/>
      <c r="R40" s="217"/>
      <c r="S40" s="143"/>
    </row>
    <row r="41" spans="1:19" s="34" customFormat="1" ht="9.6" customHeight="1" x14ac:dyDescent="0.25">
      <c r="A41" s="145">
        <v>18</v>
      </c>
      <c r="B41" s="271">
        <f>IF($E41="","",VLOOKUP($E41,'Lány 6 kcs. A ELO'!$A$7:$O$48,14))</f>
        <v>0</v>
      </c>
      <c r="C41" s="271">
        <f>IF($E41="","",VLOOKUP($E41,'Lány 6 kcs. A ELO'!$A$7:$O$48,15))</f>
        <v>34</v>
      </c>
      <c r="D41" s="295">
        <f>IF($E41="","",VLOOKUP($E41,'Lány 6 kcs. A ELO'!$A$7:$O$48,5))</f>
        <v>0</v>
      </c>
      <c r="E41" s="134">
        <v>6</v>
      </c>
      <c r="F41" s="322" t="str">
        <f>UPPER(IF($E41="","",VLOOKUP($E41,'Lány 6 kcs. A ELO'!$A$7:$O$48,2)))</f>
        <v xml:space="preserve">NÉMETH </v>
      </c>
      <c r="G41" s="322" t="str">
        <f>IF($E41="","",VLOOKUP($E41,'Lány 6 kcs. A ELO'!$A$7:$O$48,3))</f>
        <v>Nóra</v>
      </c>
      <c r="H41" s="322"/>
      <c r="I41" s="322" t="str">
        <f>IF($E41="","",VLOOKUP($E41,'Lány 6 kcs. A ELO'!$A$7:$O$48,4))</f>
        <v>Zalaegerszegi Zrínyi Miklós Gimnázium</v>
      </c>
      <c r="J41" s="154"/>
      <c r="K41" s="136"/>
      <c r="L41" s="155"/>
      <c r="M41" s="136"/>
      <c r="N41" s="160"/>
      <c r="O41" s="139"/>
      <c r="P41" s="140"/>
      <c r="Q41" s="393" t="str">
        <f>IF(Y3="","",CONCATENATE(AB1," pont"))</f>
        <v/>
      </c>
      <c r="R41" s="394"/>
      <c r="S41" s="143"/>
    </row>
    <row r="42" spans="1:19" s="34" customFormat="1" ht="9.6" customHeight="1" x14ac:dyDescent="0.25">
      <c r="A42" s="145"/>
      <c r="B42" s="308"/>
      <c r="C42" s="308"/>
      <c r="D42" s="304"/>
      <c r="E42" s="156"/>
      <c r="F42" s="323"/>
      <c r="G42" s="323"/>
      <c r="H42" s="324"/>
      <c r="I42" s="323"/>
      <c r="J42" s="157"/>
      <c r="K42" s="149" t="s">
        <v>0</v>
      </c>
      <c r="L42" s="158" t="s">
        <v>410</v>
      </c>
      <c r="M42" s="151" t="str">
        <f>UPPER(IF(OR(L42="a",L42="as"),K40,IF(OR(L42="b",L42="bs"),K44,)))</f>
        <v xml:space="preserve">NÉMETH </v>
      </c>
      <c r="N42" s="159"/>
      <c r="O42" s="139"/>
      <c r="P42" s="140"/>
      <c r="Q42" s="139"/>
      <c r="R42" s="217"/>
      <c r="S42" s="143"/>
    </row>
    <row r="43" spans="1:19" s="34" customFormat="1" ht="9.6" customHeight="1" x14ac:dyDescent="0.25">
      <c r="A43" s="145">
        <v>19</v>
      </c>
      <c r="B43" s="271">
        <f>IF($E43="","",VLOOKUP($E43,'Lány 6 kcs. A ELO'!$A$7:$O$48,14))</f>
        <v>0</v>
      </c>
      <c r="C43" s="271">
        <f>IF($E43="","",VLOOKUP($E43,'Lány 6 kcs. A ELO'!$A$7:$O$48,15))</f>
        <v>44</v>
      </c>
      <c r="D43" s="295">
        <f>IF($E43="","",VLOOKUP($E43,'Lány 6 kcs. A ELO'!$A$7:$O$48,5))</f>
        <v>0</v>
      </c>
      <c r="E43" s="134">
        <v>8</v>
      </c>
      <c r="F43" s="322" t="str">
        <f>UPPER(IF($E43="","",VLOOKUP($E43,'Lány 6 kcs. A ELO'!$A$7:$O$48,2)))</f>
        <v xml:space="preserve">SERKÉDI </v>
      </c>
      <c r="G43" s="322" t="str">
        <f>IF($E43="","",VLOOKUP($E43,'Lány 6 kcs. A ELO'!$A$7:$O$48,3))</f>
        <v>Csenge</v>
      </c>
      <c r="H43" s="322"/>
      <c r="I43" s="322" t="str">
        <f>IF($E43="","",VLOOKUP($E43,'Lány 6 kcs. A ELO'!$A$7:$O$48,4))</f>
        <v>Bfüredi Szent Benedek</v>
      </c>
      <c r="J43" s="137"/>
      <c r="K43" s="136"/>
      <c r="L43" s="161"/>
      <c r="M43" s="388" t="s">
        <v>428</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410</v>
      </c>
      <c r="K44" s="151" t="str">
        <f>UPPER(IF(OR(J44="a",J44="as"),F43,IF(OR(J44="b",J44="bs"),F45,)))</f>
        <v xml:space="preserve">SERKÉDI </v>
      </c>
      <c r="L44" s="163"/>
      <c r="M44" s="136"/>
      <c r="N44" s="162"/>
      <c r="O44" s="139"/>
      <c r="P44" s="140"/>
      <c r="Q44" s="139"/>
      <c r="R44" s="217"/>
      <c r="S44" s="143"/>
    </row>
    <row r="45" spans="1:19" s="34" customFormat="1" ht="9.6" customHeight="1" x14ac:dyDescent="0.25">
      <c r="A45" s="145">
        <v>20</v>
      </c>
      <c r="B45" s="271" t="str">
        <f>IF($E45="","",VLOOKUP($E45,'Lány 6 kcs. A ELO'!$A$7:$O$48,14))</f>
        <v/>
      </c>
      <c r="C45" s="271" t="str">
        <f>IF($E45="","",VLOOKUP($E45,'Lány 6 kcs. A ELO'!$A$7:$O$48,15))</f>
        <v/>
      </c>
      <c r="D45" s="295" t="str">
        <f>IF($E45="","",VLOOKUP($E45,'Lány 6 kcs. A ELO'!$A$7:$O$48,5))</f>
        <v/>
      </c>
      <c r="E45" s="134"/>
      <c r="F45" s="322" t="str">
        <f>UPPER(IF($E45="","",VLOOKUP($E45,'Lány 6 kcs. A ELO'!$A$7:$O$48,2)))</f>
        <v/>
      </c>
      <c r="G45" s="322" t="str">
        <f>IF($E45="","",VLOOKUP($E45,'Lány 6 kcs. A ELO'!$A$7:$O$48,3))</f>
        <v/>
      </c>
      <c r="H45" s="322"/>
      <c r="I45" s="322" t="str">
        <f>IF($E45="","",VLOOKUP($E45,'Lány 6 kcs. A ELO'!$A$7:$O$48,4))</f>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411</v>
      </c>
      <c r="O46" s="151" t="str">
        <f>UPPER(IF(OR(N46="a",N46="as"),M42,IF(OR(N46="b",N46="bs"),M50,)))</f>
        <v xml:space="preserve">REKEDT-NAGY </v>
      </c>
      <c r="P46" s="218"/>
      <c r="Q46" s="139"/>
      <c r="R46" s="217"/>
      <c r="S46" s="143"/>
    </row>
    <row r="47" spans="1:19" s="34" customFormat="1" ht="9.6" customHeight="1" x14ac:dyDescent="0.25">
      <c r="A47" s="145">
        <v>21</v>
      </c>
      <c r="B47" s="271">
        <f>IF($E47="","",VLOOKUP($E47,'Lány 6 kcs. A ELO'!$A$7:$O$48,14))</f>
        <v>0</v>
      </c>
      <c r="C47" s="271">
        <f>IF($E47="","",VLOOKUP($E47,'Lány 6 kcs. A ELO'!$A$7:$O$48,15))</f>
        <v>50</v>
      </c>
      <c r="D47" s="295">
        <f>IF($E47="","",VLOOKUP($E47,'Lány 6 kcs. A ELO'!$A$7:$O$48,5))</f>
        <v>0</v>
      </c>
      <c r="E47" s="134">
        <v>12</v>
      </c>
      <c r="F47" s="322" t="str">
        <f>UPPER(IF($E47="","",VLOOKUP($E47,'Lány 6 kcs. A ELO'!$A$7:$O$48,2)))</f>
        <v>KŐVÁRI</v>
      </c>
      <c r="G47" s="322" t="str">
        <f>IF($E47="","",VLOOKUP($E47,'Lány 6 kcs. A ELO'!$A$7:$O$48,3))</f>
        <v>Olívia Sophie</v>
      </c>
      <c r="H47" s="322"/>
      <c r="I47" s="322" t="str">
        <f>IF($E47="","",VLOOKUP($E47,'Lány 6 kcs. A ELO'!$A$7:$O$48,4))</f>
        <v>Apátkúti Erdei Á. I.</v>
      </c>
      <c r="J47" s="166"/>
      <c r="K47" s="136"/>
      <c r="L47" s="136"/>
      <c r="M47" s="136"/>
      <c r="N47" s="162"/>
      <c r="O47" s="388" t="s">
        <v>437</v>
      </c>
      <c r="P47" s="217"/>
      <c r="Q47" s="139"/>
      <c r="R47" s="217"/>
      <c r="S47" s="143"/>
    </row>
    <row r="48" spans="1:19" s="34" customFormat="1" ht="9.6" customHeight="1" x14ac:dyDescent="0.25">
      <c r="A48" s="145"/>
      <c r="B48" s="308"/>
      <c r="C48" s="308"/>
      <c r="D48" s="304"/>
      <c r="E48" s="156"/>
      <c r="F48" s="323"/>
      <c r="G48" s="323"/>
      <c r="H48" s="324"/>
      <c r="I48" s="325" t="s">
        <v>0</v>
      </c>
      <c r="J48" s="150" t="s">
        <v>410</v>
      </c>
      <c r="K48" s="151" t="str">
        <f>UPPER(IF(OR(J48="a",J48="as"),F47,IF(OR(J48="b",J48="bs"),F49,)))</f>
        <v>KŐVÁRI</v>
      </c>
      <c r="L48" s="151"/>
      <c r="M48" s="136"/>
      <c r="N48" s="162"/>
      <c r="O48" s="139"/>
      <c r="P48" s="217"/>
      <c r="Q48" s="139"/>
      <c r="R48" s="217"/>
      <c r="S48" s="143"/>
    </row>
    <row r="49" spans="1:19" s="34" customFormat="1" ht="9.6" customHeight="1" x14ac:dyDescent="0.25">
      <c r="A49" s="145">
        <v>22</v>
      </c>
      <c r="B49" s="271" t="str">
        <f>IF($E49="","",VLOOKUP($E49,'Lány 6 kcs. A ELO'!$A$7:$O$48,14))</f>
        <v/>
      </c>
      <c r="C49" s="271" t="str">
        <f>IF($E49="","",VLOOKUP($E49,'Lány 6 kcs. A ELO'!$A$7:$O$48,15))</f>
        <v/>
      </c>
      <c r="D49" s="295" t="str">
        <f>IF($E49="","",VLOOKUP($E49,'Lány 6 kcs. A ELO'!$A$7:$O$48,5))</f>
        <v/>
      </c>
      <c r="E49" s="134"/>
      <c r="F49" s="322" t="str">
        <f>UPPER(IF($E49="","",VLOOKUP($E49,'Lány 6 kcs. A ELO'!$A$7:$O$48,2)))</f>
        <v/>
      </c>
      <c r="G49" s="322" t="str">
        <f>IF($E49="","",VLOOKUP($E49,'Lány 6 kcs. A ELO'!$A$7:$O$48,3))</f>
        <v/>
      </c>
      <c r="H49" s="322"/>
      <c r="I49" s="322" t="str">
        <f>IF($E49="","",VLOOKUP($E49,'Lány 6 kcs. A ELO'!$A$7:$O$48,4))</f>
        <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411</v>
      </c>
      <c r="M50" s="151" t="str">
        <f>UPPER(IF(OR(L50="a",L50="as"),K48,IF(OR(L50="b",L50="bs"),K52,)))</f>
        <v xml:space="preserve">REKEDT-NAGY </v>
      </c>
      <c r="N50" s="168"/>
      <c r="O50" s="139"/>
      <c r="P50" s="217"/>
      <c r="Q50" s="139"/>
      <c r="R50" s="217"/>
      <c r="S50" s="143"/>
    </row>
    <row r="51" spans="1:19" s="34" customFormat="1" ht="9.6" customHeight="1" x14ac:dyDescent="0.25">
      <c r="A51" s="145">
        <v>23</v>
      </c>
      <c r="B51" s="271" t="str">
        <f>IF($E51="","",VLOOKUP($E51,'Lány 6 kcs. A ELO'!$A$7:$O$48,14))</f>
        <v/>
      </c>
      <c r="C51" s="271" t="str">
        <f>IF($E51="","",VLOOKUP($E51,'Lány 6 kcs. A ELO'!$A$7:$O$48,15))</f>
        <v/>
      </c>
      <c r="D51" s="295" t="str">
        <f>IF($E51="","",VLOOKUP($E51,'Lány 6 kcs. A ELO'!$A$7:$O$48,5))</f>
        <v/>
      </c>
      <c r="E51" s="134"/>
      <c r="F51" s="322" t="str">
        <f>UPPER(IF($E51="","",VLOOKUP($E51,'Lány 6 kcs. A ELO'!$A$7:$O$48,2)))</f>
        <v/>
      </c>
      <c r="G51" s="322" t="str">
        <f>IF($E51="","",VLOOKUP($E51,'Lány 6 kcs. A ELO'!$A$7:$O$48,3))</f>
        <v/>
      </c>
      <c r="H51" s="322"/>
      <c r="I51" s="322" t="str">
        <f>IF($E51="","",VLOOKUP($E51,'Lány 6 kcs. A ELO'!$A$7:$O$48,4))</f>
        <v/>
      </c>
      <c r="J51" s="137"/>
      <c r="K51" s="136"/>
      <c r="L51" s="161"/>
      <c r="M51" s="388" t="s">
        <v>429</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409</v>
      </c>
      <c r="K52" s="151" t="str">
        <f>UPPER(IF(OR(J52="a",J52="as"),F51,IF(OR(J52="b",J52="bs"),F53,)))</f>
        <v xml:space="preserve">REKEDT-NAGY </v>
      </c>
      <c r="L52" s="163"/>
      <c r="M52" s="136"/>
      <c r="N52" s="160"/>
      <c r="O52" s="139"/>
      <c r="P52" s="217"/>
      <c r="Q52" s="139"/>
      <c r="R52" s="217"/>
      <c r="S52" s="143"/>
    </row>
    <row r="53" spans="1:19" s="34" customFormat="1" ht="9.6" customHeight="1" x14ac:dyDescent="0.25">
      <c r="A53" s="133">
        <v>24</v>
      </c>
      <c r="B53" s="271">
        <f>IF($E53="","",VLOOKUP($E53,'Lány 6 kcs. A ELO'!$A$7:$O$48,14))</f>
        <v>0</v>
      </c>
      <c r="C53" s="271">
        <f>IF($E53="","",VLOOKUP($E53,'Lány 6 kcs. A ELO'!$A$7:$O$48,15))</f>
        <v>15</v>
      </c>
      <c r="D53" s="295">
        <f>IF($E53="","",VLOOKUP($E53,'Lány 6 kcs. A ELO'!$A$7:$O$48,5))</f>
        <v>0</v>
      </c>
      <c r="E53" s="134">
        <v>4</v>
      </c>
      <c r="F53" s="135" t="str">
        <f>UPPER(IF($E53="","",VLOOKUP($E53,'Lány 6 kcs. A ELO'!$A$7:$O$48,2)))</f>
        <v xml:space="preserve">REKEDT-NAGY </v>
      </c>
      <c r="G53" s="135" t="str">
        <f>IF($E53="","",VLOOKUP($E53,'Lány 6 kcs. A ELO'!$A$7:$O$48,3))</f>
        <v>Panni</v>
      </c>
      <c r="H53" s="135"/>
      <c r="I53" s="135" t="str">
        <f>IF($E53="","",VLOOKUP($E53,'Lány 6 kcs. A ELO'!$A$7:$O$48,4))</f>
        <v>Kiskunfélegyházi József Attila Sportiskolai Ált. Isk.</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411</v>
      </c>
      <c r="Q54" s="151" t="str">
        <f>UPPER(IF(OR(P54="a",P54="as"),O46,IF(OR(P54="b",P54="bs"),O62,)))</f>
        <v xml:space="preserve">SERKÉDI </v>
      </c>
      <c r="R54" s="219"/>
      <c r="S54" s="143"/>
    </row>
    <row r="55" spans="1:19" s="34" customFormat="1" ht="9.6" customHeight="1" x14ac:dyDescent="0.25">
      <c r="A55" s="133">
        <v>25</v>
      </c>
      <c r="B55" s="271" t="str">
        <f>IF($E55="","",VLOOKUP($E55,'Lány 6 kcs. A ELO'!$A$7:$O$48,14))</f>
        <v/>
      </c>
      <c r="C55" s="271" t="str">
        <f>IF($E55="","",VLOOKUP($E55,'Lány 6 kcs. A ELO'!$A$7:$O$48,15))</f>
        <v/>
      </c>
      <c r="D55" s="295" t="str">
        <f>IF($E55="","",VLOOKUP($E55,'Lány 6 kcs. A ELO'!$A$7:$O$48,5))</f>
        <v/>
      </c>
      <c r="E55" s="134"/>
      <c r="F55" s="135" t="str">
        <f>UPPER(IF($E55="","",VLOOKUP($E55,'Lány 6 kcs. A ELO'!$A$7:$O$48,2)))</f>
        <v/>
      </c>
      <c r="G55" s="135" t="str">
        <f>IF($E55="","",VLOOKUP($E55,'Lány 6 kcs. A ELO'!$A$7:$O$48,3))</f>
        <v/>
      </c>
      <c r="H55" s="135"/>
      <c r="I55" s="135" t="str">
        <f>IF($E55="","",VLOOKUP($E55,'Lány 6 kcs. A ELO'!$A$7:$O$48,4))</f>
        <v/>
      </c>
      <c r="J55" s="137"/>
      <c r="K55" s="136"/>
      <c r="L55" s="136"/>
      <c r="M55" s="136"/>
      <c r="N55" s="160"/>
      <c r="O55" s="139"/>
      <c r="P55" s="217"/>
      <c r="Q55" s="388" t="s">
        <v>429</v>
      </c>
      <c r="R55" s="140"/>
      <c r="S55" s="143"/>
    </row>
    <row r="56" spans="1:19" s="34" customFormat="1" ht="9.6" customHeight="1" x14ac:dyDescent="0.25">
      <c r="A56" s="145"/>
      <c r="B56" s="308"/>
      <c r="C56" s="308"/>
      <c r="D56" s="304"/>
      <c r="E56" s="146"/>
      <c r="F56" s="147"/>
      <c r="G56" s="147"/>
      <c r="H56" s="148"/>
      <c r="I56" s="149" t="s">
        <v>0</v>
      </c>
      <c r="J56" s="150" t="s">
        <v>411</v>
      </c>
      <c r="K56" s="151" t="str">
        <f>UPPER(IF(OR(J56="a",J56="as"),F55,IF(OR(J56="b",J56="bs"),F57,)))</f>
        <v>KOVÁCS</v>
      </c>
      <c r="L56" s="151"/>
      <c r="M56" s="136"/>
      <c r="N56" s="160"/>
      <c r="O56" s="139"/>
      <c r="P56" s="217"/>
      <c r="Q56" s="139"/>
      <c r="R56" s="140"/>
      <c r="S56" s="143"/>
    </row>
    <row r="57" spans="1:19" s="34" customFormat="1" ht="9.6" customHeight="1" x14ac:dyDescent="0.25">
      <c r="A57" s="145">
        <v>26</v>
      </c>
      <c r="B57" s="271">
        <f>IF($E57="","",VLOOKUP($E57,'Lány 6 kcs. A ELO'!$A$7:$O$48,14))</f>
        <v>0</v>
      </c>
      <c r="C57" s="271">
        <f>IF($E57="","",VLOOKUP($E57,'Lány 6 kcs. A ELO'!$A$7:$O$48,15))</f>
        <v>16</v>
      </c>
      <c r="D57" s="295">
        <f>IF($E57="","",VLOOKUP($E57,'Lány 6 kcs. A ELO'!$A$7:$O$48,5))</f>
        <v>0</v>
      </c>
      <c r="E57" s="134">
        <v>5</v>
      </c>
      <c r="F57" s="322" t="str">
        <f>UPPER(IF($E57="","",VLOOKUP($E57,'Lány 6 kcs. A ELO'!$A$7:$O$48,2)))</f>
        <v>KOVÁCS</v>
      </c>
      <c r="G57" s="322" t="str">
        <f>IF($E57="","",VLOOKUP($E57,'Lány 6 kcs. A ELO'!$A$7:$O$48,3))</f>
        <v>Emese</v>
      </c>
      <c r="H57" s="322"/>
      <c r="I57" s="322" t="str">
        <f>IF($E57="","",VLOOKUP($E57,'Lány 6 kcs. A ELO'!$A$7:$O$48,4))</f>
        <v>Szent II. János Pál Óvoda, Ált. Iskola és Gimn.</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410</v>
      </c>
      <c r="M58" s="151" t="str">
        <f>UPPER(IF(OR(L58="a",L58="as"),K56,IF(OR(L58="b",L58="bs"),K60,)))</f>
        <v>KOVÁCS</v>
      </c>
      <c r="N58" s="159"/>
      <c r="O58" s="139"/>
      <c r="P58" s="217"/>
      <c r="Q58" s="139"/>
      <c r="R58" s="140"/>
      <c r="S58" s="143"/>
    </row>
    <row r="59" spans="1:19" s="34" customFormat="1" ht="9.6" customHeight="1" x14ac:dyDescent="0.25">
      <c r="A59" s="145">
        <v>27</v>
      </c>
      <c r="B59" s="271" t="str">
        <f>IF($E59="","",VLOOKUP($E59,'Lány 6 kcs. A ELO'!$A$7:$O$48,14))</f>
        <v/>
      </c>
      <c r="C59" s="271" t="str">
        <f>IF($E59="","",VLOOKUP($E59,'Lány 6 kcs. A ELO'!$A$7:$O$48,15))</f>
        <v/>
      </c>
      <c r="D59" s="295" t="str">
        <f>IF($E59="","",VLOOKUP($E59,'Lány 6 kcs. A ELO'!$A$7:$O$48,5))</f>
        <v/>
      </c>
      <c r="E59" s="134"/>
      <c r="F59" s="322" t="str">
        <f>UPPER(IF($E59="","",VLOOKUP($E59,'Lány 6 kcs. A ELO'!$A$7:$O$48,2)))</f>
        <v/>
      </c>
      <c r="G59" s="322" t="str">
        <f>IF($E59="","",VLOOKUP($E59,'Lány 6 kcs. A ELO'!$A$7:$O$48,3))</f>
        <v/>
      </c>
      <c r="H59" s="322"/>
      <c r="I59" s="322" t="str">
        <f>IF($E59="","",VLOOKUP($E59,'Lány 6 kcs. A ELO'!$A$7:$O$48,4))</f>
        <v/>
      </c>
      <c r="J59" s="137"/>
      <c r="K59" s="136"/>
      <c r="L59" s="161"/>
      <c r="M59" s="388" t="s">
        <v>429</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411</v>
      </c>
      <c r="K60" s="151" t="str">
        <f>UPPER(IF(OR(J60="a",J60="as"),F59,IF(OR(J60="b",J60="bs"),F61,)))</f>
        <v>NAGY</v>
      </c>
      <c r="L60" s="163"/>
      <c r="M60" s="136"/>
      <c r="N60" s="162"/>
      <c r="O60" s="139"/>
      <c r="P60" s="217"/>
      <c r="Q60" s="139"/>
      <c r="R60" s="140"/>
      <c r="S60" s="143"/>
    </row>
    <row r="61" spans="1:19" s="34" customFormat="1" ht="9.6" customHeight="1" x14ac:dyDescent="0.25">
      <c r="A61" s="145">
        <v>28</v>
      </c>
      <c r="B61" s="271">
        <f>IF($E61="","",VLOOKUP($E61,'Lány 6 kcs. A ELO'!$A$7:$O$48,14))</f>
        <v>0</v>
      </c>
      <c r="C61" s="271">
        <f>IF($E61="","",VLOOKUP($E61,'Lány 6 kcs. A ELO'!$A$7:$O$48,15))</f>
        <v>57</v>
      </c>
      <c r="D61" s="295">
        <f>IF($E61="","",VLOOKUP($E61,'Lány 6 kcs. A ELO'!$A$7:$O$48,5))</f>
        <v>0</v>
      </c>
      <c r="E61" s="134">
        <v>13</v>
      </c>
      <c r="F61" s="322" t="str">
        <f>UPPER(IF($E61="","",VLOOKUP($E61,'Lány 6 kcs. A ELO'!$A$7:$O$48,2)))</f>
        <v>NAGY</v>
      </c>
      <c r="G61" s="322" t="str">
        <f>IF($E61="","",VLOOKUP($E61,'Lány 6 kcs. A ELO'!$A$7:$O$48,3))</f>
        <v>Kendra</v>
      </c>
      <c r="H61" s="322"/>
      <c r="I61" s="322" t="str">
        <f>IF($E61="","",VLOOKUP($E61,'Lány 6 kcs. A ELO'!$A$7:$O$48,4))</f>
        <v>Szfvári Vasvári P. Gimn.</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411</v>
      </c>
      <c r="O62" s="151" t="str">
        <f>UPPER(IF(OR(N62="a",N62="as"),M58,IF(OR(N62="b",N62="bs"),M66,)))</f>
        <v xml:space="preserve">SERKÉDI </v>
      </c>
      <c r="P62" s="219"/>
      <c r="Q62" s="139"/>
      <c r="R62" s="140"/>
      <c r="S62" s="143"/>
    </row>
    <row r="63" spans="1:19" s="34" customFormat="1" ht="9.6" customHeight="1" x14ac:dyDescent="0.25">
      <c r="A63" s="145">
        <v>29</v>
      </c>
      <c r="B63" s="271" t="str">
        <f>IF($E63="","",VLOOKUP($E63,'Lány 6 kcs. A ELO'!$A$7:$O$48,14))</f>
        <v/>
      </c>
      <c r="C63" s="271" t="str">
        <f>IF($E63="","",VLOOKUP($E63,'Lány 6 kcs. A ELO'!$A$7:$O$48,15))</f>
        <v/>
      </c>
      <c r="D63" s="295" t="str">
        <f>IF($E63="","",VLOOKUP($E63,'Lány 6 kcs. A ELO'!$A$7:$O$48,5))</f>
        <v/>
      </c>
      <c r="E63" s="134"/>
      <c r="F63" s="322" t="str">
        <f>UPPER(IF($E63="","",VLOOKUP($E63,'Lány 6 kcs. A ELO'!$A$7:$O$48,2)))</f>
        <v/>
      </c>
      <c r="G63" s="322" t="str">
        <f>IF($E63="","",VLOOKUP($E63,'Lány 6 kcs. A ELO'!$A$7:$O$48,3))</f>
        <v/>
      </c>
      <c r="H63" s="322"/>
      <c r="I63" s="322" t="str">
        <f>IF($E63="","",VLOOKUP($E63,'Lány 6 kcs. A ELO'!$A$7:$O$48,4))</f>
        <v/>
      </c>
      <c r="J63" s="166"/>
      <c r="K63" s="136"/>
      <c r="L63" s="136"/>
      <c r="M63" s="136"/>
      <c r="N63" s="162"/>
      <c r="O63" s="388" t="s">
        <v>443</v>
      </c>
      <c r="P63" s="160"/>
      <c r="Q63" s="141"/>
      <c r="R63" s="142"/>
      <c r="S63" s="143"/>
    </row>
    <row r="64" spans="1:19" s="34" customFormat="1" ht="9.6" customHeight="1" x14ac:dyDescent="0.25">
      <c r="A64" s="145"/>
      <c r="B64" s="308"/>
      <c r="C64" s="308"/>
      <c r="D64" s="304"/>
      <c r="E64" s="156"/>
      <c r="F64" s="323"/>
      <c r="G64" s="323"/>
      <c r="H64" s="324"/>
      <c r="I64" s="325" t="s">
        <v>0</v>
      </c>
      <c r="J64" s="150" t="s">
        <v>411</v>
      </c>
      <c r="K64" s="151" t="str">
        <f>UPPER(IF(OR(J64="a",J64="as"),F63,IF(OR(J64="b",J64="bs"),F65,)))</f>
        <v xml:space="preserve">BORS </v>
      </c>
      <c r="L64" s="151"/>
      <c r="M64" s="136"/>
      <c r="N64" s="162"/>
      <c r="O64" s="160"/>
      <c r="P64" s="160"/>
      <c r="Q64" s="141"/>
      <c r="R64" s="142"/>
      <c r="S64" s="143"/>
    </row>
    <row r="65" spans="1:19" s="34" customFormat="1" ht="9.6" customHeight="1" x14ac:dyDescent="0.25">
      <c r="A65" s="145">
        <v>30</v>
      </c>
      <c r="B65" s="271">
        <f>IF($E65="","",VLOOKUP($E65,'Lány 6 kcs. A ELO'!$A$7:$O$48,14))</f>
        <v>0</v>
      </c>
      <c r="C65" s="271">
        <f>IF($E65="","",VLOOKUP($E65,'Lány 6 kcs. A ELO'!$A$7:$O$48,15))</f>
        <v>97</v>
      </c>
      <c r="D65" s="295">
        <f>IF($E65="","",VLOOKUP($E65,'Lány 6 kcs. A ELO'!$A$7:$O$48,5))</f>
        <v>0</v>
      </c>
      <c r="E65" s="134">
        <v>15</v>
      </c>
      <c r="F65" s="322" t="str">
        <f>UPPER(IF($E65="","",VLOOKUP($E65,'Lány 6 kcs. A ELO'!$A$7:$O$48,2)))</f>
        <v xml:space="preserve">BORS </v>
      </c>
      <c r="G65" s="322" t="str">
        <f>IF($E65="","",VLOOKUP($E65,'Lány 6 kcs. A ELO'!$A$7:$O$48,3))</f>
        <v>Liza</v>
      </c>
      <c r="H65" s="322"/>
      <c r="I65" s="322" t="str">
        <f>IF($E65="","",VLOOKUP($E65,'Lány 6 kcs. A ELO'!$A$7:$O$48,4))</f>
        <v>Boglári Általános Iskola és AMI</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411</v>
      </c>
      <c r="M66" s="151" t="str">
        <f>UPPER(IF(OR(L66="a",L66="as"),K64,IF(OR(L66="b",L66="bs"),K68,)))</f>
        <v xml:space="preserve">SERKÉDI </v>
      </c>
      <c r="N66" s="168"/>
      <c r="O66" s="160"/>
      <c r="P66" s="160"/>
      <c r="Q66" s="141"/>
      <c r="R66" s="142"/>
      <c r="S66" s="143"/>
    </row>
    <row r="67" spans="1:19" s="34" customFormat="1" ht="9.6" customHeight="1" x14ac:dyDescent="0.25">
      <c r="A67" s="145">
        <v>31</v>
      </c>
      <c r="B67" s="271" t="str">
        <f>IF($E67="","",VLOOKUP($E67,'Lány 6 kcs. A ELO'!$A$7:$O$48,14))</f>
        <v/>
      </c>
      <c r="C67" s="271" t="str">
        <f>IF($E67="","",VLOOKUP($E67,'Lány 6 kcs. A ELO'!$A$7:$O$48,15))</f>
        <v/>
      </c>
      <c r="D67" s="295" t="str">
        <f>IF($E67="","",VLOOKUP($E67,'Lány 6 kcs. A ELO'!$A$7:$O$48,5))</f>
        <v/>
      </c>
      <c r="E67" s="134"/>
      <c r="F67" s="322" t="str">
        <f>UPPER(IF($E67="","",VLOOKUP($E67,'Lány 6 kcs. A ELO'!$A$7:$O$48,2)))</f>
        <v/>
      </c>
      <c r="G67" s="322" t="str">
        <f>IF($E67="","",VLOOKUP($E67,'Lány 6 kcs. A ELO'!$A$7:$O$48,3))</f>
        <v/>
      </c>
      <c r="H67" s="322"/>
      <c r="I67" s="322" t="str">
        <f>IF($E67="","",VLOOKUP($E67,'Lány 6 kcs. A ELO'!$A$7:$O$48,4))</f>
        <v/>
      </c>
      <c r="J67" s="137"/>
      <c r="K67" s="136"/>
      <c r="L67" s="161"/>
      <c r="M67" s="388" t="s">
        <v>424</v>
      </c>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409</v>
      </c>
      <c r="K68" s="151" t="str">
        <f>UPPER(IF(OR(J68="a",J68="as"),F67,IF(OR(J68="b",J68="bs"),F69,)))</f>
        <v xml:space="preserve">SERKÉDI </v>
      </c>
      <c r="L68" s="163"/>
      <c r="M68" s="136"/>
      <c r="N68" s="160"/>
      <c r="O68" s="160"/>
      <c r="P68" s="160"/>
      <c r="Q68" s="141"/>
      <c r="R68" s="142"/>
      <c r="S68" s="143"/>
    </row>
    <row r="69" spans="1:19" s="34" customFormat="1" ht="9.6" customHeight="1" x14ac:dyDescent="0.25">
      <c r="A69" s="133">
        <v>32</v>
      </c>
      <c r="B69" s="271">
        <f>IF($E69="","",VLOOKUP($E69,'Lány 6 kcs. A ELO'!$A$7:$O$48,14))</f>
        <v>0</v>
      </c>
      <c r="C69" s="271">
        <f>IF($E69="","",VLOOKUP($E69,'Lány 6 kcs. A ELO'!$A$7:$O$48,15))</f>
        <v>5</v>
      </c>
      <c r="D69" s="295">
        <f>IF($E69="","",VLOOKUP($E69,'Lány 6 kcs. A ELO'!$A$7:$O$48,5))</f>
        <v>0</v>
      </c>
      <c r="E69" s="134">
        <v>2</v>
      </c>
      <c r="F69" s="135" t="str">
        <f>UPPER(IF($E69="","",VLOOKUP($E69,'Lány 6 kcs. A ELO'!$A$7:$O$48,2)))</f>
        <v xml:space="preserve">SERKÉDI </v>
      </c>
      <c r="G69" s="135" t="str">
        <f>IF($E69="","",VLOOKUP($E69,'Lány 6 kcs. A ELO'!$A$7:$O$48,3))</f>
        <v>Emese</v>
      </c>
      <c r="H69" s="135"/>
      <c r="I69" s="135" t="str">
        <f>IF($E69="","",VLOOKUP($E69,'Lány 6 kcs. A ELO'!$A$7:$O$48,4))</f>
        <v>Bfüredi Szent Benedek</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6 kcs. A ELO'!$A$7:$Q$134,2)))</f>
        <v>KÁLMÁN</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6 kcs. A ELO'!$A$7:$Q$134,2)))</f>
        <v xml:space="preserve">SERKÉDI </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6 kcs. A ELO'!$A$7:$Q$134,2)))</f>
        <v>TEKER</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6 kcs. A ELO'!$A$7:$Q$134,2)))</f>
        <v xml:space="preserve">REKEDT-NAGY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6 kcs. A ELO'!$A$7:$Q$134,2)))</f>
        <v>KOVÁCS</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6 kcs. A ELO'!$A$7:$Q$134,2)))</f>
        <v xml:space="preserve">NÉMETH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6 kcs. A ELO'!$A$7:$Q$134,2)))</f>
        <v>ÁBRAHÁM</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6 kcs. A ELO'!$A$7:$Q$134,2)))</f>
        <v xml:space="preserve">SERKÉDI </v>
      </c>
      <c r="G79" s="213"/>
      <c r="H79" s="212"/>
      <c r="I79" s="214"/>
      <c r="J79" s="215" t="s">
        <v>13</v>
      </c>
      <c r="K79" s="205"/>
      <c r="L79" s="204"/>
      <c r="M79" s="205"/>
      <c r="N79" s="206"/>
      <c r="O79" s="205" t="str">
        <f>R4</f>
        <v>Rákóczi Andrea</v>
      </c>
      <c r="P79" s="204"/>
      <c r="Q79" s="205"/>
      <c r="R79" s="216">
        <f>MIN(8,'Lány 6 kcs. A ELO'!Q5)</f>
        <v>8</v>
      </c>
    </row>
  </sheetData>
  <mergeCells count="2">
    <mergeCell ref="A4:C4"/>
    <mergeCell ref="Q41:R41"/>
  </mergeCells>
  <phoneticPr fontId="66" type="noConversion"/>
  <conditionalFormatting sqref="E7 E9 E11">
    <cfRule type="expression" dxfId="353" priority="13" stopIfTrue="1">
      <formula>$E7&lt;9</formula>
    </cfRule>
  </conditionalFormatting>
  <conditionalFormatting sqref="E13 E15 E17 E19 E21 E23 E25 E27 E29 E31 E33 E35 E37 E39 E41 E43 E45 E47 E49 E51 E53 E55 E57 E59 E61 E63 E65 E67 E69">
    <cfRule type="expression" dxfId="352" priority="5" stopIfTrue="1">
      <formula>AND($E13&lt;9,$C13&gt;0)</formula>
    </cfRule>
  </conditionalFormatting>
  <conditionalFormatting sqref="H7 H9 H11 H13 H15 H17 H19 H21 H23 H25 H27 H29 H31 H33 H35 H37 H39 H41 H43 H45 H47 H49 H51 H53 H55 H57 H59 H61 H63 H65 H67 H69">
    <cfRule type="expression" dxfId="351" priority="1" stopIfTrue="1">
      <formula>AND($E7&lt;9,$C7&gt;0)</formula>
    </cfRule>
  </conditionalFormatting>
  <conditionalFormatting sqref="I8 K10 I12 M14 I16 K18 I20 O22 I24 K26 I28 M30 I32 K34 I36 O39 I40 K42 I44 M46 I48 K50 I52 O54 I56 K58 I60 M62 I64 K66 I68">
    <cfRule type="expression" dxfId="350" priority="2" stopIfTrue="1">
      <formula>AND($O$1="CU",I8="Umpire")</formula>
    </cfRule>
    <cfRule type="expression" dxfId="349" priority="3" stopIfTrue="1">
      <formula>AND($O$1="CU",I8&lt;&gt;"Umpire",J8&lt;&gt;"")</formula>
    </cfRule>
    <cfRule type="expression" dxfId="348" priority="4" stopIfTrue="1">
      <formula>AND($O$1="CU",I8&lt;&gt;"Umpire")</formula>
    </cfRule>
  </conditionalFormatting>
  <conditionalFormatting sqref="J8 L10 J12 N14 J16 L18 J20 P22 J24 L26 J28 N30 J32 L34 J36 P39 J40 L42 J44 N46 J48 L50 J52 P54 J56 L58 J60 N62 J64 L66 J68 R79">
    <cfRule type="expression" dxfId="347" priority="10" stopIfTrue="1">
      <formula>$O$1="CU"</formula>
    </cfRule>
  </conditionalFormatting>
  <conditionalFormatting sqref="K8 M10 K12 O14 K16 M18 K20 Q22 K24 M26 K28 O30 K32 M34 K36 K40 M42 K44 O46 K48 M50 K52 Q54 K56 M58 K60 O62 K64 M66 K68">
    <cfRule type="expression" dxfId="346" priority="6" stopIfTrue="1">
      <formula>J8="as"</formula>
    </cfRule>
    <cfRule type="expression" dxfId="345" priority="7" stopIfTrue="1">
      <formula>J8="bs"</formula>
    </cfRule>
  </conditionalFormatting>
  <conditionalFormatting sqref="Q38">
    <cfRule type="expression" dxfId="344" priority="11" stopIfTrue="1">
      <formula>P39="as"</formula>
    </cfRule>
    <cfRule type="expression" dxfId="343" priority="12"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workbookViewId="0">
      <selection activeCell="X1" sqref="X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88" t="str">
        <f>Altalanos!$A$8</f>
        <v>Lány 6 kcs A</v>
      </c>
      <c r="F2" s="88"/>
      <c r="G2" s="120"/>
      <c r="H2" s="99"/>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IF($E7="","",VLOOKUP($E7,'Lány 6 kcs. A ELO'!$A$7:$O$22,14))</f>
        <v/>
      </c>
      <c r="C7" s="295" t="str">
        <f>IF($E7="","",VLOOKUP($E7,'Lány 6 kcs. A ELO'!$A$7:$O$22,15))</f>
        <v/>
      </c>
      <c r="D7" s="295" t="str">
        <f>IF($E7="","",VLOOKUP($E7,'Lány 6 kcs. A ELO'!$A$7:$O$22,5))</f>
        <v/>
      </c>
      <c r="E7" s="134"/>
      <c r="F7" s="135" t="str">
        <f>UPPER(IF($E7="","",VLOOKUP($E7,'Lány 6 kcs. A ELO'!$A$7:$O$22,2)))</f>
        <v/>
      </c>
      <c r="G7" s="135" t="str">
        <f>IF($E7="","",VLOOKUP($E7,'Lány 6 kcs. A ELO'!$A$7:$O$22,3))</f>
        <v/>
      </c>
      <c r="H7" s="135"/>
      <c r="I7" s="135" t="str">
        <f>IF($E7="","",VLOOKUP($E7,'Lány 6 kcs. 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IF($E9="","",VLOOKUP($E9,'Lány 6 kcs. A ELO'!$A$7:$O$22,14))</f>
        <v/>
      </c>
      <c r="C9" s="295" t="str">
        <f>IF($E9="","",VLOOKUP($E9,'Lány 6 kcs. A ELO'!$A$7:$O$22,15))</f>
        <v/>
      </c>
      <c r="D9" s="295" t="str">
        <f>IF($E9="","",VLOOKUP($E9,'Lány 6 kcs. A ELO'!$A$7:$O$22,5))</f>
        <v/>
      </c>
      <c r="E9" s="134"/>
      <c r="F9" s="153" t="str">
        <f>UPPER(IF($E9="","",VLOOKUP($E9,'Lány 6 kcs. A ELO'!$A$7:$O$22,2)))</f>
        <v/>
      </c>
      <c r="G9" s="153" t="str">
        <f>IF($E9="","",VLOOKUP($E9,'Lány 6 kcs. A ELO'!$A$7:$O$22,3))</f>
        <v/>
      </c>
      <c r="H9" s="153"/>
      <c r="I9" s="135" t="str">
        <f>IF($E9="","",VLOOKUP($E9,'Lány 6 kcs. 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t="s">
        <v>411</v>
      </c>
      <c r="M10" s="151" t="str">
        <f>UPPER(IF(OR(L10="a",L10="as"),K8,IF(OR(L10="b",L10="bs"),K12,)))</f>
        <v>ÁBRAHÁM</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IF($E11="","",VLOOKUP($E11,'Lány 6 kcs. A ELO'!$A$7:$O$22,14))</f>
        <v/>
      </c>
      <c r="C11" s="295" t="str">
        <f>IF($E11="","",VLOOKUP($E11,'Lány 6 kcs. A ELO'!$A$7:$O$22,15))</f>
        <v/>
      </c>
      <c r="D11" s="295" t="str">
        <f>IF($E11="","",VLOOKUP($E11,'Lány 6 kcs. A ELO'!$A$7:$O$22,5))</f>
        <v/>
      </c>
      <c r="E11" s="134"/>
      <c r="F11" s="153" t="s">
        <v>502</v>
      </c>
      <c r="G11" s="153" t="s">
        <v>226</v>
      </c>
      <c r="H11" s="153"/>
      <c r="I11" s="153" t="str">
        <f>IF($E11="","",VLOOKUP($E11,'Lány 6 kcs. 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t="s">
        <v>410</v>
      </c>
      <c r="K12" s="151" t="str">
        <f>UPPER(IF(OR(J12="a",J12="as"),F11,IF(OR(J12="b",J12="bs"),F13,)))</f>
        <v>ÁBRAHÁM</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IF($E13="","",VLOOKUP($E13,'Lány 6 kcs. A ELO'!$A$7:$O$22,14))</f>
        <v/>
      </c>
      <c r="C13" s="295" t="str">
        <f>IF($E13="","",VLOOKUP($E13,'Lány 6 kcs. A ELO'!$A$7:$O$22,15))</f>
        <v/>
      </c>
      <c r="D13" s="295" t="str">
        <f>IF($E13="","",VLOOKUP($E13,'Lány 6 kcs. A ELO'!$A$7:$O$22,5))</f>
        <v/>
      </c>
      <c r="E13" s="134"/>
      <c r="F13" s="153" t="str">
        <f>UPPER(IF($E13="","",VLOOKUP($E13,'Lány 6 kcs. A ELO'!$A$7:$O$22,2)))</f>
        <v/>
      </c>
      <c r="G13" s="153" t="str">
        <f>IF($E13="","",VLOOKUP($E13,'Lány 6 kcs. A ELO'!$A$7:$O$22,3))</f>
        <v/>
      </c>
      <c r="H13" s="153"/>
      <c r="I13" s="153" t="str">
        <f>IF($E13="","",VLOOKUP($E13,'Lány 6 kcs. 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t="s">
        <v>411</v>
      </c>
      <c r="O14" s="151" t="str">
        <f>UPPER(IF(OR(N14="a",N14="as"),M10,IF(OR(N14="b",N14="bs"),M18,)))</f>
        <v>BALÁZSFALVI</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IF($E15="","",VLOOKUP($E15,'Lány 6 kcs. A ELO'!$A$7:$O$22,14))</f>
        <v/>
      </c>
      <c r="C15" s="295" t="str">
        <f>IF($E15="","",VLOOKUP($E15,'Lány 6 kcs. A ELO'!$A$7:$O$22,15))</f>
        <v/>
      </c>
      <c r="D15" s="295" t="str">
        <f>IF($E15="","",VLOOKUP($E15,'Lány 6 kcs. A ELO'!$A$7:$O$22,5))</f>
        <v/>
      </c>
      <c r="E15" s="134"/>
      <c r="F15" s="383" t="s">
        <v>503</v>
      </c>
      <c r="G15" s="383" t="s">
        <v>254</v>
      </c>
      <c r="H15" s="383"/>
      <c r="I15" s="135" t="str">
        <f>IF($E15="","",VLOOKUP($E15,'Lány 6 kcs. A ELO'!$A$7:$O$22,4))</f>
        <v/>
      </c>
      <c r="J15" s="166"/>
      <c r="K15" s="136"/>
      <c r="L15" s="136"/>
      <c r="M15" s="136"/>
      <c r="N15" s="162"/>
      <c r="O15" s="388" t="s">
        <v>429</v>
      </c>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t="s">
        <v>410</v>
      </c>
      <c r="K16" s="151" t="str">
        <f>UPPER(IF(OR(J16="a",J16="as"),F15,IF(OR(J16="b",J16="bs"),F17,)))</f>
        <v>BALÁZSFALVI</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IF($E17="","",VLOOKUP($E17,'Lány 6 kcs. A ELO'!$A$7:$O$22,14))</f>
        <v/>
      </c>
      <c r="C17" s="295" t="str">
        <f>IF($E17="","",VLOOKUP($E17,'Lány 6 kcs. A ELO'!$A$7:$O$22,15))</f>
        <v/>
      </c>
      <c r="D17" s="295" t="str">
        <f>IF($E17="","",VLOOKUP($E17,'Lány 6 kcs. A ELO'!$A$7:$O$22,5))</f>
        <v/>
      </c>
      <c r="E17" s="134"/>
      <c r="F17" s="153" t="str">
        <f>UPPER(IF($E17="","",VLOOKUP($E17,'Lány 6 kcs. A ELO'!$A$7:$O$22,2)))</f>
        <v/>
      </c>
      <c r="G17" s="153" t="str">
        <f>IF($E17="","",VLOOKUP($E17,'Lány 6 kcs. A ELO'!$A$7:$O$22,3))</f>
        <v/>
      </c>
      <c r="H17" s="153"/>
      <c r="I17" s="153" t="str">
        <f>IF($E17="","",VLOOKUP($E17,'Lány 6 kcs. 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t="s">
        <v>410</v>
      </c>
      <c r="M18" s="151" t="str">
        <f>UPPER(IF(OR(L18="a",L18="as"),K16,IF(OR(L18="b",L18="bs"),K20,)))</f>
        <v>BALÁZSFALVI</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IF($E19="","",VLOOKUP($E19,'Lány 6 kcs. A ELO'!$A$7:$O$22,14))</f>
        <v/>
      </c>
      <c r="C19" s="295" t="str">
        <f>IF($E19="","",VLOOKUP($E19,'Lány 6 kcs. A ELO'!$A$7:$O$22,15))</f>
        <v/>
      </c>
      <c r="D19" s="295" t="str">
        <f>IF($E19="","",VLOOKUP($E19,'Lány 6 kcs. A ELO'!$A$7:$O$22,5))</f>
        <v/>
      </c>
      <c r="E19" s="134"/>
      <c r="F19" s="153" t="str">
        <f>UPPER(IF($E19="","",VLOOKUP($E19,'Lány 6 kcs. A ELO'!$A$7:$O$22,2)))</f>
        <v/>
      </c>
      <c r="G19" s="153" t="str">
        <f>IF($E19="","",VLOOKUP($E19,'Lány 6 kcs. A ELO'!$A$7:$O$22,3))</f>
        <v/>
      </c>
      <c r="H19" s="153"/>
      <c r="I19" s="153" t="str">
        <f>IF($E19="","",VLOOKUP($E19,'Lány 6 kcs. A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c r="K20" s="151" t="str">
        <f>UPPER(IF(OR(J20="a",J20="as"),F19,IF(OR(J20="b",J20="bs"),F21,)))</f>
        <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IF($E21="","",VLOOKUP($E21,'Lány 6 kcs. A ELO'!$A$7:$O$22,14))</f>
        <v/>
      </c>
      <c r="C21" s="295" t="str">
        <f>IF($E21="","",VLOOKUP($E21,'Lány 6 kcs. A ELO'!$A$7:$O$22,15))</f>
        <v/>
      </c>
      <c r="D21" s="295" t="str">
        <f>IF($E21="","",VLOOKUP($E21,'Lány 6 kcs. A ELO'!$A$7:$O$22,5))</f>
        <v/>
      </c>
      <c r="E21" s="134"/>
      <c r="F21" s="153" t="str">
        <f>UPPER(IF($E21="","",VLOOKUP($E21,'Lány 6 kcs. A ELO'!$A$7:$O$22,2)))</f>
        <v/>
      </c>
      <c r="G21" s="153" t="str">
        <f>IF($E21="","",VLOOKUP($E21,'Lány 6 kcs. A ELO'!$A$7:$O$22,3))</f>
        <v/>
      </c>
      <c r="H21" s="153"/>
      <c r="I21" s="153" t="str">
        <f>IF($E21="","",VLOOKUP($E21,'Lány 6 kcs. 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t="s">
        <v>411</v>
      </c>
      <c r="Q22" s="151" t="str">
        <f>UPPER(IF(OR(P22="a",P22="as"),O14,IF(OR(P22="b",P22="bs"),O30,)))</f>
        <v>SERKÉDI</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IF($E23="","",VLOOKUP($E23,'Lány 6 kcs. A ELO'!$A$7:$O$22,14))</f>
        <v/>
      </c>
      <c r="C23" s="295" t="str">
        <f>IF($E23="","",VLOOKUP($E23,'Lány 6 kcs. A ELO'!$A$7:$O$22,15))</f>
        <v/>
      </c>
      <c r="D23" s="295" t="str">
        <f>IF($E23="","",VLOOKUP($E23,'Lány 6 kcs. A ELO'!$A$7:$O$22,5))</f>
        <v/>
      </c>
      <c r="E23" s="134"/>
      <c r="F23" s="153" t="str">
        <f>UPPER(IF($E23="","",VLOOKUP($E23,'Lány 6 kcs. A ELO'!$A$7:$O$22,2)))</f>
        <v/>
      </c>
      <c r="G23" s="153" t="str">
        <f>IF($E23="","",VLOOKUP($E23,'Lány 6 kcs. A ELO'!$A$7:$O$22,3))</f>
        <v/>
      </c>
      <c r="H23" s="153"/>
      <c r="I23" s="153" t="str">
        <f>IF($E23="","",VLOOKUP($E23,'Lány 6 kcs. A ELO'!$A$7:$O$22,4))</f>
        <v/>
      </c>
      <c r="J23" s="137"/>
      <c r="K23" s="136"/>
      <c r="L23" s="136"/>
      <c r="M23" s="136"/>
      <c r="N23" s="160"/>
      <c r="O23" s="136"/>
      <c r="P23" s="162"/>
      <c r="Q23" s="388" t="s">
        <v>429</v>
      </c>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t="s">
        <v>411</v>
      </c>
      <c r="K24" s="151" t="str">
        <f>UPPER(IF(OR(J24="a",J24="as"),F23,IF(OR(J24="b",J24="bs"),F25,)))</f>
        <v>SERKÉDI</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IF($E25="","",VLOOKUP($E25,'Lány 6 kcs. A ELO'!$A$7:$O$22,14))</f>
        <v/>
      </c>
      <c r="C25" s="295" t="str">
        <f>IF($E25="","",VLOOKUP($E25,'Lány 6 kcs. A ELO'!$A$7:$O$22,15))</f>
        <v/>
      </c>
      <c r="D25" s="295" t="str">
        <f>IF($E25="","",VLOOKUP($E25,'Lány 6 kcs. A ELO'!$A$7:$O$22,5))</f>
        <v/>
      </c>
      <c r="E25" s="134"/>
      <c r="F25" s="153" t="s">
        <v>504</v>
      </c>
      <c r="G25" s="153" t="s">
        <v>402</v>
      </c>
      <c r="H25" s="153"/>
      <c r="I25" s="153" t="str">
        <f>IF($E25="","",VLOOKUP($E25,'Lány 6 kcs. 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t="s">
        <v>410</v>
      </c>
      <c r="M26" s="151" t="str">
        <f>UPPER(IF(OR(L26="a",L26="as"),K24,IF(OR(L26="b",L26="bs"),K28,)))</f>
        <v>SERKÉDI</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IF($E27="","",VLOOKUP($E27,'Lány 6 kcs. A ELO'!$A$7:$O$22,14))</f>
        <v/>
      </c>
      <c r="C27" s="295" t="str">
        <f>IF($E27="","",VLOOKUP($E27,'Lány 6 kcs. A ELO'!$A$7:$O$22,15))</f>
        <v/>
      </c>
      <c r="D27" s="295" t="str">
        <f>IF($E27="","",VLOOKUP($E27,'Lány 6 kcs. A ELO'!$A$7:$O$22,5))</f>
        <v/>
      </c>
      <c r="E27" s="134"/>
      <c r="F27" s="153" t="str">
        <f>UPPER(IF($E27="","",VLOOKUP($E27,'Lány 6 kcs. A ELO'!$A$7:$O$22,2)))</f>
        <v/>
      </c>
      <c r="G27" s="153" t="str">
        <f>IF($E27="","",VLOOKUP($E27,'Lány 6 kcs. A ELO'!$A$7:$O$22,3))</f>
        <v/>
      </c>
      <c r="H27" s="153"/>
      <c r="I27" s="153" t="str">
        <f>IF($E27="","",VLOOKUP($E27,'Lány 6 kcs. 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c r="K28" s="151" t="str">
        <f>UPPER(IF(OR(J28="a",J28="as"),F27,IF(OR(J28="b",J28="bs"),F29,)))</f>
        <v/>
      </c>
      <c r="L28" s="163"/>
      <c r="M28" s="136"/>
      <c r="N28" s="162"/>
      <c r="O28" s="160"/>
      <c r="P28" s="162"/>
      <c r="Q28" s="141"/>
      <c r="R28" s="142"/>
      <c r="S28" s="143"/>
    </row>
    <row r="29" spans="1:37" s="34" customFormat="1" ht="12.9" customHeight="1" x14ac:dyDescent="0.25">
      <c r="A29" s="133">
        <v>12</v>
      </c>
      <c r="B29" s="271" t="str">
        <f>IF($E29="","",VLOOKUP($E29,'Lány 6 kcs. A ELO'!$A$7:$O$22,14))</f>
        <v/>
      </c>
      <c r="C29" s="295" t="str">
        <f>IF($E29="","",VLOOKUP($E29,'Lány 6 kcs. A ELO'!$A$7:$O$22,15))</f>
        <v/>
      </c>
      <c r="D29" s="295" t="str">
        <f>IF($E29="","",VLOOKUP($E29,'Lány 6 kcs. A ELO'!$A$7:$O$22,5))</f>
        <v/>
      </c>
      <c r="E29" s="134"/>
      <c r="F29" s="383"/>
      <c r="G29" s="383"/>
      <c r="H29" s="383"/>
      <c r="I29" s="135"/>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t="s">
        <v>410</v>
      </c>
      <c r="O30" s="151" t="str">
        <f>UPPER(IF(OR(N30="a",N30="as"),M26,IF(OR(N30="b",N30="bs"),M34,)))</f>
        <v>SERKÉDI</v>
      </c>
      <c r="P30" s="168"/>
      <c r="Q30" s="141"/>
      <c r="R30" s="142"/>
      <c r="S30" s="143"/>
    </row>
    <row r="31" spans="1:37" s="34" customFormat="1" ht="12.9" customHeight="1" x14ac:dyDescent="0.25">
      <c r="A31" s="145">
        <v>13</v>
      </c>
      <c r="B31" s="271" t="str">
        <f>IF($E31="","",VLOOKUP($E31,'Lány 6 kcs. A ELO'!$A$7:$O$22,14))</f>
        <v/>
      </c>
      <c r="C31" s="295" t="str">
        <f>IF($E31="","",VLOOKUP($E31,'Lány 6 kcs. A ELO'!$A$7:$O$22,15))</f>
        <v/>
      </c>
      <c r="D31" s="295" t="str">
        <f>IF($E31="","",VLOOKUP($E31,'Lány 6 kcs. A ELO'!$A$7:$O$22,5))</f>
        <v/>
      </c>
      <c r="E31" s="134"/>
      <c r="F31" s="153" t="str">
        <f>UPPER(IF($E31="","",VLOOKUP($E31,'Lány 6 kcs. A ELO'!$A$7:$O$22,2)))</f>
        <v/>
      </c>
      <c r="G31" s="153" t="str">
        <f>IF($E31="","",VLOOKUP($E31,'Lány 6 kcs. A ELO'!$A$7:$O$22,3))</f>
        <v/>
      </c>
      <c r="H31" s="153"/>
      <c r="I31" s="153" t="str">
        <f>IF($E31="","",VLOOKUP($E31,'Lány 6 kcs. A ELO'!$A$7:$O$22,4))</f>
        <v/>
      </c>
      <c r="J31" s="166"/>
      <c r="K31" s="136"/>
      <c r="L31" s="136"/>
      <c r="M31" s="136"/>
      <c r="N31" s="162"/>
      <c r="O31" s="136">
        <v>40</v>
      </c>
      <c r="P31" s="160"/>
      <c r="Q31" s="141"/>
      <c r="R31" s="142"/>
      <c r="S31" s="143"/>
    </row>
    <row r="32" spans="1:37" s="34" customFormat="1" ht="12.9" customHeight="1" x14ac:dyDescent="0.25">
      <c r="A32" s="145"/>
      <c r="B32" s="308"/>
      <c r="C32" s="304"/>
      <c r="D32" s="304"/>
      <c r="E32" s="156"/>
      <c r="F32" s="147"/>
      <c r="G32" s="147"/>
      <c r="H32" s="148"/>
      <c r="I32" s="149" t="s">
        <v>0</v>
      </c>
      <c r="J32" s="150" t="s">
        <v>411</v>
      </c>
      <c r="K32" s="151" t="str">
        <f>UPPER(IF(OR(J32="a",J32="as"),F31,IF(OR(J32="b",J32="bs"),F33,)))</f>
        <v>BORS</v>
      </c>
      <c r="L32" s="151"/>
      <c r="M32" s="136"/>
      <c r="N32" s="162"/>
      <c r="O32" s="160"/>
      <c r="P32" s="160"/>
      <c r="Q32" s="141"/>
      <c r="R32" s="142"/>
      <c r="S32" s="143"/>
    </row>
    <row r="33" spans="1:19" s="34" customFormat="1" ht="12.9" customHeight="1" x14ac:dyDescent="0.25">
      <c r="A33" s="145">
        <v>14</v>
      </c>
      <c r="B33" s="271" t="str">
        <f>IF($E33="","",VLOOKUP($E33,'Lány 6 kcs. A ELO'!$A$7:$O$22,14))</f>
        <v/>
      </c>
      <c r="C33" s="295" t="str">
        <f>IF($E33="","",VLOOKUP($E33,'Lány 6 kcs. A ELO'!$A$7:$O$22,15))</f>
        <v/>
      </c>
      <c r="D33" s="295" t="str">
        <f>IF($E33="","",VLOOKUP($E33,'Lány 6 kcs. A ELO'!$A$7:$O$22,5))</f>
        <v/>
      </c>
      <c r="E33" s="134"/>
      <c r="F33" s="383" t="s">
        <v>505</v>
      </c>
      <c r="G33" s="383" t="s">
        <v>252</v>
      </c>
      <c r="H33" s="383"/>
      <c r="I33" s="135" t="str">
        <f>IF($E33="","",VLOOKUP($E33,'Lány 6 kcs. A ELO'!$A$7:$O$22,4))</f>
        <v/>
      </c>
      <c r="J33" s="16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t="s">
        <v>410</v>
      </c>
      <c r="M34" s="151" t="str">
        <f>UPPER(IF(OR(L34="a",L34="as"),K32,IF(OR(L34="b",L34="bs"),K36,)))</f>
        <v>BORS</v>
      </c>
      <c r="N34" s="168"/>
      <c r="O34" s="160"/>
      <c r="P34" s="160"/>
      <c r="Q34" s="141"/>
      <c r="R34" s="142"/>
      <c r="S34" s="143"/>
    </row>
    <row r="35" spans="1:19" s="34" customFormat="1" ht="12.9" customHeight="1" x14ac:dyDescent="0.25">
      <c r="A35" s="145">
        <v>15</v>
      </c>
      <c r="B35" s="271" t="str">
        <f>IF($E35="","",VLOOKUP($E35,'Lány 6 kcs. A ELO'!$A$7:$O$22,14))</f>
        <v/>
      </c>
      <c r="C35" s="295" t="str">
        <f>IF($E35="","",VLOOKUP($E35,'Lány 6 kcs. A ELO'!$A$7:$O$22,15))</f>
        <v/>
      </c>
      <c r="D35" s="295" t="str">
        <f>IF($E35="","",VLOOKUP($E35,'Lány 6 kcs. A ELO'!$A$7:$O$22,5))</f>
        <v/>
      </c>
      <c r="E35" s="134"/>
      <c r="F35" s="153" t="str">
        <f>UPPER(IF($E35="","",VLOOKUP($E35,'Lány 6 kcs. A ELO'!$A$7:$O$22,2)))</f>
        <v/>
      </c>
      <c r="G35" s="153" t="str">
        <f>IF($E35="","",VLOOKUP($E35,'Lány 6 kcs. A ELO'!$A$7:$O$22,3))</f>
        <v/>
      </c>
      <c r="H35" s="153"/>
      <c r="I35" s="153" t="str">
        <f>IF($E35="","",VLOOKUP($E35,'Lány 6 kcs. A ELO'!$A$7:$O$22,4))</f>
        <v/>
      </c>
      <c r="J35" s="137"/>
      <c r="K35" s="136"/>
      <c r="L35" s="161"/>
      <c r="M35" s="136"/>
      <c r="N35" s="160"/>
      <c r="O35" s="160"/>
      <c r="P35" s="160"/>
      <c r="Q35" s="141"/>
      <c r="R35" s="142"/>
      <c r="S35" s="143"/>
    </row>
    <row r="36" spans="1:19" s="34" customFormat="1" ht="12.9" customHeight="1" x14ac:dyDescent="0.25">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x14ac:dyDescent="0.25">
      <c r="A37" s="133">
        <v>16</v>
      </c>
      <c r="B37" s="271" t="str">
        <f>IF($E37="","",VLOOKUP($E37,'Lány 6 kcs. A ELO'!$A$7:$O$22,14))</f>
        <v/>
      </c>
      <c r="C37" s="295" t="str">
        <f>IF($E37="","",VLOOKUP($E37,'Lány 6 kcs. A ELO'!$A$7:$O$22,15))</f>
        <v/>
      </c>
      <c r="D37" s="295" t="str">
        <f>IF($E37="","",VLOOKUP($E37,'Lány 6 kcs. A ELO'!$A$7:$O$22,5))</f>
        <v/>
      </c>
      <c r="E37" s="134"/>
      <c r="F37" s="135" t="str">
        <f>UPPER(IF($E37="","",VLOOKUP($E37,'Lány 6 kcs. A ELO'!$A$7:$O$22,2)))</f>
        <v/>
      </c>
      <c r="G37" s="135" t="str">
        <f>IF($E37="","",VLOOKUP($E37,'Lány 6 kcs. A ELO'!$A$7:$O$22,3))</f>
        <v/>
      </c>
      <c r="H37" s="153"/>
      <c r="I37" s="135" t="str">
        <f>IF($E37="","",VLOOKUP($E37,'Lány 6 kcs. 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IF(E50&gt;$R$57,,UPPER(VLOOKUP(E50,'Lány 6 kcs. A ELO'!$A$7:$Q$134,2)))</f>
        <v>KÁLMÁN</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IF(E51&gt;$R$57,,UPPER(VLOOKUP(E51,'Lány 6 kcs. A ELO'!$A$7:$Q$134,2)))</f>
        <v xml:space="preserve">SERKÉDI </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IF(E52&gt;$R$57,,UPPER(VLOOKUP(E52,'Lány 6 kcs. A ELO'!$A$7:$Q$134,2)))</f>
        <v>TEKER</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IF(E53&gt;$R$57,,UPPER(VLOOKUP(E53,'Lány 6 kcs. A ELO'!$A$7:$Q$134,2)))</f>
        <v xml:space="preserve">REKEDT-NAGY </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MIN(4,'Lány 6 kcs. A ELO'!Q5)</f>
        <v>4</v>
      </c>
    </row>
  </sheetData>
  <mergeCells count="1">
    <mergeCell ref="A4:C4"/>
  </mergeCells>
  <phoneticPr fontId="66" type="noConversion"/>
  <conditionalFormatting sqref="B39 B41 B43 B45 B47">
    <cfRule type="cellIs" dxfId="342" priority="12" stopIfTrue="1" operator="equal">
      <formula>"QA"</formula>
    </cfRule>
    <cfRule type="cellIs" dxfId="341" priority="13" stopIfTrue="1" operator="equal">
      <formula>"DA"</formula>
    </cfRule>
  </conditionalFormatting>
  <conditionalFormatting sqref="E7 E9 E11 E13 E15 E17 E19 E21 E23 E25 E27 E29 E31 E33 E35 E37">
    <cfRule type="expression" dxfId="340" priority="15" stopIfTrue="1">
      <formula>$E7&lt;5</formula>
    </cfRule>
  </conditionalFormatting>
  <conditionalFormatting sqref="E39 E41 E43 E45 E47">
    <cfRule type="expression" dxfId="339" priority="7" stopIfTrue="1">
      <formula>AND($E39&lt;9,$C39&gt;0)</formula>
    </cfRule>
  </conditionalFormatting>
  <conditionalFormatting sqref="F7 F9 F11 F13 F15 F17 F19 F21 F23 F25 F27 F29 F31 F35 F37">
    <cfRule type="cellIs" dxfId="338" priority="16" stopIfTrue="1" operator="equal">
      <formula>"Bye"</formula>
    </cfRule>
  </conditionalFormatting>
  <conditionalFormatting sqref="F39 F41 F43 F45 F47">
    <cfRule type="cellIs" dxfId="337" priority="8" stopIfTrue="1" operator="equal">
      <formula>"Bye"</formula>
    </cfRule>
    <cfRule type="expression" dxfId="336" priority="9" stopIfTrue="1">
      <formula>AND($E39&lt;9,$C39&gt;0)</formula>
    </cfRule>
  </conditionalFormatting>
  <conditionalFormatting sqref="H7 H9 H11 H13 H15 H17 H19 H21 H23 H25 H27 H29 H31 H35 H37 G39:I39 G41:I41 G43:I43 G45:I45 G47:I47">
    <cfRule type="expression" dxfId="335" priority="3" stopIfTrue="1">
      <formula>AND($E7&lt;9,$C7&gt;0)</formula>
    </cfRule>
  </conditionalFormatting>
  <conditionalFormatting sqref="I8 K10 I12 M14 I16 K18 I20 O22 I24 K26 I28 M30 I32 K34 I36 M40 I42 K44 I46">
    <cfRule type="expression" dxfId="334" priority="4" stopIfTrue="1">
      <formula>AND($O$1="CU",I8="Umpire")</formula>
    </cfRule>
    <cfRule type="expression" dxfId="333" priority="5" stopIfTrue="1">
      <formula>AND($O$1="CU",I8&lt;&gt;"Umpire",J8&lt;&gt;"")</formula>
    </cfRule>
    <cfRule type="expression" dxfId="332" priority="6" stopIfTrue="1">
      <formula>AND($O$1="CU",I8&lt;&gt;"Umpire")</formula>
    </cfRule>
  </conditionalFormatting>
  <conditionalFormatting sqref="J8 L10 J12 N14 J16 L18 J20 P22 J24 L26 J28 N30 J32 L34 J36 R57">
    <cfRule type="expression" dxfId="331" priority="14" stopIfTrue="1">
      <formula>$O$1="CU"</formula>
    </cfRule>
  </conditionalFormatting>
  <conditionalFormatting sqref="K8 M10 K12 O14 K16 M18 K20 Q22 K24 M26 K28 O30 K32 M34 K36 O40 K42 M44 K46">
    <cfRule type="expression" dxfId="330" priority="10" stopIfTrue="1">
      <formula>J8="as"</formula>
    </cfRule>
    <cfRule type="expression" dxfId="329" priority="11" stopIfTrue="1">
      <formula>J8="bs"</formula>
    </cfRule>
  </conditionalFormatting>
  <conditionalFormatting sqref="F33">
    <cfRule type="cellIs" dxfId="328" priority="2" stopIfTrue="1" operator="equal">
      <formula>"Bye"</formula>
    </cfRule>
  </conditionalFormatting>
  <conditionalFormatting sqref="H33">
    <cfRule type="expression" dxfId="327" priority="1" stopIfTrue="1">
      <formula>AND($E33&lt;9,$C33&gt;0)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20" activePane="bottomLeft" state="frozen"/>
      <selection activeCell="B7" sqref="B7:O29"/>
      <selection pane="bottomLeft" activeCell="D35" sqref="D35"/>
    </sheetView>
  </sheetViews>
  <sheetFormatPr defaultRowHeight="13.2" x14ac:dyDescent="0.25"/>
  <cols>
    <col min="1" max="1" width="3.88671875" customWidth="1"/>
    <col min="2" max="2" width="13.33203125" customWidth="1"/>
    <col min="3" max="3" width="11.88671875" customWidth="1"/>
    <col min="4" max="4" width="87.77734375" style="40" bestFit="1" customWidth="1"/>
    <col min="5" max="5" width="10.6640625" style="358" customWidth="1"/>
    <col min="6" max="6" width="6.109375" style="92" hidden="1" customWidth="1"/>
    <col min="7" max="7" width="3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Altalanos!$B$8</f>
        <v>Lány 6 kcs B</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81" t="s">
        <v>322</v>
      </c>
      <c r="C7" s="379" t="s">
        <v>323</v>
      </c>
      <c r="D7" s="379" t="s">
        <v>324</v>
      </c>
      <c r="E7" s="292"/>
      <c r="F7" s="345"/>
      <c r="G7" s="346"/>
      <c r="H7" s="96"/>
      <c r="I7" s="96"/>
      <c r="J7" s="276"/>
      <c r="K7" s="274"/>
      <c r="L7" s="278"/>
      <c r="M7" s="274"/>
      <c r="N7" s="270"/>
      <c r="O7" s="96"/>
      <c r="P7" s="114"/>
      <c r="Q7" s="97"/>
    </row>
    <row r="8" spans="1:17" s="11" customFormat="1" ht="18.899999999999999" customHeight="1" x14ac:dyDescent="0.3">
      <c r="A8" s="279">
        <v>2</v>
      </c>
      <c r="B8" s="379" t="s">
        <v>325</v>
      </c>
      <c r="C8" s="379" t="s">
        <v>326</v>
      </c>
      <c r="D8" s="379" t="s">
        <v>327</v>
      </c>
      <c r="E8" s="292"/>
      <c r="F8" s="347"/>
      <c r="G8" s="312"/>
      <c r="H8" s="96"/>
      <c r="I8" s="96"/>
      <c r="J8" s="276"/>
      <c r="K8" s="274"/>
      <c r="L8" s="278"/>
      <c r="M8" s="274"/>
      <c r="N8" s="270"/>
      <c r="O8" s="96"/>
      <c r="P8" s="114"/>
      <c r="Q8" s="97"/>
    </row>
    <row r="9" spans="1:17" s="11" customFormat="1" ht="18.899999999999999" customHeight="1" x14ac:dyDescent="0.3">
      <c r="A9" s="279">
        <v>3</v>
      </c>
      <c r="B9" s="369" t="s">
        <v>328</v>
      </c>
      <c r="C9" s="368" t="s">
        <v>246</v>
      </c>
      <c r="D9" s="368" t="s">
        <v>329</v>
      </c>
      <c r="E9" s="292"/>
      <c r="F9" s="347"/>
      <c r="G9" s="312"/>
      <c r="H9" s="96"/>
      <c r="I9" s="96"/>
      <c r="J9" s="276"/>
      <c r="K9" s="274"/>
      <c r="L9" s="278"/>
      <c r="M9" s="274"/>
      <c r="N9" s="270"/>
      <c r="O9" s="96"/>
      <c r="P9" s="356"/>
      <c r="Q9" s="306"/>
    </row>
    <row r="10" spans="1:17" s="11" customFormat="1" ht="18.899999999999999" customHeight="1" x14ac:dyDescent="0.3">
      <c r="A10" s="279">
        <v>4</v>
      </c>
      <c r="B10" s="369" t="s">
        <v>330</v>
      </c>
      <c r="C10" s="368" t="s">
        <v>331</v>
      </c>
      <c r="D10" s="368" t="s">
        <v>332</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333</v>
      </c>
      <c r="C11" s="368" t="s">
        <v>334</v>
      </c>
      <c r="D11" s="368" t="s">
        <v>335</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336</v>
      </c>
      <c r="C12" s="368" t="s">
        <v>337</v>
      </c>
      <c r="D12" s="368" t="s">
        <v>338</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339</v>
      </c>
      <c r="C13" s="368" t="s">
        <v>340</v>
      </c>
      <c r="D13" s="368" t="s">
        <v>239</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341</v>
      </c>
      <c r="C14" s="368" t="s">
        <v>342</v>
      </c>
      <c r="D14" s="368" t="s">
        <v>432</v>
      </c>
      <c r="E14" s="292"/>
      <c r="F14" s="347"/>
      <c r="G14" s="312"/>
      <c r="H14" s="96"/>
      <c r="I14" s="96"/>
      <c r="J14" s="276"/>
      <c r="K14" s="274"/>
      <c r="L14" s="278"/>
      <c r="M14" s="274"/>
      <c r="N14" s="270"/>
      <c r="O14" s="96"/>
      <c r="P14" s="355"/>
      <c r="Q14" s="353"/>
    </row>
    <row r="15" spans="1:17" s="11" customFormat="1" ht="18.899999999999999" customHeight="1" x14ac:dyDescent="0.3">
      <c r="A15" s="279">
        <v>9</v>
      </c>
      <c r="B15" s="370" t="s">
        <v>343</v>
      </c>
      <c r="C15" s="368" t="s">
        <v>344</v>
      </c>
      <c r="D15" s="371" t="s">
        <v>345</v>
      </c>
      <c r="E15" s="292"/>
      <c r="F15" s="97"/>
      <c r="G15" s="97"/>
      <c r="H15" s="96"/>
      <c r="I15" s="96"/>
      <c r="J15" s="276"/>
      <c r="K15" s="274"/>
      <c r="L15" s="278"/>
      <c r="M15" s="311"/>
      <c r="N15" s="270"/>
      <c r="O15" s="96"/>
      <c r="P15" s="97"/>
      <c r="Q15" s="97"/>
    </row>
    <row r="16" spans="1:17" s="11" customFormat="1" ht="18.899999999999999" customHeight="1" x14ac:dyDescent="0.3">
      <c r="A16" s="279">
        <v>10</v>
      </c>
      <c r="B16" s="370" t="s">
        <v>346</v>
      </c>
      <c r="C16" s="368" t="s">
        <v>347</v>
      </c>
      <c r="D16" s="371" t="s">
        <v>348</v>
      </c>
      <c r="E16" s="292"/>
      <c r="F16" s="97"/>
      <c r="G16" s="97"/>
      <c r="H16" s="96"/>
      <c r="I16" s="96"/>
      <c r="J16" s="276"/>
      <c r="K16" s="274"/>
      <c r="L16" s="278"/>
      <c r="M16" s="311"/>
      <c r="N16" s="270"/>
      <c r="O16" s="96"/>
      <c r="P16" s="114"/>
      <c r="Q16" s="97"/>
    </row>
    <row r="17" spans="1:17" s="11" customFormat="1" ht="18.899999999999999" customHeight="1" x14ac:dyDescent="0.3">
      <c r="A17" s="279">
        <v>11</v>
      </c>
      <c r="B17" s="368" t="s">
        <v>349</v>
      </c>
      <c r="C17" s="368" t="s">
        <v>350</v>
      </c>
      <c r="D17" s="368" t="s">
        <v>351</v>
      </c>
      <c r="E17" s="292"/>
      <c r="F17" s="97"/>
      <c r="G17" s="97"/>
      <c r="H17" s="96"/>
      <c r="I17" s="96"/>
      <c r="J17" s="276"/>
      <c r="K17" s="274"/>
      <c r="L17" s="278"/>
      <c r="M17" s="311"/>
      <c r="N17" s="270"/>
      <c r="O17" s="96"/>
      <c r="P17" s="114"/>
      <c r="Q17" s="97"/>
    </row>
    <row r="18" spans="1:17" s="11" customFormat="1" ht="18.899999999999999" customHeight="1" x14ac:dyDescent="0.3">
      <c r="A18" s="279">
        <v>12</v>
      </c>
      <c r="B18" s="368" t="s">
        <v>352</v>
      </c>
      <c r="C18" s="368" t="s">
        <v>353</v>
      </c>
      <c r="D18" s="368" t="s">
        <v>433</v>
      </c>
      <c r="E18" s="292"/>
      <c r="F18" s="97"/>
      <c r="G18" s="97"/>
      <c r="H18" s="96"/>
      <c r="I18" s="96"/>
      <c r="J18" s="276"/>
      <c r="K18" s="274"/>
      <c r="L18" s="278"/>
      <c r="M18" s="311"/>
      <c r="N18" s="270"/>
      <c r="O18" s="96"/>
      <c r="P18" s="114"/>
      <c r="Q18" s="97"/>
    </row>
    <row r="19" spans="1:17" s="11" customFormat="1" ht="18.899999999999999" customHeight="1" x14ac:dyDescent="0.3">
      <c r="A19" s="279">
        <v>13</v>
      </c>
      <c r="B19" s="368" t="s">
        <v>354</v>
      </c>
      <c r="C19" s="368" t="s">
        <v>355</v>
      </c>
      <c r="D19" s="368" t="s">
        <v>356</v>
      </c>
      <c r="E19" s="292"/>
      <c r="F19" s="97"/>
      <c r="G19" s="97"/>
      <c r="H19" s="96"/>
      <c r="I19" s="96"/>
      <c r="J19" s="276"/>
      <c r="K19" s="274"/>
      <c r="L19" s="278"/>
      <c r="M19" s="311"/>
      <c r="N19" s="270"/>
      <c r="O19" s="96"/>
      <c r="P19" s="114"/>
      <c r="Q19" s="97"/>
    </row>
    <row r="20" spans="1:17" s="11" customFormat="1" ht="18.899999999999999" customHeight="1" x14ac:dyDescent="0.3">
      <c r="A20" s="279">
        <v>14</v>
      </c>
      <c r="B20" s="368" t="s">
        <v>357</v>
      </c>
      <c r="C20" s="368" t="s">
        <v>358</v>
      </c>
      <c r="D20" s="368" t="s">
        <v>359</v>
      </c>
      <c r="E20" s="292"/>
      <c r="F20" s="97"/>
      <c r="G20" s="97"/>
      <c r="H20" s="96"/>
      <c r="I20" s="96"/>
      <c r="J20" s="276"/>
      <c r="K20" s="274"/>
      <c r="L20" s="278"/>
      <c r="M20" s="311"/>
      <c r="N20" s="270"/>
      <c r="O20" s="96"/>
      <c r="P20" s="114"/>
      <c r="Q20" s="97"/>
    </row>
    <row r="21" spans="1:17" s="11" customFormat="1" ht="18.899999999999999" customHeight="1" x14ac:dyDescent="0.25">
      <c r="A21" s="279">
        <v>15</v>
      </c>
      <c r="B21" s="375" t="s">
        <v>190</v>
      </c>
      <c r="C21" s="375" t="s">
        <v>360</v>
      </c>
      <c r="D21" s="375" t="s">
        <v>286</v>
      </c>
      <c r="E21" s="292"/>
      <c r="F21" s="97"/>
      <c r="G21" s="97"/>
      <c r="H21" s="96"/>
      <c r="I21" s="96"/>
      <c r="J21" s="276"/>
      <c r="K21" s="274"/>
      <c r="L21" s="278"/>
      <c r="M21" s="311"/>
      <c r="N21" s="270"/>
      <c r="O21" s="96"/>
      <c r="P21" s="114"/>
      <c r="Q21" s="97"/>
    </row>
    <row r="22" spans="1:17" s="11" customFormat="1" ht="18.899999999999999" customHeight="1" x14ac:dyDescent="0.25">
      <c r="A22" s="279">
        <v>16</v>
      </c>
      <c r="B22" s="375" t="s">
        <v>361</v>
      </c>
      <c r="C22" s="375" t="s">
        <v>362</v>
      </c>
      <c r="D22" s="375" t="s">
        <v>363</v>
      </c>
      <c r="E22" s="292"/>
      <c r="F22" s="97"/>
      <c r="G22" s="97"/>
      <c r="H22" s="96"/>
      <c r="I22" s="96"/>
      <c r="J22" s="276"/>
      <c r="K22" s="274"/>
      <c r="L22" s="278"/>
      <c r="M22" s="311"/>
      <c r="N22" s="270"/>
      <c r="O22" s="96"/>
      <c r="P22" s="114"/>
      <c r="Q22" s="97"/>
    </row>
    <row r="23" spans="1:17" s="11" customFormat="1" ht="18.899999999999999" customHeight="1" x14ac:dyDescent="0.3">
      <c r="A23" s="279">
        <v>17</v>
      </c>
      <c r="B23" s="371" t="s">
        <v>269</v>
      </c>
      <c r="C23" s="368" t="s">
        <v>323</v>
      </c>
      <c r="D23" s="368"/>
      <c r="E23" s="292"/>
      <c r="F23" s="97"/>
      <c r="G23" s="97"/>
      <c r="H23" s="96"/>
      <c r="I23" s="96"/>
      <c r="J23" s="276"/>
      <c r="K23" s="274"/>
      <c r="L23" s="278"/>
      <c r="M23" s="311"/>
      <c r="N23" s="270"/>
      <c r="O23" s="96"/>
      <c r="P23" s="114"/>
      <c r="Q23" s="97"/>
    </row>
    <row r="24" spans="1:17" s="11" customFormat="1" ht="18.899999999999999" customHeight="1" x14ac:dyDescent="0.3">
      <c r="A24" s="279">
        <v>18</v>
      </c>
      <c r="B24" s="371" t="s">
        <v>364</v>
      </c>
      <c r="C24" s="368" t="s">
        <v>365</v>
      </c>
      <c r="D24" s="368"/>
      <c r="E24" s="292"/>
      <c r="F24" s="97"/>
      <c r="G24" s="97"/>
      <c r="H24" s="96"/>
      <c r="I24" s="96"/>
      <c r="J24" s="276"/>
      <c r="K24" s="274"/>
      <c r="L24" s="278"/>
      <c r="M24" s="311"/>
      <c r="N24" s="270"/>
      <c r="O24" s="96"/>
      <c r="P24" s="114"/>
      <c r="Q24" s="97"/>
    </row>
    <row r="25" spans="1:17" s="11" customFormat="1" ht="18.899999999999999" customHeight="1" x14ac:dyDescent="0.25">
      <c r="A25" s="279">
        <v>19</v>
      </c>
      <c r="B25" s="374" t="s">
        <v>366</v>
      </c>
      <c r="C25" s="374" t="s">
        <v>358</v>
      </c>
      <c r="D25" s="374" t="s">
        <v>367</v>
      </c>
      <c r="E25" s="292"/>
      <c r="F25" s="97"/>
      <c r="G25" s="97"/>
      <c r="H25" s="96"/>
      <c r="I25" s="96"/>
      <c r="J25" s="276"/>
      <c r="K25" s="274"/>
      <c r="L25" s="278"/>
      <c r="M25" s="311"/>
      <c r="N25" s="270"/>
      <c r="O25" s="96"/>
      <c r="P25" s="114"/>
      <c r="Q25" s="97"/>
    </row>
    <row r="26" spans="1:17" s="11" customFormat="1" ht="18.899999999999999" customHeight="1" x14ac:dyDescent="0.25">
      <c r="A26" s="279">
        <v>20</v>
      </c>
      <c r="B26" s="374" t="s">
        <v>368</v>
      </c>
      <c r="C26" s="374" t="s">
        <v>369</v>
      </c>
      <c r="D26" s="374" t="s">
        <v>434</v>
      </c>
      <c r="E26" s="292"/>
      <c r="F26" s="97"/>
      <c r="G26" s="97"/>
      <c r="H26" s="96"/>
      <c r="I26" s="96"/>
      <c r="J26" s="276"/>
      <c r="K26" s="274"/>
      <c r="L26" s="278"/>
      <c r="M26" s="311"/>
      <c r="N26" s="270"/>
      <c r="O26" s="96"/>
      <c r="P26" s="114"/>
      <c r="Q26" s="97"/>
    </row>
    <row r="27" spans="1:17" s="11" customFormat="1" ht="18.899999999999999" customHeight="1" x14ac:dyDescent="0.3">
      <c r="A27" s="279">
        <v>21</v>
      </c>
      <c r="B27" s="368" t="s">
        <v>370</v>
      </c>
      <c r="C27" s="368" t="s">
        <v>371</v>
      </c>
      <c r="D27" s="368" t="s">
        <v>299</v>
      </c>
      <c r="E27" s="292"/>
      <c r="F27" s="97"/>
      <c r="G27" s="97"/>
      <c r="H27" s="96"/>
      <c r="I27" s="96"/>
      <c r="J27" s="276"/>
      <c r="K27" s="274"/>
      <c r="L27" s="278"/>
      <c r="M27" s="311"/>
      <c r="N27" s="270"/>
      <c r="O27" s="96"/>
      <c r="P27" s="114"/>
      <c r="Q27" s="97"/>
    </row>
    <row r="28" spans="1:17" s="11" customFormat="1" ht="18.899999999999999" customHeight="1" x14ac:dyDescent="0.3">
      <c r="A28" s="279">
        <v>22</v>
      </c>
      <c r="B28" s="368" t="s">
        <v>372</v>
      </c>
      <c r="C28" s="368" t="s">
        <v>246</v>
      </c>
      <c r="D28" s="368" t="s">
        <v>199</v>
      </c>
      <c r="E28" s="364"/>
      <c r="F28" s="362"/>
      <c r="G28" s="306"/>
      <c r="H28" s="96"/>
      <c r="I28" s="96"/>
      <c r="J28" s="276"/>
      <c r="K28" s="274"/>
      <c r="L28" s="278"/>
      <c r="M28" s="311"/>
      <c r="N28" s="270"/>
      <c r="O28" s="96"/>
      <c r="P28" s="114"/>
      <c r="Q28" s="97"/>
    </row>
    <row r="29" spans="1:17" s="11" customFormat="1" ht="18.899999999999999" customHeight="1" x14ac:dyDescent="0.3">
      <c r="A29" s="279">
        <v>23</v>
      </c>
      <c r="B29" s="368" t="s">
        <v>373</v>
      </c>
      <c r="C29" s="368" t="s">
        <v>374</v>
      </c>
      <c r="D29" s="368" t="s">
        <v>375</v>
      </c>
      <c r="E29" s="365"/>
      <c r="F29" s="97"/>
      <c r="G29" s="97"/>
      <c r="H29" s="96"/>
      <c r="I29" s="96"/>
      <c r="J29" s="276"/>
      <c r="K29" s="274"/>
      <c r="L29" s="278"/>
      <c r="M29" s="311"/>
      <c r="N29" s="270"/>
      <c r="O29" s="96"/>
      <c r="P29" s="114"/>
      <c r="Q29" s="97"/>
    </row>
    <row r="30" spans="1:17" s="11" customFormat="1" ht="18.899999999999999" customHeight="1" x14ac:dyDescent="0.3">
      <c r="A30" s="279">
        <v>24</v>
      </c>
      <c r="B30" s="368" t="s">
        <v>376</v>
      </c>
      <c r="C30" s="368" t="s">
        <v>377</v>
      </c>
      <c r="D30" s="368" t="s">
        <v>378</v>
      </c>
      <c r="E30" s="292"/>
      <c r="F30" s="97"/>
      <c r="G30" s="97"/>
      <c r="H30" s="96"/>
      <c r="I30" s="96"/>
      <c r="J30" s="276"/>
      <c r="K30" s="274"/>
      <c r="L30" s="278"/>
      <c r="M30" s="311"/>
      <c r="N30" s="270"/>
      <c r="O30" s="96"/>
      <c r="P30" s="114"/>
      <c r="Q30" s="97"/>
    </row>
    <row r="31" spans="1:17" s="11" customFormat="1" ht="18.899999999999999" customHeight="1" x14ac:dyDescent="0.3">
      <c r="A31" s="279">
        <v>25</v>
      </c>
      <c r="B31" s="368" t="s">
        <v>379</v>
      </c>
      <c r="C31" s="368" t="s">
        <v>380</v>
      </c>
      <c r="D31" s="369" t="s">
        <v>430</v>
      </c>
      <c r="E31" s="292"/>
      <c r="F31" s="97"/>
      <c r="G31" s="97"/>
      <c r="H31" s="96"/>
      <c r="I31" s="96"/>
      <c r="J31" s="276"/>
      <c r="K31" s="274"/>
      <c r="L31" s="278"/>
      <c r="M31" s="311"/>
      <c r="N31" s="270"/>
      <c r="O31" s="96"/>
      <c r="P31" s="114"/>
      <c r="Q31" s="97"/>
    </row>
    <row r="32" spans="1:17" s="11" customFormat="1" ht="18.899999999999999" customHeight="1" x14ac:dyDescent="0.3">
      <c r="A32" s="279">
        <v>26</v>
      </c>
      <c r="B32" s="368" t="s">
        <v>381</v>
      </c>
      <c r="C32" s="368" t="s">
        <v>238</v>
      </c>
      <c r="D32" s="369" t="s">
        <v>430</v>
      </c>
      <c r="E32" s="359"/>
      <c r="F32" s="97"/>
      <c r="G32" s="97"/>
      <c r="H32" s="96"/>
      <c r="I32" s="96"/>
      <c r="J32" s="276"/>
      <c r="K32" s="274"/>
      <c r="L32" s="278"/>
      <c r="M32" s="311"/>
      <c r="N32" s="270"/>
      <c r="O32" s="96"/>
      <c r="P32" s="114"/>
      <c r="Q32" s="97"/>
    </row>
    <row r="33" spans="1:17" s="11" customFormat="1" ht="18.899999999999999" customHeight="1" x14ac:dyDescent="0.3">
      <c r="A33" s="279">
        <v>27</v>
      </c>
      <c r="B33" s="373" t="s">
        <v>382</v>
      </c>
      <c r="C33" s="368" t="s">
        <v>383</v>
      </c>
      <c r="D33" s="368" t="s">
        <v>384</v>
      </c>
      <c r="E33" s="292"/>
      <c r="F33" s="97"/>
      <c r="G33" s="97"/>
      <c r="H33" s="96"/>
      <c r="I33" s="96"/>
      <c r="J33" s="276"/>
      <c r="K33" s="274"/>
      <c r="L33" s="278"/>
      <c r="M33" s="311"/>
      <c r="N33" s="270"/>
      <c r="O33" s="96"/>
      <c r="P33" s="114"/>
      <c r="Q33" s="97"/>
    </row>
    <row r="34" spans="1:17" s="11" customFormat="1" ht="18.899999999999999" customHeight="1" x14ac:dyDescent="0.3">
      <c r="A34" s="279">
        <v>28</v>
      </c>
      <c r="B34" s="373" t="s">
        <v>385</v>
      </c>
      <c r="C34" s="368" t="s">
        <v>386</v>
      </c>
      <c r="D34" s="368" t="s">
        <v>387</v>
      </c>
      <c r="E34" s="292"/>
      <c r="F34" s="97"/>
      <c r="G34" s="97"/>
      <c r="H34" s="96"/>
      <c r="I34" s="96"/>
      <c r="J34" s="276"/>
      <c r="K34" s="274"/>
      <c r="L34" s="278"/>
      <c r="M34" s="311"/>
      <c r="N34" s="270"/>
      <c r="O34" s="96"/>
      <c r="P34" s="114"/>
      <c r="Q34" s="97"/>
    </row>
    <row r="35" spans="1:17" s="11" customFormat="1" ht="18.899999999999999" customHeight="1" x14ac:dyDescent="0.3">
      <c r="A35" s="279">
        <v>29</v>
      </c>
      <c r="B35" s="368" t="s">
        <v>388</v>
      </c>
      <c r="C35" s="368" t="s">
        <v>377</v>
      </c>
      <c r="D35" s="368" t="s">
        <v>540</v>
      </c>
      <c r="E35" s="292"/>
      <c r="F35" s="97"/>
      <c r="G35" s="97"/>
      <c r="H35" s="96"/>
      <c r="I35" s="96"/>
      <c r="J35" s="276"/>
      <c r="K35" s="274"/>
      <c r="L35" s="278"/>
      <c r="M35" s="311"/>
      <c r="N35" s="270"/>
      <c r="O35" s="96"/>
      <c r="P35" s="114"/>
      <c r="Q35" s="97"/>
    </row>
    <row r="36" spans="1:17" s="11" customFormat="1" ht="18.899999999999999" customHeight="1" x14ac:dyDescent="0.3">
      <c r="A36" s="279">
        <v>30</v>
      </c>
      <c r="B36" s="368" t="s">
        <v>389</v>
      </c>
      <c r="C36" s="368" t="s">
        <v>380</v>
      </c>
      <c r="D36" s="368"/>
      <c r="E36" s="292"/>
      <c r="F36" s="97"/>
      <c r="G36" s="97"/>
      <c r="H36" s="96"/>
      <c r="I36" s="96"/>
      <c r="J36" s="276"/>
      <c r="K36" s="274"/>
      <c r="L36" s="278"/>
      <c r="M36" s="311"/>
      <c r="N36" s="270"/>
      <c r="O36" s="96"/>
      <c r="P36" s="114"/>
      <c r="Q36" s="97"/>
    </row>
    <row r="37" spans="1:17" s="11" customFormat="1" ht="18.899999999999999" customHeight="1" x14ac:dyDescent="0.3">
      <c r="A37" s="279">
        <v>31</v>
      </c>
      <c r="B37" s="369" t="s">
        <v>390</v>
      </c>
      <c r="C37" s="368" t="s">
        <v>360</v>
      </c>
      <c r="D37" s="368" t="s">
        <v>431</v>
      </c>
      <c r="E37" s="292"/>
      <c r="F37" s="97"/>
      <c r="G37" s="97"/>
      <c r="H37" s="96"/>
      <c r="I37" s="96"/>
      <c r="J37" s="276"/>
      <c r="K37" s="274"/>
      <c r="L37" s="278"/>
      <c r="M37" s="311"/>
      <c r="N37" s="270"/>
      <c r="O37" s="96"/>
      <c r="P37" s="114"/>
      <c r="Q37" s="97"/>
    </row>
    <row r="38" spans="1:17" s="11" customFormat="1" ht="18.899999999999999" customHeight="1" x14ac:dyDescent="0.3">
      <c r="A38" s="279">
        <v>32</v>
      </c>
      <c r="B38" s="369" t="s">
        <v>391</v>
      </c>
      <c r="C38" s="368" t="s">
        <v>392</v>
      </c>
      <c r="D38" s="368" t="s">
        <v>214</v>
      </c>
      <c r="E38" s="292"/>
      <c r="F38" s="97"/>
      <c r="G38" s="97"/>
      <c r="H38" s="347"/>
      <c r="I38" s="312"/>
      <c r="J38" s="276"/>
      <c r="K38" s="274"/>
      <c r="L38" s="278"/>
      <c r="M38" s="311"/>
      <c r="N38" s="270"/>
      <c r="O38" s="97"/>
      <c r="P38" s="114"/>
      <c r="Q38" s="97"/>
    </row>
    <row r="39" spans="1:17" s="11" customFormat="1" ht="18.899999999999999" customHeight="1" x14ac:dyDescent="0.3">
      <c r="A39" s="279">
        <v>33</v>
      </c>
      <c r="B39" s="368" t="s">
        <v>242</v>
      </c>
      <c r="C39" s="368" t="s">
        <v>393</v>
      </c>
      <c r="D39" s="368" t="s">
        <v>394</v>
      </c>
      <c r="E39" s="292"/>
      <c r="F39" s="97"/>
      <c r="G39" s="97"/>
      <c r="H39" s="347"/>
      <c r="I39" s="312"/>
      <c r="J39" s="276"/>
      <c r="K39" s="274"/>
      <c r="L39" s="278"/>
      <c r="M39" s="311"/>
      <c r="N39" s="306"/>
      <c r="O39" s="97"/>
      <c r="P39" s="114"/>
      <c r="Q39" s="97"/>
    </row>
    <row r="40" spans="1:17" s="11" customFormat="1" ht="18.899999999999999" customHeight="1" x14ac:dyDescent="0.3">
      <c r="A40" s="279">
        <v>34</v>
      </c>
      <c r="B40" s="382" t="s">
        <v>404</v>
      </c>
      <c r="C40" s="368" t="s">
        <v>405</v>
      </c>
      <c r="D40" s="368"/>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3">
      <c r="A41" s="279">
        <v>35</v>
      </c>
      <c r="B41" s="382" t="s">
        <v>406</v>
      </c>
      <c r="C41" s="368" t="s">
        <v>407</v>
      </c>
      <c r="D41" s="368"/>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9:A41 A42:D156">
    <cfRule type="expression" dxfId="326" priority="18" stopIfTrue="1">
      <formula>$Q9&gt;=1</formula>
    </cfRule>
  </conditionalFormatting>
  <conditionalFormatting sqref="A7:D8">
    <cfRule type="expression" dxfId="325" priority="5" stopIfTrue="1">
      <formula>$Q7&gt;=1</formula>
    </cfRule>
  </conditionalFormatting>
  <conditionalFormatting sqref="D33:D34">
    <cfRule type="expression" dxfId="324" priority="4" stopIfTrue="1">
      <formula>$Q33&gt;=1</formula>
    </cfRule>
  </conditionalFormatting>
  <conditionalFormatting sqref="E7:E14">
    <cfRule type="expression" dxfId="323" priority="10" stopIfTrue="1">
      <formula>AND(ROUNDDOWN(($A$4-E7)/365.25,0)&lt;=13,G7&lt;&gt;"OK")</formula>
    </cfRule>
    <cfRule type="expression" dxfId="322" priority="11" stopIfTrue="1">
      <formula>AND(ROUNDDOWN(($A$4-E7)/365.25,0)&lt;=14,G7&lt;&gt;"OK")</formula>
    </cfRule>
    <cfRule type="expression" dxfId="321" priority="12" stopIfTrue="1">
      <formula>AND(ROUNDDOWN(($A$4-E7)/365.25,0)&lt;=17,G7&lt;&gt;"OK")</formula>
    </cfRule>
    <cfRule type="expression" dxfId="320" priority="15" stopIfTrue="1">
      <formula>AND(ROUNDDOWN(($A$4-E7)/365.25,0)&lt;=13,G7&lt;&gt;"OK")</formula>
    </cfRule>
    <cfRule type="expression" dxfId="319" priority="16" stopIfTrue="1">
      <formula>AND(ROUNDDOWN(($A$4-E7)/365.25,0)&lt;=14,G7&lt;&gt;"OK")</formula>
    </cfRule>
    <cfRule type="expression" dxfId="318" priority="17" stopIfTrue="1">
      <formula>AND(ROUNDDOWN(($A$4-E7)/365.25,0)&lt;=17,G7&lt;&gt;"OK")</formula>
    </cfRule>
  </conditionalFormatting>
  <conditionalFormatting sqref="E7:E27 E29:E37">
    <cfRule type="expression" dxfId="317" priority="6" stopIfTrue="1">
      <formula>AND(ROUNDDOWN(($A$4-E7)/365.25,0)&lt;=13,G7&lt;&gt;"OK")</formula>
    </cfRule>
    <cfRule type="expression" dxfId="316" priority="7" stopIfTrue="1">
      <formula>AND(ROUNDDOWN(($A$4-E7)/365.25,0)&lt;=14,G7&lt;&gt;"OK")</formula>
    </cfRule>
    <cfRule type="expression" dxfId="315" priority="8" stopIfTrue="1">
      <formula>AND(ROUNDDOWN(($A$4-E7)/365.25,0)&lt;=17,G7&lt;&gt;"OK")</formula>
    </cfRule>
  </conditionalFormatting>
  <conditionalFormatting sqref="E7:E38">
    <cfRule type="expression" dxfId="314" priority="20" stopIfTrue="1">
      <formula>AND(ROUNDDOWN(($A$4-E7)/365.25,0)&lt;=13,G7&lt;&gt;"OK")</formula>
    </cfRule>
    <cfRule type="expression" dxfId="313" priority="21" stopIfTrue="1">
      <formula>AND(ROUNDDOWN(($A$4-E7)/365.25,0)&lt;=14,G7&lt;&gt;"OK")</formula>
    </cfRule>
    <cfRule type="expression" dxfId="312" priority="22" stopIfTrue="1">
      <formula>AND(ROUNDDOWN(($A$4-E7)/365.25,0)&lt;=17,G7&lt;&gt;"OK")</formula>
    </cfRule>
  </conditionalFormatting>
  <conditionalFormatting sqref="E39:E156">
    <cfRule type="expression" dxfId="311" priority="1" stopIfTrue="1">
      <formula>AND(ROUNDDOWN(($A$4-E39)/365.25,0)&lt;=13,G39&lt;&gt;"OK")</formula>
    </cfRule>
    <cfRule type="expression" dxfId="310" priority="2" stopIfTrue="1">
      <formula>AND(ROUNDDOWN(($A$4-E39)/365.25,0)&lt;=14,G39&lt;&gt;"OK")</formula>
    </cfRule>
    <cfRule type="expression" dxfId="309" priority="3" stopIfTrue="1">
      <formula>AND(ROUNDDOWN(($A$4-E39)/365.25,0)&lt;=17,G39&lt;&gt;"OK")</formula>
    </cfRule>
  </conditionalFormatting>
  <conditionalFormatting sqref="J7:J156">
    <cfRule type="cellIs" dxfId="308"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7">
    <tabColor indexed="11"/>
    <pageSetUpPr fitToPage="1"/>
  </sheetPr>
  <dimension ref="A1:AK82"/>
  <sheetViews>
    <sheetView showGridLines="0" showZeros="0" tabSelected="1" zoomScale="92" zoomScaleNormal="92" workbookViewId="0">
      <selection activeCell="Q1" sqref="Q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7.777343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33203125" customWidth="1"/>
    <col min="21" max="21" width="11.44140625" hidden="1" customWidth="1"/>
    <col min="25" max="34" width="9.109375" hidden="1" customWidth="1"/>
  </cols>
  <sheetData>
    <row r="1" spans="1:37" s="117" customFormat="1" ht="21.75" customHeight="1" x14ac:dyDescent="0.25">
      <c r="A1" s="86" t="str">
        <f>Altalanos!$A$6</f>
        <v>Diákolimpia</v>
      </c>
      <c r="B1" s="86"/>
      <c r="C1" s="118"/>
      <c r="D1" s="118"/>
      <c r="E1" s="118"/>
      <c r="F1" s="118"/>
      <c r="G1" s="118"/>
      <c r="H1" s="118"/>
      <c r="I1" s="262"/>
      <c r="J1" s="119"/>
      <c r="K1" s="318"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Altalanos!$B$8</f>
        <v>Lány 6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94"/>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105</v>
      </c>
      <c r="N5" s="130"/>
      <c r="O5" s="128" t="s">
        <v>117</v>
      </c>
      <c r="P5" s="130"/>
      <c r="Q5" s="128" t="s">
        <v>116</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8"/>
      <c r="C6" s="332"/>
      <c r="D6" s="332"/>
      <c r="E6" s="338"/>
      <c r="F6" s="331" t="str">
        <f>IF(Y3="","",CONCATENATE(AH1," pont"))</f>
        <v/>
      </c>
      <c r="G6" s="333"/>
      <c r="H6" s="5"/>
      <c r="I6" s="333"/>
      <c r="J6" s="334"/>
      <c r="K6" s="332" t="str">
        <f>IF(Y3="","",CONCATENATE(AG1," pont"))</f>
        <v/>
      </c>
      <c r="L6" s="334"/>
      <c r="M6" s="332" t="str">
        <f>IF(Y3="","",CONCATENATE(AF1," pont"))</f>
        <v/>
      </c>
      <c r="N6" s="334"/>
      <c r="O6" s="332" t="str">
        <f>IF(Y3="","",CONCATENATE(AE1," pont"))</f>
        <v/>
      </c>
      <c r="P6" s="334"/>
      <c r="Q6" s="332" t="str">
        <f>IF(Y3="","",CONCATENATE(AD1," pont"))</f>
        <v/>
      </c>
      <c r="R6" s="335"/>
      <c r="Y6" s="328"/>
      <c r="Z6" s="328"/>
      <c r="AA6" s="328" t="s">
        <v>129</v>
      </c>
      <c r="AB6" s="336">
        <v>150</v>
      </c>
      <c r="AC6" s="336">
        <v>120</v>
      </c>
      <c r="AD6" s="336">
        <v>90</v>
      </c>
      <c r="AE6" s="336">
        <v>60</v>
      </c>
      <c r="AF6" s="336">
        <v>40</v>
      </c>
      <c r="AG6" s="336">
        <v>25</v>
      </c>
      <c r="AH6" s="336">
        <v>10</v>
      </c>
      <c r="AI6"/>
      <c r="AJ6"/>
      <c r="AK6"/>
    </row>
    <row r="7" spans="1:37" s="34" customFormat="1" ht="9" customHeight="1" x14ac:dyDescent="0.25">
      <c r="A7" s="133" t="s">
        <v>6</v>
      </c>
      <c r="B7" s="271">
        <f>IF($E7="","",VLOOKUP($E7,'Lány 6 kcs. B ELO'!$A$7:$O$80,14))</f>
        <v>0</v>
      </c>
      <c r="C7" s="271">
        <f>IF($E7="","",VLOOKUP($E7,'Lány 6 kcs. B ELO'!$A$7:$O$80,15))</f>
        <v>0</v>
      </c>
      <c r="D7" s="295">
        <f>IF($E7="","",VLOOKUP($E7,'Lány 6 kcs. B ELO'!$A$7:$O$80,5))</f>
        <v>0</v>
      </c>
      <c r="E7" s="134">
        <v>1</v>
      </c>
      <c r="F7" s="135" t="str">
        <f>UPPER(IF($E7="","",VLOOKUP($E7,'Lány 6 kcs. B ELO'!$A$7:$O$80,2)))</f>
        <v>RÉPÁNSZKY</v>
      </c>
      <c r="G7" s="135" t="str">
        <f>IF($E7="","",VLOOKUP($E7,'Lány 6 kcs. B ELO'!$A$7:$O$80,3))</f>
        <v>Hanna</v>
      </c>
      <c r="H7" s="135"/>
      <c r="I7" s="135" t="str">
        <f>IF($E7="","",VLOOKUP($E7,'Lány 6 kcs. B ELO'!$A$7:$O$80,4))</f>
        <v>Szent Imre Katolikus Óvoda és Általános Iskola</v>
      </c>
      <c r="J7" s="224"/>
      <c r="K7" s="151" t="str">
        <f>UPPER(IF(OR(J8="a",J8="as"),F7,IF(OR(J8="b",J8="bs"),F8,)))</f>
        <v>RÉPÁNSZKY</v>
      </c>
      <c r="L7" s="159"/>
      <c r="M7" s="160"/>
      <c r="N7" s="160"/>
      <c r="O7" s="160"/>
      <c r="P7" s="160"/>
      <c r="Q7" s="160"/>
      <c r="R7" s="160"/>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 customHeight="1" x14ac:dyDescent="0.25">
      <c r="A8" s="225" t="s">
        <v>7</v>
      </c>
      <c r="B8" s="271" t="str">
        <f>IF($E8="","",VLOOKUP($E8,'Lány 6 kcs. B ELO'!$A$7:$O$80,14))</f>
        <v/>
      </c>
      <c r="C8" s="271" t="str">
        <f>IF($E8="","",VLOOKUP($E8,'Lány 6 kcs. B ELO'!$A$7:$O$80,15))</f>
        <v/>
      </c>
      <c r="D8" s="295" t="str">
        <f>IF($E8="","",VLOOKUP($E8,'Lány 6 kcs. B ELO'!$A$7:$O$80,5))</f>
        <v/>
      </c>
      <c r="E8" s="134"/>
      <c r="F8" s="322" t="str">
        <f>UPPER(IF($E8="","",VLOOKUP($E8,'Lány 6 kcs. B ELO'!$A$7:$O$80,2)))</f>
        <v/>
      </c>
      <c r="G8" s="322" t="str">
        <f>IF($E8="","",VLOOKUP($E8,'Lány 6 kcs. B ELO'!$A$7:$O$80,3))</f>
        <v/>
      </c>
      <c r="H8" s="322"/>
      <c r="I8" s="322" t="str">
        <f>IF($E8="","",VLOOKUP($E8,'Lány 6 kcs. B ELO'!$A$7:$O$80,4))</f>
        <v/>
      </c>
      <c r="J8" s="226" t="s">
        <v>408</v>
      </c>
      <c r="K8" s="136"/>
      <c r="L8" s="150" t="s">
        <v>411</v>
      </c>
      <c r="M8" s="151" t="str">
        <f>UPPER(IF(OR(L8="a",L8="as"),K7,IF(OR(L8="b",L8="bs"),K9,)))</f>
        <v>SZABÓ</v>
      </c>
      <c r="N8" s="159"/>
      <c r="O8" s="160"/>
      <c r="P8" s="160"/>
      <c r="Q8" s="160"/>
      <c r="R8" s="160"/>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 customHeight="1" x14ac:dyDescent="0.25">
      <c r="A9" s="145" t="s">
        <v>8</v>
      </c>
      <c r="B9" s="271">
        <f>IF($E9="","",VLOOKUP($E9,'Lány 6 kcs. B ELO'!$A$7:$O$80,14))</f>
        <v>0</v>
      </c>
      <c r="C9" s="271">
        <f>IF($E9="","",VLOOKUP($E9,'Lány 6 kcs. B ELO'!$A$7:$O$80,15))</f>
        <v>0</v>
      </c>
      <c r="D9" s="295">
        <f>IF($E9="","",VLOOKUP($E9,'Lány 6 kcs. B ELO'!$A$7:$O$80,5))</f>
        <v>0</v>
      </c>
      <c r="E9" s="134">
        <v>19</v>
      </c>
      <c r="F9" s="322" t="str">
        <f>UPPER(IF($E9="","",VLOOKUP($E9,'Lány 6 kcs. B ELO'!$A$7:$O$80,2)))</f>
        <v>SZABÓ</v>
      </c>
      <c r="G9" s="322" t="str">
        <f>IF($E9="","",VLOOKUP($E9,'Lány 6 kcs. B ELO'!$A$7:$O$80,3))</f>
        <v>Kata</v>
      </c>
      <c r="H9" s="322"/>
      <c r="I9" s="322" t="str">
        <f>IF($E9="","",VLOOKUP($E9,'Lány 6 kcs. B ELO'!$A$7:$O$80,4))</f>
        <v>Bercsényi Miklós Általános Iskola</v>
      </c>
      <c r="J9" s="224"/>
      <c r="K9" s="151" t="str">
        <f>UPPER(IF(OR(J10="a",J10="as"),F9,IF(OR(J10="b",J10="bs"),F10,)))</f>
        <v>SZABÓ</v>
      </c>
      <c r="L9" s="227"/>
      <c r="M9" s="388" t="s">
        <v>428</v>
      </c>
      <c r="N9" s="162"/>
      <c r="O9" s="160"/>
      <c r="P9" s="160"/>
      <c r="Q9" s="160"/>
      <c r="R9" s="160"/>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 customHeight="1" x14ac:dyDescent="0.25">
      <c r="A10" s="145" t="s">
        <v>9</v>
      </c>
      <c r="B10" s="271" t="str">
        <f>IF($E10="","",VLOOKUP($E10,'Lány 6 kcs. B ELO'!$A$7:$O$80,14))</f>
        <v/>
      </c>
      <c r="C10" s="271" t="str">
        <f>IF($E10="","",VLOOKUP($E10,'Lány 6 kcs. B ELO'!$A$7:$O$80,15))</f>
        <v/>
      </c>
      <c r="D10" s="295" t="str">
        <f>IF($E10="","",VLOOKUP($E10,'Lány 6 kcs. B ELO'!$A$7:$O$80,5))</f>
        <v/>
      </c>
      <c r="E10" s="134"/>
      <c r="F10" s="322" t="str">
        <f>UPPER(IF($E10="","",VLOOKUP($E10,'Lány 6 kcs. B ELO'!$A$7:$O$80,2)))</f>
        <v/>
      </c>
      <c r="G10" s="322" t="str">
        <f>IF($E10="","",VLOOKUP($E10,'Lány 6 kcs. B ELO'!$A$7:$O$80,3))</f>
        <v/>
      </c>
      <c r="H10" s="322"/>
      <c r="I10" s="322" t="str">
        <f>IF($E10="","",VLOOKUP($E10,'Lány 6 kcs. B ELO'!$A$7:$O$80,4))</f>
        <v/>
      </c>
      <c r="J10" s="226" t="s">
        <v>410</v>
      </c>
      <c r="K10" s="136"/>
      <c r="L10" s="160"/>
      <c r="M10" s="149" t="s">
        <v>0</v>
      </c>
      <c r="N10" s="158" t="s">
        <v>411</v>
      </c>
      <c r="O10" s="151" t="str">
        <f>UPPER(IF(OR(N10="a",N10="as"),M8,IF(OR(N10="b",N10="bs"),M12,)))</f>
        <v xml:space="preserve">GÉRNYI </v>
      </c>
      <c r="P10" s="159"/>
      <c r="Q10" s="160"/>
      <c r="R10" s="160"/>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t="s">
        <v>10</v>
      </c>
      <c r="B11" s="271">
        <f>IF($E11="","",VLOOKUP($E11,'Lány 6 kcs. B ELO'!$A$7:$O$80,14))</f>
        <v>0</v>
      </c>
      <c r="C11" s="271">
        <f>IF($E11="","",VLOOKUP($E11,'Lány 6 kcs. B ELO'!$A$7:$O$80,15))</f>
        <v>0</v>
      </c>
      <c r="D11" s="295">
        <f>IF($E11="","",VLOOKUP($E11,'Lány 6 kcs. B ELO'!$A$7:$O$80,5))</f>
        <v>0</v>
      </c>
      <c r="E11" s="134">
        <v>35</v>
      </c>
      <c r="F11" s="322" t="str">
        <f>UPPER(IF($E11="","",VLOOKUP($E11,'Lány 6 kcs. B ELO'!$A$7:$O$80,2)))</f>
        <v>HORSA</v>
      </c>
      <c r="G11" s="322" t="str">
        <f>IF($E11="","",VLOOKUP($E11,'Lány 6 kcs. B ELO'!$A$7:$O$80,3))</f>
        <v>Petra Virág</v>
      </c>
      <c r="H11" s="322"/>
      <c r="I11" s="322">
        <f>IF($E11="","",VLOOKUP($E11,'Lány 6 kcs. B ELO'!$A$7:$O$80,4))</f>
        <v>0</v>
      </c>
      <c r="J11" s="224"/>
      <c r="K11" s="151" t="s">
        <v>435</v>
      </c>
      <c r="L11" s="159"/>
      <c r="M11" s="228"/>
      <c r="N11" s="229"/>
      <c r="O11" s="136" t="s">
        <v>427</v>
      </c>
      <c r="P11" s="162"/>
      <c r="Q11" s="136"/>
      <c r="R11" s="160"/>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t="s">
        <v>11</v>
      </c>
      <c r="B12" s="271">
        <f>IF($E12="","",VLOOKUP($E12,'Lány 6 kcs. B ELO'!$A$7:$O$80,14))</f>
        <v>0</v>
      </c>
      <c r="C12" s="271">
        <f>IF($E12="","",VLOOKUP($E12,'Lány 6 kcs. B ELO'!$A$7:$O$80,15))</f>
        <v>0</v>
      </c>
      <c r="D12" s="295">
        <f>IF($E12="","",VLOOKUP($E12,'Lány 6 kcs. B ELO'!$A$7:$O$80,5))</f>
        <v>0</v>
      </c>
      <c r="E12" s="134">
        <v>26</v>
      </c>
      <c r="F12" s="322" t="str">
        <f>UPPER(IF($E12="","",VLOOKUP($E12,'Lány 6 kcs. B ELO'!$A$7:$O$80,2)))</f>
        <v xml:space="preserve">CSUTHY </v>
      </c>
      <c r="G12" s="322" t="str">
        <f>IF($E12="","",VLOOKUP($E12,'Lány 6 kcs. B ELO'!$A$7:$O$80,3))</f>
        <v>Lili</v>
      </c>
      <c r="H12" s="322"/>
      <c r="I12" s="322" t="str">
        <f>IF($E12="","",VLOOKUP($E12,'Lány 6 kcs. B ELO'!$A$7:$O$80,4))</f>
        <v>Siófoki Vak Bottyán János Általános Iskola és AMI</v>
      </c>
      <c r="J12" s="226"/>
      <c r="K12" s="388" t="s">
        <v>436</v>
      </c>
      <c r="L12" s="150" t="s">
        <v>411</v>
      </c>
      <c r="M12" s="151" t="str">
        <f>UPPER(IF(OR(L12="a",L12="as"),K11,IF(OR(L12="b",L12="bs"),K13,)))</f>
        <v xml:space="preserve">GÉRNYI </v>
      </c>
      <c r="N12" s="230"/>
      <c r="O12" s="160"/>
      <c r="P12" s="162"/>
      <c r="Q12" s="160"/>
      <c r="R12" s="160"/>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225" t="s">
        <v>12</v>
      </c>
      <c r="B13" s="271">
        <f>IF($E13="","",VLOOKUP($E13,'Lány 6 kcs. B ELO'!$A$7:$O$80,14))</f>
        <v>0</v>
      </c>
      <c r="C13" s="271">
        <f>IF($E13="","",VLOOKUP($E13,'Lány 6 kcs. B ELO'!$A$7:$O$80,15))</f>
        <v>0</v>
      </c>
      <c r="D13" s="295">
        <f>IF($E13="","",VLOOKUP($E13,'Lány 6 kcs. B ELO'!$A$7:$O$80,5))</f>
        <v>0</v>
      </c>
      <c r="E13" s="134">
        <v>32</v>
      </c>
      <c r="F13" s="322" t="str">
        <f>UPPER(IF($E13="","",VLOOKUP($E13,'Lány 6 kcs. B ELO'!$A$7:$O$80,2)))</f>
        <v xml:space="preserve">GÉRNYI </v>
      </c>
      <c r="G13" s="322" t="str">
        <f>IF($E13="","",VLOOKUP($E13,'Lány 6 kcs. B ELO'!$A$7:$O$80,3))</f>
        <v>Zoé</v>
      </c>
      <c r="H13" s="322"/>
      <c r="I13" s="322" t="str">
        <f>IF($E13="","",VLOOKUP($E13,'Lány 6 kcs. B ELO'!$A$7:$O$80,4))</f>
        <v>Szombathelyi Nagy Lajos Gimnázium</v>
      </c>
      <c r="J13" s="224"/>
      <c r="K13" s="151" t="str">
        <f>UPPER(IF(OR(J14="a",J14="as"),F13,IF(OR(J14="b",J14="bs"),F14,)))</f>
        <v xml:space="preserve">GÉRNYI </v>
      </c>
      <c r="L13" s="168"/>
      <c r="M13" s="388" t="s">
        <v>437</v>
      </c>
      <c r="N13" s="160"/>
      <c r="O13" s="160"/>
      <c r="P13" s="162"/>
      <c r="Q13" s="160"/>
      <c r="R13" s="160"/>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70" t="s">
        <v>13</v>
      </c>
      <c r="B14" s="271" t="str">
        <f>IF($E14="","",VLOOKUP($E14,'Lány 6 kcs. B ELO'!$A$7:$O$80,14))</f>
        <v/>
      </c>
      <c r="C14" s="271" t="str">
        <f>IF($E14="","",VLOOKUP($E14,'Lány 6 kcs. B ELO'!$A$7:$O$80,15))</f>
        <v/>
      </c>
      <c r="D14" s="295" t="str">
        <f>IF($E14="","",VLOOKUP($E14,'Lány 6 kcs. B ELO'!$A$7:$O$80,5))</f>
        <v/>
      </c>
      <c r="E14" s="134"/>
      <c r="F14" s="135" t="str">
        <f>UPPER(IF($E14="","",VLOOKUP($E14,'Lány 6 kcs. B ELO'!$A$7:$O$80,2)))</f>
        <v/>
      </c>
      <c r="G14" s="135" t="str">
        <f>IF($E14="","",VLOOKUP($E14,'Lány 6 kcs. B ELO'!$A$7:$O$80,3))</f>
        <v/>
      </c>
      <c r="H14" s="135"/>
      <c r="I14" s="135" t="str">
        <f>IF($E14="","",VLOOKUP($E14,'Lány 6 kcs. B ELO'!$A$7:$O$80,4))</f>
        <v/>
      </c>
      <c r="J14" s="226" t="s">
        <v>410</v>
      </c>
      <c r="K14" s="136"/>
      <c r="L14" s="160"/>
      <c r="M14" s="160"/>
      <c r="N14" s="231"/>
      <c r="O14" s="149" t="s">
        <v>0</v>
      </c>
      <c r="P14" s="158" t="s">
        <v>411</v>
      </c>
      <c r="Q14" s="151" t="str">
        <f>UPPER(IF(OR(P14="a",P14="as"),O10,IF(OR(P14="b",P14="bs"),O18,)))</f>
        <v xml:space="preserve">LISZTMAJER </v>
      </c>
      <c r="R14" s="159"/>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33" t="s">
        <v>14</v>
      </c>
      <c r="B15" s="271" t="str">
        <f>IF($E15="","",VLOOKUP($E15,'Lány 6 kcs. B ELO'!$A$7:$O$80,14))</f>
        <v/>
      </c>
      <c r="C15" s="271" t="str">
        <f>IF($E15="","",VLOOKUP($E15,'Lány 6 kcs. B ELO'!$A$7:$O$80,15))</f>
        <v/>
      </c>
      <c r="D15" s="295" t="str">
        <f>IF($E15="","",VLOOKUP($E15,'Lány 6 kcs. B ELO'!$A$7:$O$80,5))</f>
        <v/>
      </c>
      <c r="E15" s="134"/>
      <c r="F15" s="135" t="str">
        <f>UPPER(IF($E15="","",VLOOKUP($E15,'Lány 6 kcs. B ELO'!$A$7:$O$80,2)))</f>
        <v/>
      </c>
      <c r="G15" s="135" t="str">
        <f>IF($E15="","",VLOOKUP($E15,'Lány 6 kcs. B ELO'!$A$7:$O$80,3))</f>
        <v/>
      </c>
      <c r="H15" s="135"/>
      <c r="I15" s="135" t="str">
        <f>IF($E15="","",VLOOKUP($E15,'Lány 6 kcs. B ELO'!$A$7:$O$80,4))</f>
        <v/>
      </c>
      <c r="J15" s="224"/>
      <c r="K15" s="151" t="str">
        <f>UPPER(IF(OR(J16="a",J16="as"),F15,IF(OR(J16="b",J16="bs"),F16,)))</f>
        <v>KÖRMENDI</v>
      </c>
      <c r="L15" s="159"/>
      <c r="M15" s="160"/>
      <c r="N15" s="160"/>
      <c r="O15" s="160"/>
      <c r="P15" s="162"/>
      <c r="Q15" s="136" t="s">
        <v>537</v>
      </c>
      <c r="R15" s="162"/>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225" t="s">
        <v>15</v>
      </c>
      <c r="B16" s="271">
        <f>IF($E16="","",VLOOKUP($E16,'Lány 6 kcs. B ELO'!$A$7:$O$80,14))</f>
        <v>0</v>
      </c>
      <c r="C16" s="271">
        <f>IF($E16="","",VLOOKUP($E16,'Lány 6 kcs. B ELO'!$A$7:$O$80,15))</f>
        <v>0</v>
      </c>
      <c r="D16" s="295">
        <f>IF($E16="","",VLOOKUP($E16,'Lány 6 kcs. B ELO'!$A$7:$O$80,5))</f>
        <v>0</v>
      </c>
      <c r="E16" s="134">
        <v>21</v>
      </c>
      <c r="F16" s="322" t="str">
        <f>UPPER(IF($E16="","",VLOOKUP($E16,'Lány 6 kcs. B ELO'!$A$7:$O$80,2)))</f>
        <v>KÖRMENDI</v>
      </c>
      <c r="G16" s="322" t="str">
        <f>IF($E16="","",VLOOKUP($E16,'Lány 6 kcs. B ELO'!$A$7:$O$80,3))</f>
        <v>Dorina</v>
      </c>
      <c r="H16" s="322"/>
      <c r="I16" s="322" t="str">
        <f>IF($E16="","",VLOOKUP($E16,'Lány 6 kcs. B ELO'!$A$7:$O$80,4))</f>
        <v>Tata</v>
      </c>
      <c r="J16" s="226" t="s">
        <v>411</v>
      </c>
      <c r="K16" s="136"/>
      <c r="L16" s="150" t="s">
        <v>411</v>
      </c>
      <c r="M16" s="151" t="str">
        <f>UPPER(IF(OR(L16="a",L16="as"),K15,IF(OR(L16="b",L16="bs"),K17,)))</f>
        <v>MAJOR</v>
      </c>
      <c r="N16" s="159"/>
      <c r="O16" s="160"/>
      <c r="P16" s="162"/>
      <c r="Q16" s="160"/>
      <c r="R16" s="162"/>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t="s">
        <v>16</v>
      </c>
      <c r="B17" s="271">
        <f>IF($E17="","",VLOOKUP($E17,'Lány 6 kcs. B ELO'!$A$7:$O$80,14))</f>
        <v>0</v>
      </c>
      <c r="C17" s="271">
        <f>IF($E17="","",VLOOKUP($E17,'Lány 6 kcs. B ELO'!$A$7:$O$80,15))</f>
        <v>0</v>
      </c>
      <c r="D17" s="295">
        <f>IF($E17="","",VLOOKUP($E17,'Lány 6 kcs. B ELO'!$A$7:$O$80,5))</f>
        <v>0</v>
      </c>
      <c r="E17" s="134">
        <v>13</v>
      </c>
      <c r="F17" s="322" t="str">
        <f>UPPER(IF($E17="","",VLOOKUP($E17,'Lány 6 kcs. B ELO'!$A$7:$O$80,2)))</f>
        <v>MAJOR</v>
      </c>
      <c r="G17" s="322" t="str">
        <f>IF($E17="","",VLOOKUP($E17,'Lány 6 kcs. B ELO'!$A$7:$O$80,3))</f>
        <v>Mandula</v>
      </c>
      <c r="H17" s="322"/>
      <c r="I17" s="322" t="str">
        <f>IF($E17="","",VLOOKUP($E17,'Lány 6 kcs. B ELO'!$A$7:$O$80,4))</f>
        <v>Szfvári Lánczos K. Gimn.</v>
      </c>
      <c r="J17" s="224"/>
      <c r="K17" s="151" t="str">
        <f>UPPER(IF(OR(J18="a",J18="as"),F17,IF(OR(J18="b",J18="bs"),F18,)))</f>
        <v>MAJOR</v>
      </c>
      <c r="L17" s="227"/>
      <c r="M17" s="388" t="s">
        <v>437</v>
      </c>
      <c r="N17" s="162"/>
      <c r="O17" s="160"/>
      <c r="P17" s="162"/>
      <c r="Q17" s="160"/>
      <c r="R17" s="162"/>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t="s">
        <v>17</v>
      </c>
      <c r="B18" s="271" t="str">
        <f>IF($E18="","",VLOOKUP($E18,'Lány 6 kcs. B ELO'!$A$7:$O$80,14))</f>
        <v/>
      </c>
      <c r="C18" s="271" t="str">
        <f>IF($E18="","",VLOOKUP($E18,'Lány 6 kcs. B ELO'!$A$7:$O$80,15))</f>
        <v/>
      </c>
      <c r="D18" s="295" t="str">
        <f>IF($E18="","",VLOOKUP($E18,'Lány 6 kcs. B ELO'!$A$7:$O$80,5))</f>
        <v/>
      </c>
      <c r="E18" s="134"/>
      <c r="F18" s="322" t="str">
        <f>UPPER(IF($E18="","",VLOOKUP($E18,'Lány 6 kcs. B ELO'!$A$7:$O$80,2)))</f>
        <v/>
      </c>
      <c r="G18" s="322" t="str">
        <f>IF($E18="","",VLOOKUP($E18,'Lány 6 kcs. B ELO'!$A$7:$O$80,3))</f>
        <v/>
      </c>
      <c r="H18" s="322"/>
      <c r="I18" s="322" t="str">
        <f>IF($E18="","",VLOOKUP($E18,'Lány 6 kcs. B ELO'!$A$7:$O$80,4))</f>
        <v/>
      </c>
      <c r="J18" s="226" t="s">
        <v>410</v>
      </c>
      <c r="K18" s="136"/>
      <c r="L18" s="160"/>
      <c r="M18" s="149" t="s">
        <v>0</v>
      </c>
      <c r="N18" s="158" t="s">
        <v>411</v>
      </c>
      <c r="O18" s="151" t="str">
        <f>UPPER(IF(OR(N18="a",N18="as"),M16,IF(OR(N18="b",N18="bs"),M20,)))</f>
        <v xml:space="preserve">LISZTMAJER </v>
      </c>
      <c r="P18" s="168"/>
      <c r="Q18" s="160"/>
      <c r="R18" s="162"/>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t="s">
        <v>18</v>
      </c>
      <c r="B19" s="271">
        <f>IF($E19="","",VLOOKUP($E19,'Lány 6 kcs. B ELO'!$A$7:$O$80,14))</f>
        <v>0</v>
      </c>
      <c r="C19" s="271">
        <f>IF($E19="","",VLOOKUP($E19,'Lány 6 kcs. B ELO'!$A$7:$O$80,15))</f>
        <v>0</v>
      </c>
      <c r="D19" s="295">
        <f>IF($E19="","",VLOOKUP($E19,'Lány 6 kcs. B ELO'!$A$7:$O$80,5))</f>
        <v>0</v>
      </c>
      <c r="E19" s="134">
        <v>29</v>
      </c>
      <c r="F19" s="322" t="str">
        <f>UPPER(IF($E19="","",VLOOKUP($E19,'Lány 6 kcs. B ELO'!$A$7:$O$80,2)))</f>
        <v xml:space="preserve">LISZTMAJER </v>
      </c>
      <c r="G19" s="322" t="str">
        <f>IF($E19="","",VLOOKUP($E19,'Lány 6 kcs. B ELO'!$A$7:$O$80,3))</f>
        <v>Panna</v>
      </c>
      <c r="H19" s="322"/>
      <c r="I19" s="322" t="str">
        <f>IF($E19="","",VLOOKUP($E19,'Lány 6 kcs. B ELO'!$A$7:$O$80,4))</f>
        <v>TOLNA Vm SZC Hunyadi M. Vendéglátó és Tur. Techn. És Szak. Isk. Szeekszárd</v>
      </c>
      <c r="J19" s="224"/>
      <c r="K19" s="151" t="str">
        <f>UPPER(IF(OR(J20="a",J20="as"),F19,IF(OR(J20="b",J20="bs"),F20,)))</f>
        <v xml:space="preserve">LISZTMAJER </v>
      </c>
      <c r="L19" s="159"/>
      <c r="M19" s="228"/>
      <c r="N19" s="229"/>
      <c r="O19" s="136" t="s">
        <v>518</v>
      </c>
      <c r="P19" s="160"/>
      <c r="Q19" s="160"/>
      <c r="R19" s="162"/>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t="s">
        <v>19</v>
      </c>
      <c r="B20" s="271" t="str">
        <f>IF($E20="","",VLOOKUP($E20,'Lány 6 kcs. B ELO'!$A$7:$O$80,14))</f>
        <v/>
      </c>
      <c r="C20" s="271" t="str">
        <f>IF($E20="","",VLOOKUP($E20,'Lány 6 kcs. B ELO'!$A$7:$O$80,15))</f>
        <v/>
      </c>
      <c r="D20" s="295" t="str">
        <f>IF($E20="","",VLOOKUP($E20,'Lány 6 kcs. B ELO'!$A$7:$O$80,5))</f>
        <v/>
      </c>
      <c r="E20" s="134"/>
      <c r="F20" s="322" t="str">
        <f>UPPER(IF($E20="","",VLOOKUP($E20,'Lány 6 kcs. B ELO'!$A$7:$O$80,2)))</f>
        <v/>
      </c>
      <c r="G20" s="322" t="str">
        <f>IF($E20="","",VLOOKUP($E20,'Lány 6 kcs. B ELO'!$A$7:$O$80,3))</f>
        <v/>
      </c>
      <c r="H20" s="322"/>
      <c r="I20" s="322" t="str">
        <f>IF($E20="","",VLOOKUP($E20,'Lány 6 kcs. B ELO'!$A$7:$O$80,4))</f>
        <v/>
      </c>
      <c r="J20" s="226" t="s">
        <v>410</v>
      </c>
      <c r="K20" s="136"/>
      <c r="L20" s="150" t="s">
        <v>410</v>
      </c>
      <c r="M20" s="151" t="str">
        <f>UPPER(IF(OR(L20="a",L20="as"),K19,IF(OR(L20="b",L20="bs"),K21,)))</f>
        <v xml:space="preserve">LISZTMAJER </v>
      </c>
      <c r="N20" s="230"/>
      <c r="O20" s="160"/>
      <c r="P20" s="160"/>
      <c r="Q20" s="160"/>
      <c r="R20" s="162"/>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225" t="s">
        <v>20</v>
      </c>
      <c r="B21" s="271" t="str">
        <f>IF($E21="","",VLOOKUP($E21,'Lány 6 kcs. B ELO'!$A$7:$O$80,14))</f>
        <v/>
      </c>
      <c r="C21" s="271" t="str">
        <f>IF($E21="","",VLOOKUP($E21,'Lány 6 kcs. B ELO'!$A$7:$O$80,15))</f>
        <v/>
      </c>
      <c r="D21" s="295" t="str">
        <f>IF($E21="","",VLOOKUP($E21,'Lány 6 kcs. B ELO'!$A$7:$O$80,5))</f>
        <v/>
      </c>
      <c r="E21" s="134"/>
      <c r="F21" s="322" t="str">
        <f>UPPER(IF($E21="","",VLOOKUP($E21,'Lány 6 kcs. B ELO'!$A$7:$O$80,2)))</f>
        <v/>
      </c>
      <c r="G21" s="322" t="str">
        <f>IF($E21="","",VLOOKUP($E21,'Lány 6 kcs. B ELO'!$A$7:$O$80,3))</f>
        <v/>
      </c>
      <c r="H21" s="322"/>
      <c r="I21" s="322" t="str">
        <f>IF($E21="","",VLOOKUP($E21,'Lány 6 kcs. B ELO'!$A$7:$O$80,4))</f>
        <v/>
      </c>
      <c r="J21" s="224"/>
      <c r="K21" s="151" t="str">
        <f>UPPER(IF(OR(J22="a",J22="as"),F21,IF(OR(J22="b",J22="bs"),F22,)))</f>
        <v xml:space="preserve">DARAGÓ </v>
      </c>
      <c r="L21" s="168"/>
      <c r="M21" s="388" t="s">
        <v>437</v>
      </c>
      <c r="N21" s="160"/>
      <c r="O21" s="160"/>
      <c r="P21" s="160"/>
      <c r="Q21" s="160"/>
      <c r="R21" s="162"/>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70" t="s">
        <v>21</v>
      </c>
      <c r="B22" s="271">
        <f>IF($E22="","",VLOOKUP($E22,'Lány 6 kcs. B ELO'!$A$7:$O$80,14))</f>
        <v>0</v>
      </c>
      <c r="C22" s="271">
        <f>IF($E22="","",VLOOKUP($E22,'Lány 6 kcs. B ELO'!$A$7:$O$80,15))</f>
        <v>0</v>
      </c>
      <c r="D22" s="295">
        <f>IF($E22="","",VLOOKUP($E22,'Lány 6 kcs. B ELO'!$A$7:$O$80,5))</f>
        <v>0</v>
      </c>
      <c r="E22" s="134">
        <v>8</v>
      </c>
      <c r="F22" s="135" t="str">
        <f>UPPER(IF($E22="","",VLOOKUP($E22,'Lány 6 kcs. B ELO'!$A$7:$O$80,2)))</f>
        <v xml:space="preserve">DARAGÓ </v>
      </c>
      <c r="G22" s="135" t="str">
        <f>IF($E22="","",VLOOKUP($E22,'Lány 6 kcs. B ELO'!$A$7:$O$80,3))</f>
        <v>Sarolta Éva</v>
      </c>
      <c r="H22" s="135"/>
      <c r="I22" s="135" t="str">
        <f>IF($E22="","",VLOOKUP($E22,'Lány 6 kcs. B ELO'!$A$7:$O$80,4))</f>
        <v>Irinyi János Református Oktatási Központ -</v>
      </c>
      <c r="J22" s="226" t="s">
        <v>409</v>
      </c>
      <c r="K22" s="136"/>
      <c r="L22" s="160"/>
      <c r="M22" s="160"/>
      <c r="N22" s="231"/>
      <c r="O22" s="232" t="s">
        <v>121</v>
      </c>
      <c r="P22" s="221"/>
      <c r="Q22" s="151" t="s">
        <v>539</v>
      </c>
      <c r="R22" s="222"/>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t="s">
        <v>22</v>
      </c>
      <c r="B23" s="271">
        <f>IF($E23="","",VLOOKUP($E23,'Lány 6 kcs. B ELO'!$A$7:$O$80,14))</f>
        <v>0</v>
      </c>
      <c r="C23" s="271">
        <f>IF($E23="","",VLOOKUP($E23,'Lány 6 kcs. B ELO'!$A$7:$O$80,15))</f>
        <v>0</v>
      </c>
      <c r="D23" s="295">
        <f>IF($E23="","",VLOOKUP($E23,'Lány 6 kcs. B ELO'!$A$7:$O$80,5))</f>
        <v>0</v>
      </c>
      <c r="E23" s="134">
        <v>4</v>
      </c>
      <c r="F23" s="135" t="str">
        <f>UPPER(IF($E23="","",VLOOKUP($E23,'Lány 6 kcs. B ELO'!$A$7:$O$80,2)))</f>
        <v xml:space="preserve">HAVASI </v>
      </c>
      <c r="G23" s="135" t="str">
        <f>IF($E23="","",VLOOKUP($E23,'Lány 6 kcs. B ELO'!$A$7:$O$80,3))</f>
        <v>Léna</v>
      </c>
      <c r="H23" s="135"/>
      <c r="I23" s="135" t="str">
        <f>IF($E23="","",VLOOKUP($E23,'Lány 6 kcs. B ELO'!$A$7:$O$80,4))</f>
        <v>Ciszterci Nagy Lajos - Pécs</v>
      </c>
      <c r="J23" s="224"/>
      <c r="K23" s="151" t="str">
        <f>UPPER(IF(OR(J24="a",J24="as"),F23,IF(OR(J24="b",J24="bs"),F24,)))</f>
        <v xml:space="preserve">HAVASI </v>
      </c>
      <c r="L23" s="159"/>
      <c r="M23" s="160"/>
      <c r="N23" s="160"/>
      <c r="O23" s="149" t="s">
        <v>0</v>
      </c>
      <c r="P23" s="223"/>
      <c r="Q23" s="136" t="s">
        <v>426</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225" t="s">
        <v>23</v>
      </c>
      <c r="B24" s="271" t="str">
        <f>IF($E24="","",VLOOKUP($E24,'Lány 6 kcs. B ELO'!$A$7:$O$80,14))</f>
        <v/>
      </c>
      <c r="C24" s="271" t="str">
        <f>IF($E24="","",VLOOKUP($E24,'Lány 6 kcs. B ELO'!$A$7:$O$80,15))</f>
        <v/>
      </c>
      <c r="D24" s="295" t="str">
        <f>IF($E24="","",VLOOKUP($E24,'Lány 6 kcs. B ELO'!$A$7:$O$80,5))</f>
        <v/>
      </c>
      <c r="E24" s="134"/>
      <c r="F24" s="322" t="str">
        <f>UPPER(IF($E24="","",VLOOKUP($E24,'Lány 6 kcs. B ELO'!$A$7:$O$80,2)))</f>
        <v/>
      </c>
      <c r="G24" s="322" t="str">
        <f>IF($E24="","",VLOOKUP($E24,'Lány 6 kcs. B ELO'!$A$7:$O$80,3))</f>
        <v/>
      </c>
      <c r="H24" s="322"/>
      <c r="I24" s="322" t="str">
        <f>IF($E24="","",VLOOKUP($E24,'Lány 6 kcs. B ELO'!$A$7:$O$80,4))</f>
        <v/>
      </c>
      <c r="J24" s="226" t="s">
        <v>408</v>
      </c>
      <c r="K24" s="136"/>
      <c r="L24" s="150" t="s">
        <v>411</v>
      </c>
      <c r="M24" s="151" t="str">
        <f>UPPER(IF(OR(L24="a",L24="as"),K23,IF(OR(L24="b",L24="bs"),K25,)))</f>
        <v>SZMREK</v>
      </c>
      <c r="N24" s="159"/>
      <c r="O24" s="160"/>
      <c r="P24" s="160"/>
      <c r="Q24" s="160"/>
      <c r="R24" s="162"/>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t="s">
        <v>24</v>
      </c>
      <c r="B25" s="271">
        <f>IF($E25="","",VLOOKUP($E25,'Lány 6 kcs. B ELO'!$A$7:$O$80,14))</f>
        <v>0</v>
      </c>
      <c r="C25" s="271">
        <f>IF($E25="","",VLOOKUP($E25,'Lány 6 kcs. B ELO'!$A$7:$O$80,15))</f>
        <v>0</v>
      </c>
      <c r="D25" s="295">
        <f>IF($E25="","",VLOOKUP($E25,'Lány 6 kcs. B ELO'!$A$7:$O$80,5))</f>
        <v>0</v>
      </c>
      <c r="E25" s="134">
        <v>23</v>
      </c>
      <c r="F25" s="322" t="str">
        <f>UPPER(IF($E25="","",VLOOKUP($E25,'Lány 6 kcs. B ELO'!$A$7:$O$80,2)))</f>
        <v>SZMREK</v>
      </c>
      <c r="G25" s="322" t="str">
        <f>IF($E25="","",VLOOKUP($E25,'Lány 6 kcs. B ELO'!$A$7:$O$80,3))</f>
        <v>Mária</v>
      </c>
      <c r="H25" s="322"/>
      <c r="I25" s="322" t="str">
        <f>IF($E25="","",VLOOKUP($E25,'Lány 6 kcs. B ELO'!$A$7:$O$80,4))</f>
        <v>Dabasi Táncsics Mihály Gimnázium</v>
      </c>
      <c r="J25" s="224"/>
      <c r="K25" s="151" t="str">
        <f>UPPER(IF(OR(J26="a",J26="as"),F25,IF(OR(J26="b",J26="bs"),F26,)))</f>
        <v>SZMREK</v>
      </c>
      <c r="L25" s="227"/>
      <c r="M25" s="388" t="s">
        <v>425</v>
      </c>
      <c r="N25" s="162"/>
      <c r="O25" s="160"/>
      <c r="P25" s="160"/>
      <c r="Q25" s="395" t="str">
        <f>IF(Y3="","",CONCATENATE(AC1," pont"))</f>
        <v/>
      </c>
      <c r="R25" s="396"/>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t="s">
        <v>25</v>
      </c>
      <c r="B26" s="271" t="str">
        <f>IF($E26="","",VLOOKUP($E26,'Lány 6 kcs. B ELO'!$A$7:$O$80,14))</f>
        <v/>
      </c>
      <c r="C26" s="271" t="str">
        <f>IF($E26="","",VLOOKUP($E26,'Lány 6 kcs. B ELO'!$A$7:$O$80,15))</f>
        <v/>
      </c>
      <c r="D26" s="295" t="str">
        <f>IF($E26="","",VLOOKUP($E26,'Lány 6 kcs. B ELO'!$A$7:$O$80,5))</f>
        <v/>
      </c>
      <c r="E26" s="134"/>
      <c r="F26" s="322" t="str">
        <f>UPPER(IF($E26="","",VLOOKUP($E26,'Lány 6 kcs. B ELO'!$A$7:$O$80,2)))</f>
        <v/>
      </c>
      <c r="G26" s="322" t="str">
        <f>IF($E26="","",VLOOKUP($E26,'Lány 6 kcs. B ELO'!$A$7:$O$80,3))</f>
        <v/>
      </c>
      <c r="H26" s="322"/>
      <c r="I26" s="322" t="str">
        <f>IF($E26="","",VLOOKUP($E26,'Lány 6 kcs. B ELO'!$A$7:$O$80,4))</f>
        <v/>
      </c>
      <c r="J26" s="226" t="s">
        <v>410</v>
      </c>
      <c r="K26" s="136"/>
      <c r="L26" s="160"/>
      <c r="M26" s="149" t="s">
        <v>0</v>
      </c>
      <c r="N26" s="158" t="s">
        <v>410</v>
      </c>
      <c r="O26" s="151" t="str">
        <f>UPPER(IF(OR(N26="a",N26="as"),M24,IF(OR(N26="b",N26="bs"),M28,)))</f>
        <v>SZMREK</v>
      </c>
      <c r="P26" s="159"/>
      <c r="Q26" s="160"/>
      <c r="R26" s="162"/>
      <c r="S26" s="143"/>
      <c r="Y26"/>
      <c r="Z26"/>
      <c r="AA26"/>
      <c r="AB26"/>
      <c r="AC26"/>
      <c r="AD26"/>
      <c r="AE26"/>
      <c r="AF26"/>
      <c r="AG26"/>
      <c r="AH26"/>
      <c r="AI26"/>
      <c r="AJ26"/>
      <c r="AK26"/>
    </row>
    <row r="27" spans="1:37" s="34" customFormat="1" ht="9.6" customHeight="1" x14ac:dyDescent="0.25">
      <c r="A27" s="145" t="s">
        <v>26</v>
      </c>
      <c r="B27" s="271">
        <f>IF($E27="","",VLOOKUP($E27,'Lány 6 kcs. B ELO'!$A$7:$O$80,14))</f>
        <v>0</v>
      </c>
      <c r="C27" s="271">
        <f>IF($E27="","",VLOOKUP($E27,'Lány 6 kcs. B ELO'!$A$7:$O$80,15))</f>
        <v>0</v>
      </c>
      <c r="D27" s="295">
        <f>IF($E27="","",VLOOKUP($E27,'Lány 6 kcs. B ELO'!$A$7:$O$80,5))</f>
        <v>0</v>
      </c>
      <c r="E27" s="134">
        <v>12</v>
      </c>
      <c r="F27" s="322" t="str">
        <f>UPPER(IF($E27="","",VLOOKUP($E27,'Lány 6 kcs. B ELO'!$A$7:$O$80,2)))</f>
        <v xml:space="preserve">DORNBACH    </v>
      </c>
      <c r="G27" s="322" t="str">
        <f>IF($E27="","",VLOOKUP($E27,'Lány 6 kcs. B ELO'!$A$7:$O$80,3))</f>
        <v>Bernadett</v>
      </c>
      <c r="H27" s="322"/>
      <c r="I27" s="322" t="str">
        <f>IF($E27="","",VLOOKUP($E27,'Lány 6 kcs. B ELO'!$A$7:$O$80,4))</f>
        <v xml:space="preserve">Szegedi Tudományegyetem Báthory István Gyak. Gimn. és Ált. Isk.     </v>
      </c>
      <c r="J27" s="224"/>
      <c r="K27" s="151" t="str">
        <f>UPPER(IF(OR(J28="a",J28="as"),F27,IF(OR(J28="b",J28="bs"),F28,)))</f>
        <v xml:space="preserve">DORNBACH    </v>
      </c>
      <c r="L27" s="159"/>
      <c r="M27" s="228"/>
      <c r="N27" s="229"/>
      <c r="O27" s="136" t="s">
        <v>524</v>
      </c>
      <c r="P27" s="162"/>
      <c r="Q27" s="160"/>
      <c r="R27" s="162"/>
      <c r="S27" s="143"/>
      <c r="Y27"/>
      <c r="Z27"/>
      <c r="AA27"/>
      <c r="AB27"/>
      <c r="AC27"/>
      <c r="AD27"/>
      <c r="AE27"/>
      <c r="AF27"/>
      <c r="AG27"/>
      <c r="AH27"/>
      <c r="AI27"/>
      <c r="AJ27"/>
      <c r="AK27"/>
    </row>
    <row r="28" spans="1:37" s="34" customFormat="1" ht="9.6" customHeight="1" x14ac:dyDescent="0.25">
      <c r="A28" s="145" t="s">
        <v>27</v>
      </c>
      <c r="B28" s="271" t="str">
        <f>IF($E28="","",VLOOKUP($E28,'Lány 6 kcs. B ELO'!$A$7:$O$80,14))</f>
        <v/>
      </c>
      <c r="C28" s="271" t="str">
        <f>IF($E28="","",VLOOKUP($E28,'Lány 6 kcs. B ELO'!$A$7:$O$80,15))</f>
        <v/>
      </c>
      <c r="D28" s="295" t="str">
        <f>IF($E28="","",VLOOKUP($E28,'Lány 6 kcs. B ELO'!$A$7:$O$80,5))</f>
        <v/>
      </c>
      <c r="E28" s="134"/>
      <c r="F28" s="322" t="str">
        <f>UPPER(IF($E28="","",VLOOKUP($E28,'Lány 6 kcs. B ELO'!$A$7:$O$80,2)))</f>
        <v/>
      </c>
      <c r="G28" s="322" t="str">
        <f>IF($E28="","",VLOOKUP($E28,'Lány 6 kcs. B ELO'!$A$7:$O$80,3))</f>
        <v/>
      </c>
      <c r="H28" s="322"/>
      <c r="I28" s="322" t="str">
        <f>IF($E28="","",VLOOKUP($E28,'Lány 6 kcs. B ELO'!$A$7:$O$80,4))</f>
        <v/>
      </c>
      <c r="J28" s="226" t="s">
        <v>410</v>
      </c>
      <c r="K28" s="136"/>
      <c r="L28" s="150" t="s">
        <v>411</v>
      </c>
      <c r="M28" s="151" t="str">
        <f>UPPER(IF(OR(L28="a",L28="as"),K27,IF(OR(L28="b",L28="bs"),K29,)))</f>
        <v>CSATÓ</v>
      </c>
      <c r="N28" s="230"/>
      <c r="O28" s="160"/>
      <c r="P28" s="162"/>
      <c r="Q28" s="160"/>
      <c r="R28" s="162"/>
      <c r="S28" s="143"/>
    </row>
    <row r="29" spans="1:37" s="34" customFormat="1" ht="9.6" customHeight="1" x14ac:dyDescent="0.25">
      <c r="A29" s="225" t="s">
        <v>28</v>
      </c>
      <c r="B29" s="271">
        <f>IF($E29="","",VLOOKUP($E29,'Lány 6 kcs. B ELO'!$A$7:$O$80,14))</f>
        <v>0</v>
      </c>
      <c r="C29" s="271">
        <f>IF($E29="","",VLOOKUP($E29,'Lány 6 kcs. B ELO'!$A$7:$O$80,15))</f>
        <v>0</v>
      </c>
      <c r="D29" s="295">
        <f>IF($E29="","",VLOOKUP($E29,'Lány 6 kcs. B ELO'!$A$7:$O$80,5))</f>
        <v>0</v>
      </c>
      <c r="E29" s="134">
        <v>20</v>
      </c>
      <c r="F29" s="322" t="str">
        <f>UPPER(IF($E29="","",VLOOKUP($E29,'Lány 6 kcs. B ELO'!$A$7:$O$80,2)))</f>
        <v>CSATÓ</v>
      </c>
      <c r="G29" s="322" t="str">
        <f>IF($E29="","",VLOOKUP($E29,'Lány 6 kcs. B ELO'!$A$7:$O$80,3))</f>
        <v>Judit</v>
      </c>
      <c r="H29" s="322"/>
      <c r="I29" s="322" t="str">
        <f>IF($E29="","",VLOOKUP($E29,'Lány 6 kcs. B ELO'!$A$7:$O$80,4))</f>
        <v>Karcagi SZC Mezőtúri Teleki Blanka Gimn., Techn.s Koll.</v>
      </c>
      <c r="J29" s="224"/>
      <c r="K29" s="151" t="str">
        <f>UPPER(IF(OR(J30="a",J30="as"),F29,IF(OR(J30="b",J30="bs"),F30,)))</f>
        <v>CSATÓ</v>
      </c>
      <c r="L29" s="168"/>
      <c r="M29" s="388" t="s">
        <v>438</v>
      </c>
      <c r="N29" s="160"/>
      <c r="O29" s="160"/>
      <c r="P29" s="162"/>
      <c r="Q29" s="160"/>
      <c r="R29" s="162"/>
      <c r="S29" s="143"/>
    </row>
    <row r="30" spans="1:37" s="34" customFormat="1" ht="9.6" customHeight="1" x14ac:dyDescent="0.25">
      <c r="A30" s="170" t="s">
        <v>29</v>
      </c>
      <c r="B30" s="271" t="str">
        <f>IF($E30="","",VLOOKUP($E30,'Lány 6 kcs. B ELO'!$A$7:$O$80,14))</f>
        <v/>
      </c>
      <c r="C30" s="271" t="str">
        <f>IF($E30="","",VLOOKUP($E30,'Lány 6 kcs. B ELO'!$A$7:$O$80,15))</f>
        <v/>
      </c>
      <c r="D30" s="295" t="str">
        <f>IF($E30="","",VLOOKUP($E30,'Lány 6 kcs. B ELO'!$A$7:$O$80,5))</f>
        <v/>
      </c>
      <c r="E30" s="134"/>
      <c r="F30" s="135" t="str">
        <f>UPPER(IF($E30="","",VLOOKUP($E30,'Lány 6 kcs. B ELO'!$A$7:$O$80,2)))</f>
        <v/>
      </c>
      <c r="G30" s="135" t="str">
        <f>IF($E30="","",VLOOKUP($E30,'Lány 6 kcs. B ELO'!$A$7:$O$80,3))</f>
        <v/>
      </c>
      <c r="H30" s="135"/>
      <c r="I30" s="135" t="str">
        <f>IF($E30="","",VLOOKUP($E30,'Lány 6 kcs. B ELO'!$A$7:$O$80,4))</f>
        <v/>
      </c>
      <c r="J30" s="226" t="s">
        <v>410</v>
      </c>
      <c r="K30" s="136"/>
      <c r="L30" s="160"/>
      <c r="M30" s="160"/>
      <c r="N30" s="231"/>
      <c r="O30" s="149" t="s">
        <v>0</v>
      </c>
      <c r="P30" s="158" t="s">
        <v>411</v>
      </c>
      <c r="Q30" s="151" t="str">
        <f>UPPER(IF(OR(P30="a",P30="as"),O26,IF(OR(P30="b",P30="bs"),O34,)))</f>
        <v xml:space="preserve">BARISKA </v>
      </c>
      <c r="R30" s="168"/>
      <c r="S30" s="143"/>
    </row>
    <row r="31" spans="1:37" s="34" customFormat="1" ht="9.6" customHeight="1" x14ac:dyDescent="0.25">
      <c r="A31" s="133" t="s">
        <v>30</v>
      </c>
      <c r="B31" s="271" t="str">
        <f>IF($E31="","",VLOOKUP($E31,'Lány 6 kcs. B ELO'!$A$7:$O$80,14))</f>
        <v/>
      </c>
      <c r="C31" s="271" t="str">
        <f>IF($E31="","",VLOOKUP($E31,'Lány 6 kcs. B ELO'!$A$7:$O$80,15))</f>
        <v/>
      </c>
      <c r="D31" s="295" t="str">
        <f>IF($E31="","",VLOOKUP($E31,'Lány 6 kcs. B ELO'!$A$7:$O$80,5))</f>
        <v/>
      </c>
      <c r="E31" s="134"/>
      <c r="F31" s="135" t="str">
        <f>UPPER(IF($E31="","",VLOOKUP($E31,'Lány 6 kcs. B ELO'!$A$7:$O$80,2)))</f>
        <v/>
      </c>
      <c r="G31" s="135" t="str">
        <f>IF($E31="","",VLOOKUP($E31,'Lány 6 kcs. B ELO'!$A$7:$O$80,3))</f>
        <v/>
      </c>
      <c r="H31" s="135"/>
      <c r="I31" s="135" t="str">
        <f>IF($E31="","",VLOOKUP($E31,'Lány 6 kcs. B ELO'!$A$7:$O$80,4))</f>
        <v/>
      </c>
      <c r="J31" s="224"/>
      <c r="K31" s="151" t="str">
        <f>UPPER(IF(OR(J32="a",J32="as"),F31,IF(OR(J32="b",J32="bs"),F32,)))</f>
        <v xml:space="preserve">BARISKA </v>
      </c>
      <c r="L31" s="159"/>
      <c r="M31" s="160"/>
      <c r="N31" s="160"/>
      <c r="O31" s="160"/>
      <c r="P31" s="162"/>
      <c r="Q31" s="136" t="s">
        <v>441</v>
      </c>
      <c r="R31" s="160"/>
      <c r="S31" s="143"/>
    </row>
    <row r="32" spans="1:37" s="34" customFormat="1" ht="9.6" customHeight="1" x14ac:dyDescent="0.25">
      <c r="A32" s="225" t="s">
        <v>31</v>
      </c>
      <c r="B32" s="271">
        <f>IF($E32="","",VLOOKUP($E32,'Lány 6 kcs. B ELO'!$A$7:$O$80,14))</f>
        <v>0</v>
      </c>
      <c r="C32" s="271">
        <f>IF($E32="","",VLOOKUP($E32,'Lány 6 kcs. B ELO'!$A$7:$O$80,15))</f>
        <v>0</v>
      </c>
      <c r="D32" s="295">
        <f>IF($E32="","",VLOOKUP($E32,'Lány 6 kcs. B ELO'!$A$7:$O$80,5))</f>
        <v>0</v>
      </c>
      <c r="E32" s="134">
        <v>31</v>
      </c>
      <c r="F32" s="322" t="str">
        <f>UPPER(IF($E32="","",VLOOKUP($E32,'Lány 6 kcs. B ELO'!$A$7:$O$80,2)))</f>
        <v xml:space="preserve">BARISKA </v>
      </c>
      <c r="G32" s="322" t="str">
        <f>IF($E32="","",VLOOKUP($E32,'Lány 6 kcs. B ELO'!$A$7:$O$80,3))</f>
        <v>Fruzsina</v>
      </c>
      <c r="H32" s="322"/>
      <c r="I32" s="322" t="str">
        <f>IF($E32="","",VLOOKUP($E32,'Lány 6 kcs. B ELO'!$A$7:$O$80,4))</f>
        <v>Árpád-házi Szent Margit Óvoda, Ált. Isk., Gimn. és Koll.</v>
      </c>
      <c r="J32" s="226" t="s">
        <v>411</v>
      </c>
      <c r="K32" s="136"/>
      <c r="L32" s="150" t="s">
        <v>410</v>
      </c>
      <c r="M32" s="151" t="str">
        <f>UPPER(IF(OR(L32="a",L32="as"),K31,IF(OR(L32="b",L32="bs"),K33,)))</f>
        <v xml:space="preserve">BARISKA </v>
      </c>
      <c r="N32" s="159"/>
      <c r="O32" s="160"/>
      <c r="P32" s="162"/>
      <c r="Q32" s="160"/>
      <c r="R32" s="160"/>
      <c r="S32" s="143"/>
    </row>
    <row r="33" spans="1:19" s="34" customFormat="1" ht="9.6" customHeight="1" x14ac:dyDescent="0.25">
      <c r="A33" s="145" t="s">
        <v>32</v>
      </c>
      <c r="B33" s="271">
        <f>IF($E33="","",VLOOKUP($E33,'Lány 6 kcs. B ELO'!$A$7:$O$80,14))</f>
        <v>0</v>
      </c>
      <c r="C33" s="271">
        <f>IF($E33="","",VLOOKUP($E33,'Lány 6 kcs. B ELO'!$A$7:$O$80,15))</f>
        <v>0</v>
      </c>
      <c r="D33" s="295">
        <f>IF($E33="","",VLOOKUP($E33,'Lány 6 kcs. B ELO'!$A$7:$O$80,5))</f>
        <v>0</v>
      </c>
      <c r="E33" s="134">
        <v>30</v>
      </c>
      <c r="F33" s="322" t="str">
        <f>UPPER(IF($E33="","",VLOOKUP($E33,'Lány 6 kcs. B ELO'!$A$7:$O$80,2)))</f>
        <v>BENEDECZKI</v>
      </c>
      <c r="G33" s="322" t="str">
        <f>IF($E33="","",VLOOKUP($E33,'Lány 6 kcs. B ELO'!$A$7:$O$80,3))</f>
        <v>Lilla</v>
      </c>
      <c r="H33" s="322"/>
      <c r="I33" s="322">
        <f>IF($E33="","",VLOOKUP($E33,'Lány 6 kcs. B ELO'!$A$7:$O$80,4))</f>
        <v>0</v>
      </c>
      <c r="J33" s="224"/>
      <c r="K33" s="151" t="s">
        <v>413</v>
      </c>
      <c r="L33" s="227"/>
      <c r="M33" s="388" t="s">
        <v>507</v>
      </c>
      <c r="N33" s="162"/>
      <c r="O33" s="160"/>
      <c r="P33" s="162"/>
      <c r="Q33" s="160"/>
      <c r="R33" s="160"/>
      <c r="S33" s="143"/>
    </row>
    <row r="34" spans="1:19" s="34" customFormat="1" ht="9.6" customHeight="1" x14ac:dyDescent="0.25">
      <c r="A34" s="145" t="s">
        <v>33</v>
      </c>
      <c r="B34" s="271">
        <f>IF($E34="","",VLOOKUP($E34,'Lány 6 kcs. B ELO'!$A$7:$O$80,14))</f>
        <v>0</v>
      </c>
      <c r="C34" s="271">
        <f>IF($E34="","",VLOOKUP($E34,'Lány 6 kcs. B ELO'!$A$7:$O$80,15))</f>
        <v>0</v>
      </c>
      <c r="D34" s="295">
        <f>IF($E34="","",VLOOKUP($E34,'Lány 6 kcs. B ELO'!$A$7:$O$80,5))</f>
        <v>0</v>
      </c>
      <c r="E34" s="134">
        <v>34</v>
      </c>
      <c r="F34" s="322" t="str">
        <f>UPPER(IF($E34="","",VLOOKUP($E34,'Lány 6 kcs. B ELO'!$A$7:$O$80,2)))</f>
        <v>TÓTH</v>
      </c>
      <c r="G34" s="322" t="str">
        <f>IF($E34="","",VLOOKUP($E34,'Lány 6 kcs. B ELO'!$A$7:$O$80,3))</f>
        <v>Lilien</v>
      </c>
      <c r="H34" s="322"/>
      <c r="I34" s="322">
        <f>IF($E34="","",VLOOKUP($E34,'Lány 6 kcs. B ELO'!$A$7:$O$80,4))</f>
        <v>0</v>
      </c>
      <c r="J34" s="226"/>
      <c r="K34" s="388" t="s">
        <v>424</v>
      </c>
      <c r="L34" s="160"/>
      <c r="M34" s="149" t="s">
        <v>508</v>
      </c>
      <c r="N34" s="158" t="s">
        <v>410</v>
      </c>
      <c r="O34" s="151" t="str">
        <f>UPPER(IF(OR(N34="a",N34="as"),M32,IF(OR(N34="b",N34="bs"),M36,)))</f>
        <v xml:space="preserve">BARISKA </v>
      </c>
      <c r="P34" s="168"/>
      <c r="Q34" s="160"/>
      <c r="R34" s="160"/>
      <c r="S34" s="143"/>
    </row>
    <row r="35" spans="1:19" s="34" customFormat="1" ht="9.6" customHeight="1" x14ac:dyDescent="0.25">
      <c r="A35" s="145" t="s">
        <v>34</v>
      </c>
      <c r="B35" s="271">
        <f>IF($E35="","",VLOOKUP($E35,'Lány 6 kcs. B ELO'!$A$7:$O$80,14))</f>
        <v>0</v>
      </c>
      <c r="C35" s="271">
        <f>IF($E35="","",VLOOKUP($E35,'Lány 6 kcs. B ELO'!$A$7:$O$80,15))</f>
        <v>0</v>
      </c>
      <c r="D35" s="295">
        <f>IF($E35="","",VLOOKUP($E35,'Lány 6 kcs. B ELO'!$A$7:$O$80,5))</f>
        <v>0</v>
      </c>
      <c r="E35" s="134">
        <v>14</v>
      </c>
      <c r="F35" s="322" t="str">
        <f>UPPER(IF($E35="","",VLOOKUP($E35,'Lány 6 kcs. B ELO'!$A$7:$O$80,2)))</f>
        <v>METZGER</v>
      </c>
      <c r="G35" s="322" t="str">
        <f>IF($E35="","",VLOOKUP($E35,'Lány 6 kcs. B ELO'!$A$7:$O$80,3))</f>
        <v>Kata</v>
      </c>
      <c r="H35" s="322"/>
      <c r="I35" s="322" t="str">
        <f>IF($E35="","",VLOOKUP($E35,'Lány 6 kcs. B ELO'!$A$7:$O$80,4))</f>
        <v>Chernel I. Gimn. és Ált Isk.</v>
      </c>
      <c r="J35" s="224"/>
      <c r="K35" s="151" t="str">
        <f>UPPER(IF(OR(J36="a",J36="as"),F35,IF(OR(J36="b",J36="bs"),F36,)))</f>
        <v>METZGER</v>
      </c>
      <c r="L35" s="159"/>
      <c r="M35" s="228"/>
      <c r="N35" s="229"/>
      <c r="O35" s="388" t="s">
        <v>446</v>
      </c>
      <c r="P35" s="160"/>
      <c r="Q35" s="160"/>
      <c r="R35" s="160"/>
      <c r="S35" s="143"/>
    </row>
    <row r="36" spans="1:19" s="34" customFormat="1" ht="9.6" customHeight="1" x14ac:dyDescent="0.25">
      <c r="A36" s="145" t="s">
        <v>35</v>
      </c>
      <c r="B36" s="271" t="str">
        <f>IF($E36="","",VLOOKUP($E36,'Lány 6 kcs. B ELO'!$A$7:$O$80,14))</f>
        <v/>
      </c>
      <c r="C36" s="271" t="str">
        <f>IF($E36="","",VLOOKUP($E36,'Lány 6 kcs. B ELO'!$A$7:$O$80,15))</f>
        <v/>
      </c>
      <c r="D36" s="295" t="str">
        <f>IF($E36="","",VLOOKUP($E36,'Lány 6 kcs. B ELO'!$A$7:$O$80,5))</f>
        <v/>
      </c>
      <c r="E36" s="134"/>
      <c r="F36" s="322" t="str">
        <f>UPPER(IF($E36="","",VLOOKUP($E36,'Lány 6 kcs. B ELO'!$A$7:$O$80,2)))</f>
        <v/>
      </c>
      <c r="G36" s="322" t="str">
        <f>IF($E36="","",VLOOKUP($E36,'Lány 6 kcs. B ELO'!$A$7:$O$80,3))</f>
        <v/>
      </c>
      <c r="H36" s="322"/>
      <c r="I36" s="322" t="str">
        <f>IF($E36="","",VLOOKUP($E36,'Lány 6 kcs. B ELO'!$A$7:$O$80,4))</f>
        <v/>
      </c>
      <c r="J36" s="226" t="s">
        <v>410</v>
      </c>
      <c r="K36" s="136"/>
      <c r="L36" s="150" t="s">
        <v>411</v>
      </c>
      <c r="M36" s="151" t="str">
        <f>UPPER(IF(OR(L36="a",L36="as"),K35,IF(OR(L36="b",L36="bs"),K37,)))</f>
        <v xml:space="preserve">HERDELÓ </v>
      </c>
      <c r="N36" s="230"/>
      <c r="O36" s="233" t="s">
        <v>115</v>
      </c>
      <c r="P36" s="234"/>
      <c r="Q36" s="233" t="s">
        <v>114</v>
      </c>
      <c r="R36" s="234"/>
      <c r="S36" s="143"/>
    </row>
    <row r="37" spans="1:19" s="34" customFormat="1" ht="9.6" customHeight="1" x14ac:dyDescent="0.25">
      <c r="A37" s="225" t="s">
        <v>36</v>
      </c>
      <c r="B37" s="271" t="str">
        <f>IF($E37="","",VLOOKUP($E37,'Lány 6 kcs. B ELO'!$A$7:$O$80,14))</f>
        <v/>
      </c>
      <c r="C37" s="271" t="str">
        <f>IF($E37="","",VLOOKUP($E37,'Lány 6 kcs. B ELO'!$A$7:$O$80,15))</f>
        <v/>
      </c>
      <c r="D37" s="295" t="str">
        <f>IF($E37="","",VLOOKUP($E37,'Lány 6 kcs. B ELO'!$A$7:$O$80,5))</f>
        <v/>
      </c>
      <c r="E37" s="134"/>
      <c r="F37" s="322" t="str">
        <f>UPPER(IF($E37="","",VLOOKUP($E37,'Lány 6 kcs. B ELO'!$A$7:$O$80,2)))</f>
        <v/>
      </c>
      <c r="G37" s="322" t="str">
        <f>IF($E37="","",VLOOKUP($E37,'Lány 6 kcs. B ELO'!$A$7:$O$80,3))</f>
        <v/>
      </c>
      <c r="H37" s="322"/>
      <c r="I37" s="322" t="str">
        <f>IF($E37="","",VLOOKUP($E37,'Lány 6 kcs. B ELO'!$A$7:$O$80,4))</f>
        <v/>
      </c>
      <c r="J37" s="224"/>
      <c r="K37" s="151" t="str">
        <f>UPPER(IF(OR(J38="a",J38="as"),F37,IF(OR(J38="b",J38="bs"),F38,)))</f>
        <v xml:space="preserve">HERDELÓ </v>
      </c>
      <c r="L37" s="168"/>
      <c r="M37" s="388" t="s">
        <v>439</v>
      </c>
      <c r="N37" s="160"/>
      <c r="O37" s="235" t="s">
        <v>539</v>
      </c>
      <c r="P37" s="236"/>
      <c r="Q37" s="233"/>
      <c r="R37" s="234"/>
      <c r="S37" s="143"/>
    </row>
    <row r="38" spans="1:19" s="34" customFormat="1" ht="9.6" customHeight="1" x14ac:dyDescent="0.25">
      <c r="A38" s="170" t="s">
        <v>37</v>
      </c>
      <c r="B38" s="271">
        <f>IF($E38="","",VLOOKUP($E38,'Lány 6 kcs. B ELO'!$A$7:$O$80,14))</f>
        <v>0</v>
      </c>
      <c r="C38" s="271">
        <f>IF($E38="","",VLOOKUP($E38,'Lány 6 kcs. B ELO'!$A$7:$O$80,15))</f>
        <v>0</v>
      </c>
      <c r="D38" s="295">
        <f>IF($E38="","",VLOOKUP($E38,'Lány 6 kcs. B ELO'!$A$7:$O$80,5))</f>
        <v>0</v>
      </c>
      <c r="E38" s="134">
        <v>6</v>
      </c>
      <c r="F38" s="135" t="str">
        <f>UPPER(IF($E38="","",VLOOKUP($E38,'Lány 6 kcs. B ELO'!$A$7:$O$80,2)))</f>
        <v xml:space="preserve">HERDELÓ </v>
      </c>
      <c r="G38" s="135" t="str">
        <f>IF($E38="","",VLOOKUP($E38,'Lány 6 kcs. B ELO'!$A$7:$O$80,3))</f>
        <v>Bíborka</v>
      </c>
      <c r="H38" s="135"/>
      <c r="I38" s="135" t="str">
        <f>IF($E38="","",VLOOKUP($E38,'Lány 6 kcs. B ELO'!$A$7:$O$80,4))</f>
        <v>Gyula Magvető</v>
      </c>
      <c r="J38" s="226" t="s">
        <v>409</v>
      </c>
      <c r="K38" s="136"/>
      <c r="L38" s="160"/>
      <c r="M38" s="160"/>
      <c r="N38" s="237"/>
      <c r="O38" s="238" t="s">
        <v>0</v>
      </c>
      <c r="P38" s="239"/>
      <c r="Q38" s="235" t="s">
        <v>544</v>
      </c>
      <c r="R38" s="236"/>
      <c r="S38" s="143"/>
    </row>
    <row r="39" spans="1:19" s="34" customFormat="1" ht="9.6" customHeight="1" x14ac:dyDescent="0.25">
      <c r="A39" s="133" t="s">
        <v>38</v>
      </c>
      <c r="B39" s="271">
        <f>IF($E39="","",VLOOKUP($E39,'Lány 6 kcs. B ELO'!$A$7:$O$80,14))</f>
        <v>0</v>
      </c>
      <c r="C39" s="271">
        <f>IF($E39="","",VLOOKUP($E39,'Lány 6 kcs. B ELO'!$A$7:$O$80,15))</f>
        <v>0</v>
      </c>
      <c r="D39" s="295">
        <f>IF($E39="","",VLOOKUP($E39,'Lány 6 kcs. B ELO'!$A$7:$O$80,5))</f>
        <v>0</v>
      </c>
      <c r="E39" s="134">
        <v>7</v>
      </c>
      <c r="F39" s="135" t="str">
        <f>UPPER(IF($E39="","",VLOOKUP($E39,'Lány 6 kcs. B ELO'!$A$7:$O$80,2)))</f>
        <v xml:space="preserve">KOVÁCS – VARGA </v>
      </c>
      <c r="G39" s="135" t="str">
        <f>IF($E39="","",VLOOKUP($E39,'Lány 6 kcs. B ELO'!$A$7:$O$80,3))</f>
        <v>Aliz</v>
      </c>
      <c r="H39" s="135"/>
      <c r="I39" s="135" t="str">
        <f>IF($E39="","",VLOOKUP($E39,'Lány 6 kcs. B ELO'!$A$7:$O$80,4))</f>
        <v>Szalézi Szent Ferenc Gimnázium Kazincbarcika</v>
      </c>
      <c r="J39" s="224"/>
      <c r="K39" s="151" t="str">
        <f>UPPER(IF(OR(J40="a",J40="as"),F39,IF(OR(J40="b",J40="bs"),F40,)))</f>
        <v xml:space="preserve">KOVÁCS – VARGA </v>
      </c>
      <c r="L39" s="159"/>
      <c r="M39" s="160"/>
      <c r="N39" s="220"/>
      <c r="O39" s="235" t="s">
        <v>413</v>
      </c>
      <c r="P39" s="240"/>
      <c r="Q39" s="234" t="s">
        <v>438</v>
      </c>
      <c r="R39" s="234"/>
      <c r="S39" s="143"/>
    </row>
    <row r="40" spans="1:19" s="34" customFormat="1" ht="9.6" customHeight="1" x14ac:dyDescent="0.25">
      <c r="A40" s="225" t="s">
        <v>39</v>
      </c>
      <c r="B40" s="271" t="str">
        <f>IF($E40="","",VLOOKUP($E40,'Lány 6 kcs. B ELO'!$A$7:$O$80,14))</f>
        <v/>
      </c>
      <c r="C40" s="271" t="str">
        <f>IF($E40="","",VLOOKUP($E40,'Lány 6 kcs. B ELO'!$A$7:$O$80,15))</f>
        <v/>
      </c>
      <c r="D40" s="295" t="str">
        <f>IF($E40="","",VLOOKUP($E40,'Lány 6 kcs. B ELO'!$A$7:$O$80,5))</f>
        <v/>
      </c>
      <c r="E40" s="134"/>
      <c r="F40" s="322" t="str">
        <f>UPPER(IF($E40="","",VLOOKUP($E40,'Lány 6 kcs. B ELO'!$A$7:$O$80,2)))</f>
        <v/>
      </c>
      <c r="G40" s="322" t="str">
        <f>IF($E40="","",VLOOKUP($E40,'Lány 6 kcs. B ELO'!$A$7:$O$80,3))</f>
        <v/>
      </c>
      <c r="H40" s="322"/>
      <c r="I40" s="322" t="str">
        <f>IF($E40="","",VLOOKUP($E40,'Lány 6 kcs. B ELO'!$A$7:$O$80,4))</f>
        <v/>
      </c>
      <c r="J40" s="226" t="s">
        <v>408</v>
      </c>
      <c r="K40" s="136"/>
      <c r="L40" s="150" t="s">
        <v>411</v>
      </c>
      <c r="M40" s="151" t="str">
        <f>UPPER(IF(OR(L40="a",L40="as"),K39,IF(OR(L40="b",L40="bs"),K41,)))</f>
        <v xml:space="preserve">SZABÓ </v>
      </c>
      <c r="N40" s="159"/>
      <c r="O40" s="234"/>
      <c r="P40" s="234"/>
      <c r="Q40" s="234"/>
      <c r="R40" s="234"/>
      <c r="S40" s="143"/>
    </row>
    <row r="41" spans="1:19" s="34" customFormat="1" ht="9.6" customHeight="1" x14ac:dyDescent="0.25">
      <c r="A41" s="145" t="s">
        <v>40</v>
      </c>
      <c r="B41" s="271">
        <f>IF($E41="","",VLOOKUP($E41,'Lány 6 kcs. B ELO'!$A$7:$O$80,14))</f>
        <v>0</v>
      </c>
      <c r="C41" s="271">
        <f>IF($E41="","",VLOOKUP($E41,'Lány 6 kcs. B ELO'!$A$7:$O$80,15))</f>
        <v>0</v>
      </c>
      <c r="D41" s="295">
        <f>IF($E41="","",VLOOKUP($E41,'Lány 6 kcs. B ELO'!$A$7:$O$80,5))</f>
        <v>0</v>
      </c>
      <c r="E41" s="134">
        <v>9</v>
      </c>
      <c r="F41" s="322" t="str">
        <f>UPPER(IF($E41="","",VLOOKUP($E41,'Lány 6 kcs. B ELO'!$A$7:$O$80,2)))</f>
        <v xml:space="preserve">SZABÓ </v>
      </c>
      <c r="G41" s="322" t="str">
        <f>IF($E41="","",VLOOKUP($E41,'Lány 6 kcs. B ELO'!$A$7:$O$80,3))</f>
        <v>Dorottya Ilona</v>
      </c>
      <c r="H41" s="322"/>
      <c r="I41" s="322" t="str">
        <f>IF($E41="","",VLOOKUP($E41,'Lány 6 kcs. B ELO'!$A$7:$O$80,4))</f>
        <v>Budai Ciszterci Szent Imre Gimnázium</v>
      </c>
      <c r="J41" s="224"/>
      <c r="K41" s="151" t="str">
        <f>UPPER(IF(OR(J42="a",J42="as"),F41,IF(OR(J42="b",J42="bs"),F42,)))</f>
        <v xml:space="preserve">SZABÓ </v>
      </c>
      <c r="L41" s="227"/>
      <c r="M41" s="388" t="s">
        <v>440</v>
      </c>
      <c r="N41" s="162"/>
      <c r="O41" s="234"/>
      <c r="P41" s="234"/>
      <c r="Q41" s="395" t="str">
        <f>IF(Y3="","",CONCATENATE(AB1," pont"))</f>
        <v/>
      </c>
      <c r="R41" s="395"/>
      <c r="S41" s="143"/>
    </row>
    <row r="42" spans="1:19" s="34" customFormat="1" ht="9.6" customHeight="1" x14ac:dyDescent="0.25">
      <c r="A42" s="145" t="s">
        <v>41</v>
      </c>
      <c r="B42" s="271" t="str">
        <f>IF($E42="","",VLOOKUP($E42,'Lány 6 kcs. B ELO'!$A$7:$O$80,14))</f>
        <v/>
      </c>
      <c r="C42" s="271" t="str">
        <f>IF($E42="","",VLOOKUP($E42,'Lány 6 kcs. B ELO'!$A$7:$O$80,15))</f>
        <v/>
      </c>
      <c r="D42" s="295" t="str">
        <f>IF($E42="","",VLOOKUP($E42,'Lány 6 kcs. B ELO'!$A$7:$O$80,5))</f>
        <v/>
      </c>
      <c r="E42" s="134"/>
      <c r="F42" s="322" t="str">
        <f>UPPER(IF($E42="","",VLOOKUP($E42,'Lány 6 kcs. B ELO'!$A$7:$O$80,2)))</f>
        <v/>
      </c>
      <c r="G42" s="322" t="str">
        <f>IF($E42="","",VLOOKUP($E42,'Lány 6 kcs. B ELO'!$A$7:$O$80,3))</f>
        <v/>
      </c>
      <c r="H42" s="322"/>
      <c r="I42" s="322" t="str">
        <f>IF($E42="","",VLOOKUP($E42,'Lány 6 kcs. B ELO'!$A$7:$O$80,4))</f>
        <v/>
      </c>
      <c r="J42" s="226" t="s">
        <v>410</v>
      </c>
      <c r="K42" s="136"/>
      <c r="L42" s="160"/>
      <c r="M42" s="149" t="s">
        <v>0</v>
      </c>
      <c r="N42" s="158" t="s">
        <v>411</v>
      </c>
      <c r="O42" s="151" t="str">
        <f>UPPER(IF(OR(N42="a",N42="as"),M40,IF(OR(N42="b",N42="bs"),M44,)))</f>
        <v xml:space="preserve">SZILÁGYI </v>
      </c>
      <c r="P42" s="159"/>
      <c r="Q42" s="160"/>
      <c r="R42" s="160"/>
      <c r="S42" s="143"/>
    </row>
    <row r="43" spans="1:19" s="34" customFormat="1" ht="9.6" customHeight="1" x14ac:dyDescent="0.25">
      <c r="A43" s="145" t="s">
        <v>42</v>
      </c>
      <c r="B43" s="271">
        <f>IF($E43="","",VLOOKUP($E43,'Lány 6 kcs. B ELO'!$A$7:$O$80,14))</f>
        <v>0</v>
      </c>
      <c r="C43" s="271">
        <f>IF($E43="","",VLOOKUP($E43,'Lány 6 kcs. B ELO'!$A$7:$O$80,15))</f>
        <v>0</v>
      </c>
      <c r="D43" s="295">
        <f>IF($E43="","",VLOOKUP($E43,'Lány 6 kcs. B ELO'!$A$7:$O$80,5))</f>
        <v>0</v>
      </c>
      <c r="E43" s="134">
        <v>22</v>
      </c>
      <c r="F43" s="322" t="str">
        <f>UPPER(IF($E43="","",VLOOKUP($E43,'Lány 6 kcs. B ELO'!$A$7:$O$80,2)))</f>
        <v>FAKLI</v>
      </c>
      <c r="G43" s="322" t="str">
        <f>IF($E43="","",VLOOKUP($E43,'Lány 6 kcs. B ELO'!$A$7:$O$80,3))</f>
        <v>Luca</v>
      </c>
      <c r="H43" s="322"/>
      <c r="I43" s="322" t="str">
        <f>IF($E43="","",VLOOKUP($E43,'Lány 6 kcs. B ELO'!$A$7:$O$80,4))</f>
        <v>Tatabánya</v>
      </c>
      <c r="J43" s="224"/>
      <c r="K43" s="151" t="str">
        <f>UPPER(IF(OR(J44="a",J44="as"),F43,IF(OR(J44="b",J44="bs"),F44,)))</f>
        <v>FAKLI</v>
      </c>
      <c r="L43" s="159"/>
      <c r="M43" s="228"/>
      <c r="N43" s="229"/>
      <c r="O43" s="388" t="s">
        <v>443</v>
      </c>
      <c r="P43" s="162"/>
      <c r="Q43" s="160"/>
      <c r="R43" s="160"/>
      <c r="S43" s="143"/>
    </row>
    <row r="44" spans="1:19" s="34" customFormat="1" ht="9.6" customHeight="1" x14ac:dyDescent="0.25">
      <c r="A44" s="145" t="s">
        <v>43</v>
      </c>
      <c r="B44" s="271" t="str">
        <f>IF($E44="","",VLOOKUP($E44,'Lány 6 kcs. B ELO'!$A$7:$O$80,14))</f>
        <v/>
      </c>
      <c r="C44" s="271" t="str">
        <f>IF($E44="","",VLOOKUP($E44,'Lány 6 kcs. B ELO'!$A$7:$O$80,15))</f>
        <v/>
      </c>
      <c r="D44" s="295" t="str">
        <f>IF($E44="","",VLOOKUP($E44,'Lány 6 kcs. B ELO'!$A$7:$O$80,5))</f>
        <v/>
      </c>
      <c r="E44" s="134"/>
      <c r="F44" s="322" t="str">
        <f>UPPER(IF($E44="","",VLOOKUP($E44,'Lány 6 kcs. B ELO'!$A$7:$O$80,2)))</f>
        <v/>
      </c>
      <c r="G44" s="322" t="str">
        <f>IF($E44="","",VLOOKUP($E44,'Lány 6 kcs. B ELO'!$A$7:$O$80,3))</f>
        <v/>
      </c>
      <c r="H44" s="322"/>
      <c r="I44" s="322" t="str">
        <f>IF($E44="","",VLOOKUP($E44,'Lány 6 kcs. B ELO'!$A$7:$O$80,4))</f>
        <v/>
      </c>
      <c r="J44" s="226" t="s">
        <v>410</v>
      </c>
      <c r="K44" s="136"/>
      <c r="L44" s="150" t="s">
        <v>411</v>
      </c>
      <c r="M44" s="151" t="str">
        <f>UPPER(IF(OR(L44="a",L44="as"),K43,IF(OR(L44="b",L44="bs"),K45,)))</f>
        <v xml:space="preserve">SZILÁGYI </v>
      </c>
      <c r="N44" s="230"/>
      <c r="O44" s="160"/>
      <c r="P44" s="162"/>
      <c r="Q44" s="160"/>
      <c r="R44" s="160"/>
      <c r="S44" s="143"/>
    </row>
    <row r="45" spans="1:19" s="34" customFormat="1" ht="9.6" customHeight="1" x14ac:dyDescent="0.25">
      <c r="A45" s="225" t="s">
        <v>44</v>
      </c>
      <c r="B45" s="271">
        <f>IF($E45="","",VLOOKUP($E45,'Lány 6 kcs. B ELO'!$A$7:$O$80,14))</f>
        <v>0</v>
      </c>
      <c r="C45" s="271">
        <f>IF($E45="","",VLOOKUP($E45,'Lány 6 kcs. B ELO'!$A$7:$O$80,15))</f>
        <v>0</v>
      </c>
      <c r="D45" s="295">
        <f>IF($E45="","",VLOOKUP($E45,'Lány 6 kcs. B ELO'!$A$7:$O$80,5))</f>
        <v>0</v>
      </c>
      <c r="E45" s="134">
        <v>17</v>
      </c>
      <c r="F45" s="322" t="str">
        <f>UPPER(IF($E45="","",VLOOKUP($E45,'Lány 6 kcs. B ELO'!$A$7:$O$80,2)))</f>
        <v xml:space="preserve">SZILÁGYI </v>
      </c>
      <c r="G45" s="322" t="str">
        <f>IF($E45="","",VLOOKUP($E45,'Lány 6 kcs. B ELO'!$A$7:$O$80,3))</f>
        <v>Hanna</v>
      </c>
      <c r="H45" s="322"/>
      <c r="I45" s="383" t="s">
        <v>527</v>
      </c>
      <c r="J45" s="224"/>
      <c r="K45" s="151" t="str">
        <f>UPPER(IF(OR(J46="a",J46="as"),F45,IF(OR(J46="b",J46="bs"),F46,)))</f>
        <v xml:space="preserve">SZILÁGYI </v>
      </c>
      <c r="L45" s="168"/>
      <c r="M45" s="388" t="s">
        <v>441</v>
      </c>
      <c r="N45" s="160"/>
      <c r="O45" s="160"/>
      <c r="P45" s="162"/>
      <c r="Q45" s="160"/>
      <c r="R45" s="160"/>
      <c r="S45" s="143"/>
    </row>
    <row r="46" spans="1:19" s="34" customFormat="1" ht="9.6" customHeight="1" x14ac:dyDescent="0.25">
      <c r="A46" s="170" t="s">
        <v>45</v>
      </c>
      <c r="B46" s="271" t="str">
        <f>IF($E46="","",VLOOKUP($E46,'Lány 6 kcs. B ELO'!$A$7:$O$80,14))</f>
        <v/>
      </c>
      <c r="C46" s="271" t="str">
        <f>IF($E46="","",VLOOKUP($E46,'Lány 6 kcs. B ELO'!$A$7:$O$80,15))</f>
        <v/>
      </c>
      <c r="D46" s="295" t="str">
        <f>IF($E46="","",VLOOKUP($E46,'Lány 6 kcs. B ELO'!$A$7:$O$80,5))</f>
        <v/>
      </c>
      <c r="E46" s="134"/>
      <c r="F46" s="135" t="str">
        <f>UPPER(IF($E46="","",VLOOKUP($E46,'Lány 6 kcs. B ELO'!$A$7:$O$80,2)))</f>
        <v/>
      </c>
      <c r="G46" s="135" t="str">
        <f>IF($E46="","",VLOOKUP($E46,'Lány 6 kcs. B ELO'!$A$7:$O$80,3))</f>
        <v/>
      </c>
      <c r="H46" s="135"/>
      <c r="I46" s="135" t="str">
        <f>IF($E46="","",VLOOKUP($E46,'Lány 6 kcs. B ELO'!$A$7:$O$80,4))</f>
        <v/>
      </c>
      <c r="J46" s="226" t="s">
        <v>410</v>
      </c>
      <c r="K46" s="136"/>
      <c r="L46" s="160"/>
      <c r="M46" s="160"/>
      <c r="N46" s="231"/>
      <c r="O46" s="149" t="s">
        <v>0</v>
      </c>
      <c r="P46" s="158" t="s">
        <v>411</v>
      </c>
      <c r="Q46" s="151" t="str">
        <f>UPPER(IF(OR(P46="a",P46="as"),O42,IF(OR(P46="b",P46="bs"),O50,)))</f>
        <v>NAGY</v>
      </c>
      <c r="R46" s="159"/>
      <c r="S46" s="143"/>
    </row>
    <row r="47" spans="1:19" s="34" customFormat="1" ht="9.6" customHeight="1" x14ac:dyDescent="0.25">
      <c r="A47" s="133" t="s">
        <v>46</v>
      </c>
      <c r="B47" s="271" t="str">
        <f>IF($E47="","",VLOOKUP($E47,'Lány 6 kcs. B ELO'!$A$7:$O$80,14))</f>
        <v/>
      </c>
      <c r="C47" s="271" t="str">
        <f>IF($E47="","",VLOOKUP($E47,'Lány 6 kcs. B ELO'!$A$7:$O$80,15))</f>
        <v/>
      </c>
      <c r="D47" s="295" t="str">
        <f>IF($E47="","",VLOOKUP($E47,'Lány 6 kcs. B ELO'!$A$7:$O$80,5))</f>
        <v/>
      </c>
      <c r="E47" s="134"/>
      <c r="F47" s="135" t="str">
        <f>UPPER(IF($E47="","",VLOOKUP($E47,'Lány 6 kcs. B ELO'!$A$7:$O$80,2)))</f>
        <v/>
      </c>
      <c r="G47" s="135" t="str">
        <f>IF($E47="","",VLOOKUP($E47,'Lány 6 kcs. B ELO'!$A$7:$O$80,3))</f>
        <v/>
      </c>
      <c r="H47" s="135"/>
      <c r="I47" s="135" t="str">
        <f>IF($E47="","",VLOOKUP($E47,'Lány 6 kcs. B ELO'!$A$7:$O$80,4))</f>
        <v/>
      </c>
      <c r="J47" s="224"/>
      <c r="K47" s="151" t="str">
        <f>UPPER(IF(OR(J48="a",J48="as"),F47,IF(OR(J48="b",J48="bs"),F48,)))</f>
        <v xml:space="preserve">LÉGÁR </v>
      </c>
      <c r="L47" s="159"/>
      <c r="M47" s="160"/>
      <c r="N47" s="160"/>
      <c r="O47" s="160"/>
      <c r="P47" s="162"/>
      <c r="Q47" s="136" t="s">
        <v>429</v>
      </c>
      <c r="R47" s="162"/>
      <c r="S47" s="143"/>
    </row>
    <row r="48" spans="1:19" s="34" customFormat="1" ht="9.6" customHeight="1" x14ac:dyDescent="0.25">
      <c r="A48" s="225" t="s">
        <v>47</v>
      </c>
      <c r="B48" s="271">
        <f>IF($E48="","",VLOOKUP($E48,'Lány 6 kcs. B ELO'!$A$7:$O$80,14))</f>
        <v>0</v>
      </c>
      <c r="C48" s="271">
        <f>IF($E48="","",VLOOKUP($E48,'Lány 6 kcs. B ELO'!$A$7:$O$80,15))</f>
        <v>0</v>
      </c>
      <c r="D48" s="295">
        <f>IF($E48="","",VLOOKUP($E48,'Lány 6 kcs. B ELO'!$A$7:$O$80,5))</f>
        <v>0</v>
      </c>
      <c r="E48" s="134">
        <v>10</v>
      </c>
      <c r="F48" s="322" t="str">
        <f>UPPER(IF($E48="","",VLOOKUP($E48,'Lány 6 kcs. B ELO'!$A$7:$O$80,2)))</f>
        <v xml:space="preserve">LÉGÁR </v>
      </c>
      <c r="G48" s="322" t="str">
        <f>IF($E48="","",VLOOKUP($E48,'Lány 6 kcs. B ELO'!$A$7:$O$80,3))</f>
        <v>Alma Rita</v>
      </c>
      <c r="H48" s="322"/>
      <c r="I48" s="322" t="str">
        <f>IF($E48="","",VLOOKUP($E48,'Lány 6 kcs. B ELO'!$A$7:$O$80,4))</f>
        <v>Szent István Gimnázium</v>
      </c>
      <c r="J48" s="226" t="s">
        <v>411</v>
      </c>
      <c r="K48" s="136"/>
      <c r="L48" s="150" t="s">
        <v>411</v>
      </c>
      <c r="M48" s="151" t="str">
        <f>UPPER(IF(OR(L48="a",L48="as"),K47,IF(OR(L48="b",L48="bs"),K49,)))</f>
        <v>NAGY</v>
      </c>
      <c r="N48" s="159"/>
      <c r="O48" s="160"/>
      <c r="P48" s="162"/>
      <c r="Q48" s="160"/>
      <c r="R48" s="162"/>
      <c r="S48" s="143"/>
    </row>
    <row r="49" spans="1:19" s="34" customFormat="1" ht="9.6" customHeight="1" x14ac:dyDescent="0.25">
      <c r="A49" s="145" t="s">
        <v>48</v>
      </c>
      <c r="B49" s="271">
        <f>IF($E49="","",VLOOKUP($E49,'Lány 6 kcs. B ELO'!$A$7:$O$80,14))</f>
        <v>0</v>
      </c>
      <c r="C49" s="271">
        <f>IF($E49="","",VLOOKUP($E49,'Lány 6 kcs. B ELO'!$A$7:$O$80,15))</f>
        <v>0</v>
      </c>
      <c r="D49" s="295">
        <f>IF($E49="","",VLOOKUP($E49,'Lány 6 kcs. B ELO'!$A$7:$O$80,5))</f>
        <v>0</v>
      </c>
      <c r="E49" s="134">
        <v>24</v>
      </c>
      <c r="F49" s="322" t="str">
        <f>UPPER(IF($E49="","",VLOOKUP($E49,'Lány 6 kcs. B ELO'!$A$7:$O$80,2)))</f>
        <v>SÁPI</v>
      </c>
      <c r="G49" s="322" t="str">
        <f>IF($E49="","",VLOOKUP($E49,'Lány 6 kcs. B ELO'!$A$7:$O$80,3))</f>
        <v>Panna</v>
      </c>
      <c r="H49" s="322"/>
      <c r="I49" s="322" t="str">
        <f>IF($E49="","",VLOOKUP($E49,'Lány 6 kcs. B ELO'!$A$7:$O$80,4))</f>
        <v>Százhalombattai Arany János Á. I. és Gimnázium</v>
      </c>
      <c r="J49" s="224"/>
      <c r="K49" s="151" t="s">
        <v>442</v>
      </c>
      <c r="L49" s="227"/>
      <c r="M49" s="388" t="s">
        <v>436</v>
      </c>
      <c r="N49" s="162"/>
      <c r="O49" s="160"/>
      <c r="P49" s="162"/>
      <c r="Q49" s="160"/>
      <c r="R49" s="162"/>
      <c r="S49" s="143"/>
    </row>
    <row r="50" spans="1:19" s="34" customFormat="1" ht="9.6" customHeight="1" x14ac:dyDescent="0.25">
      <c r="A50" s="145" t="s">
        <v>49</v>
      </c>
      <c r="B50" s="271">
        <f>IF($E50="","",VLOOKUP($E50,'Lány 6 kcs. B ELO'!$A$7:$O$80,14))</f>
        <v>0</v>
      </c>
      <c r="C50" s="271">
        <f>IF($E50="","",VLOOKUP($E50,'Lány 6 kcs. B ELO'!$A$7:$O$80,15))</f>
        <v>0</v>
      </c>
      <c r="D50" s="295">
        <f>IF($E50="","",VLOOKUP($E50,'Lány 6 kcs. B ELO'!$A$7:$O$80,5))</f>
        <v>0</v>
      </c>
      <c r="E50" s="134">
        <v>33</v>
      </c>
      <c r="F50" s="322" t="str">
        <f>UPPER(IF($E50="","",VLOOKUP($E50,'Lány 6 kcs. B ELO'!$A$7:$O$80,2)))</f>
        <v>NAGY</v>
      </c>
      <c r="G50" s="322" t="str">
        <f>IF($E50="","",VLOOKUP($E50,'Lány 6 kcs. B ELO'!$A$7:$O$80,3))</f>
        <v xml:space="preserve"> Dorka</v>
      </c>
      <c r="H50" s="322"/>
      <c r="I50" s="322" t="str">
        <f>IF($E50="","",VLOOKUP($E50,'Lány 6 kcs. B ELO'!$A$7:$O$80,4))</f>
        <v>Batthyány Lajos Gimnázium</v>
      </c>
      <c r="J50" s="226"/>
      <c r="K50" s="388" t="s">
        <v>437</v>
      </c>
      <c r="L50" s="160"/>
      <c r="M50" s="149" t="s">
        <v>0</v>
      </c>
      <c r="N50" s="158" t="s">
        <v>410</v>
      </c>
      <c r="O50" s="151" t="str">
        <f>UPPER(IF(OR(N50="a",N50="as"),M48,IF(OR(N50="b",N50="bs"),M52,)))</f>
        <v>NAGY</v>
      </c>
      <c r="P50" s="168"/>
      <c r="Q50" s="160"/>
      <c r="R50" s="162"/>
      <c r="S50" s="143"/>
    </row>
    <row r="51" spans="1:19" s="34" customFormat="1" ht="9.6" customHeight="1" x14ac:dyDescent="0.25">
      <c r="A51" s="145" t="s">
        <v>50</v>
      </c>
      <c r="B51" s="271">
        <f>IF($E51="","",VLOOKUP($E51,'Lány 6 kcs. B ELO'!$A$7:$O$80,14))</f>
        <v>0</v>
      </c>
      <c r="C51" s="271">
        <f>IF($E51="","",VLOOKUP($E51,'Lány 6 kcs. B ELO'!$A$7:$O$80,15))</f>
        <v>0</v>
      </c>
      <c r="D51" s="295">
        <f>IF($E51="","",VLOOKUP($E51,'Lány 6 kcs. B ELO'!$A$7:$O$80,5))</f>
        <v>0</v>
      </c>
      <c r="E51" s="134">
        <v>27</v>
      </c>
      <c r="F51" s="322" t="str">
        <f>UPPER(IF($E51="","",VLOOKUP($E51,'Lány 6 kcs. B ELO'!$A$7:$O$80,2)))</f>
        <v xml:space="preserve">CSONKA </v>
      </c>
      <c r="G51" s="322" t="str">
        <f>IF($E51="","",VLOOKUP($E51,'Lány 6 kcs. B ELO'!$A$7:$O$80,3))</f>
        <v>Mira</v>
      </c>
      <c r="H51" s="322"/>
      <c r="I51" s="322" t="str">
        <f>IF($E51="","",VLOOKUP($E51,'Lány 6 kcs. B ELO'!$A$7:$O$80,4))</f>
        <v>Nyíregyházi Vasvári Pál Gimnázium</v>
      </c>
      <c r="J51" s="224"/>
      <c r="K51" s="151" t="str">
        <f>UPPER(IF(OR(J52="a",J52="as"),F51,IF(OR(J52="b",J52="bs"),F52,)))</f>
        <v xml:space="preserve">CSONKA </v>
      </c>
      <c r="L51" s="159"/>
      <c r="M51" s="228"/>
      <c r="N51" s="229"/>
      <c r="O51" s="388" t="s">
        <v>525</v>
      </c>
      <c r="P51" s="160"/>
      <c r="Q51" s="160"/>
      <c r="R51" s="162"/>
      <c r="S51" s="143"/>
    </row>
    <row r="52" spans="1:19" s="34" customFormat="1" ht="9.6" customHeight="1" x14ac:dyDescent="0.25">
      <c r="A52" s="145" t="s">
        <v>51</v>
      </c>
      <c r="B52" s="271" t="str">
        <f>IF($E52="","",VLOOKUP($E52,'Lány 6 kcs. B ELO'!$A$7:$O$80,14))</f>
        <v/>
      </c>
      <c r="C52" s="271" t="str">
        <f>IF($E52="","",VLOOKUP($E52,'Lány 6 kcs. B ELO'!$A$7:$O$80,15))</f>
        <v/>
      </c>
      <c r="D52" s="295" t="str">
        <f>IF($E52="","",VLOOKUP($E52,'Lány 6 kcs. B ELO'!$A$7:$O$80,5))</f>
        <v/>
      </c>
      <c r="E52" s="134"/>
      <c r="F52" s="322" t="str">
        <f>UPPER(IF($E52="","",VLOOKUP($E52,'Lány 6 kcs. B ELO'!$A$7:$O$80,2)))</f>
        <v/>
      </c>
      <c r="G52" s="322" t="str">
        <f>IF($E52="","",VLOOKUP($E52,'Lány 6 kcs. B ELO'!$A$7:$O$80,3))</f>
        <v/>
      </c>
      <c r="H52" s="322"/>
      <c r="I52" s="322" t="str">
        <f>IF($E52="","",VLOOKUP($E52,'Lány 6 kcs. B ELO'!$A$7:$O$80,4))</f>
        <v/>
      </c>
      <c r="J52" s="226" t="s">
        <v>410</v>
      </c>
      <c r="K52" s="136"/>
      <c r="L52" s="150" t="s">
        <v>410</v>
      </c>
      <c r="M52" s="151" t="str">
        <f>UPPER(IF(OR(L52="a",L52="as"),K51,IF(OR(L52="b",L52="bs"),K53,)))</f>
        <v xml:space="preserve">CSONKA </v>
      </c>
      <c r="N52" s="230"/>
      <c r="O52" s="160"/>
      <c r="P52" s="160"/>
      <c r="Q52" s="160"/>
      <c r="R52" s="162"/>
      <c r="S52" s="143"/>
    </row>
    <row r="53" spans="1:19" s="34" customFormat="1" ht="9.6" customHeight="1" x14ac:dyDescent="0.25">
      <c r="A53" s="225" t="s">
        <v>52</v>
      </c>
      <c r="B53" s="271" t="str">
        <f>IF($E53="","",VLOOKUP($E53,'Lány 6 kcs. B ELO'!$A$7:$O$80,14))</f>
        <v/>
      </c>
      <c r="C53" s="271" t="str">
        <f>IF($E53="","",VLOOKUP($E53,'Lány 6 kcs. B ELO'!$A$7:$O$80,15))</f>
        <v/>
      </c>
      <c r="D53" s="295" t="str">
        <f>IF($E53="","",VLOOKUP($E53,'Lány 6 kcs. B ELO'!$A$7:$O$80,5))</f>
        <v/>
      </c>
      <c r="E53" s="134"/>
      <c r="F53" s="322" t="str">
        <f>UPPER(IF($E53="","",VLOOKUP($E53,'Lány 6 kcs. B ELO'!$A$7:$O$80,2)))</f>
        <v/>
      </c>
      <c r="G53" s="322" t="str">
        <f>IF($E53="","",VLOOKUP($E53,'Lány 6 kcs. B ELO'!$A$7:$O$80,3))</f>
        <v/>
      </c>
      <c r="H53" s="322"/>
      <c r="I53" s="322" t="str">
        <f>IF($E53="","",VLOOKUP($E53,'Lány 6 kcs. B ELO'!$A$7:$O$80,4))</f>
        <v/>
      </c>
      <c r="J53" s="224"/>
      <c r="K53" s="151" t="str">
        <f>UPPER(IF(OR(J54="a",J54="as"),F53,IF(OR(J54="b",J54="bs"),F54,)))</f>
        <v xml:space="preserve">CSERVENKA </v>
      </c>
      <c r="L53" s="168"/>
      <c r="M53" s="388" t="s">
        <v>425</v>
      </c>
      <c r="N53" s="160"/>
      <c r="O53" s="160"/>
      <c r="P53" s="160"/>
      <c r="Q53" s="160"/>
      <c r="R53" s="162"/>
      <c r="S53" s="143"/>
    </row>
    <row r="54" spans="1:19" s="34" customFormat="1" ht="9.6" customHeight="1" x14ac:dyDescent="0.25">
      <c r="A54" s="170" t="s">
        <v>53</v>
      </c>
      <c r="B54" s="271">
        <f>IF($E54="","",VLOOKUP($E54,'Lány 6 kcs. B ELO'!$A$7:$O$80,14))</f>
        <v>0</v>
      </c>
      <c r="C54" s="271">
        <f>IF($E54="","",VLOOKUP($E54,'Lány 6 kcs. B ELO'!$A$7:$O$80,15))</f>
        <v>0</v>
      </c>
      <c r="D54" s="295">
        <f>IF($E54="","",VLOOKUP($E54,'Lány 6 kcs. B ELO'!$A$7:$O$80,5))</f>
        <v>0</v>
      </c>
      <c r="E54" s="134">
        <v>3</v>
      </c>
      <c r="F54" s="135" t="str">
        <f>UPPER(IF($E54="","",VLOOKUP($E54,'Lány 6 kcs. B ELO'!$A$7:$O$80,2)))</f>
        <v xml:space="preserve">CSERVENKA </v>
      </c>
      <c r="G54" s="135" t="str">
        <f>IF($E54="","",VLOOKUP($E54,'Lány 6 kcs. B ELO'!$A$7:$O$80,3))</f>
        <v>Luca</v>
      </c>
      <c r="H54" s="135"/>
      <c r="I54" s="135" t="str">
        <f>IF($E54="","",VLOOKUP($E54,'Lány 6 kcs. B ELO'!$A$7:$O$80,4))</f>
        <v>Pécsi Bártfa U. Ált. Isk.</v>
      </c>
      <c r="J54" s="226" t="s">
        <v>409</v>
      </c>
      <c r="K54" s="136"/>
      <c r="L54" s="160"/>
      <c r="M54" s="160"/>
      <c r="N54" s="231"/>
      <c r="O54" s="232" t="s">
        <v>122</v>
      </c>
      <c r="P54" s="221"/>
      <c r="Q54" s="151" t="s">
        <v>413</v>
      </c>
      <c r="R54" s="222"/>
      <c r="S54" s="143"/>
    </row>
    <row r="55" spans="1:19" s="34" customFormat="1" ht="9.6" customHeight="1" x14ac:dyDescent="0.25">
      <c r="A55" s="133" t="s">
        <v>54</v>
      </c>
      <c r="B55" s="271">
        <f>IF($E55="","",VLOOKUP($E55,'Lány 6 kcs. B ELO'!$A$7:$O$80,14))</f>
        <v>0</v>
      </c>
      <c r="C55" s="271">
        <f>IF($E55="","",VLOOKUP($E55,'Lány 6 kcs. B ELO'!$A$7:$O$80,15))</f>
        <v>0</v>
      </c>
      <c r="D55" s="295">
        <f>IF($E55="","",VLOOKUP($E55,'Lány 6 kcs. B ELO'!$A$7:$O$80,5))</f>
        <v>0</v>
      </c>
      <c r="E55" s="134">
        <v>5</v>
      </c>
      <c r="F55" s="135" t="str">
        <f>UPPER(IF($E55="","",VLOOKUP($E55,'Lány 6 kcs. B ELO'!$A$7:$O$80,2)))</f>
        <v xml:space="preserve">CSERVENÁK </v>
      </c>
      <c r="G55" s="135" t="str">
        <f>IF($E55="","",VLOOKUP($E55,'Lány 6 kcs. B ELO'!$A$7:$O$80,3))</f>
        <v>Gréta</v>
      </c>
      <c r="H55" s="135"/>
      <c r="I55" s="135" t="str">
        <f>IF($E55="","",VLOOKUP($E55,'Lány 6 kcs. B ELO'!$A$7:$O$80,4))</f>
        <v>Békéscsaba Szeberényi</v>
      </c>
      <c r="J55" s="224"/>
      <c r="K55" s="151" t="str">
        <f>UPPER(IF(OR(J56="a",J56="as"),F55,IF(OR(J56="b",J56="bs"),F56,)))</f>
        <v xml:space="preserve">CSERVENÁK </v>
      </c>
      <c r="L55" s="159"/>
      <c r="M55" s="160"/>
      <c r="N55" s="160"/>
      <c r="O55" s="149" t="s">
        <v>0</v>
      </c>
      <c r="P55" s="223"/>
      <c r="Q55" s="136" t="s">
        <v>536</v>
      </c>
      <c r="R55" s="217"/>
      <c r="S55" s="143"/>
    </row>
    <row r="56" spans="1:19" s="34" customFormat="1" ht="9.6" customHeight="1" x14ac:dyDescent="0.25">
      <c r="A56" s="225" t="s">
        <v>55</v>
      </c>
      <c r="B56" s="271" t="str">
        <f>IF($E56="","",VLOOKUP($E56,'Lány 6 kcs. B ELO'!$A$7:$O$80,14))</f>
        <v/>
      </c>
      <c r="C56" s="271" t="str">
        <f>IF($E56="","",VLOOKUP($E56,'Lány 6 kcs. B ELO'!$A$7:$O$80,15))</f>
        <v/>
      </c>
      <c r="D56" s="295" t="str">
        <f>IF($E56="","",VLOOKUP($E56,'Lány 6 kcs. B ELO'!$A$7:$O$80,5))</f>
        <v/>
      </c>
      <c r="E56" s="134"/>
      <c r="F56" s="322" t="str">
        <f>UPPER(IF($E56="","",VLOOKUP($E56,'Lány 6 kcs. B ELO'!$A$7:$O$80,2)))</f>
        <v/>
      </c>
      <c r="G56" s="322" t="str">
        <f>IF($E56="","",VLOOKUP($E56,'Lány 6 kcs. B ELO'!$A$7:$O$80,3))</f>
        <v/>
      </c>
      <c r="H56" s="322"/>
      <c r="I56" s="322" t="str">
        <f>IF($E56="","",VLOOKUP($E56,'Lány 6 kcs. B ELO'!$A$7:$O$80,4))</f>
        <v/>
      </c>
      <c r="J56" s="226" t="s">
        <v>408</v>
      </c>
      <c r="K56" s="136"/>
      <c r="L56" s="150" t="s">
        <v>410</v>
      </c>
      <c r="M56" s="151" t="str">
        <f>UPPER(IF(OR(L56="a",L56="as"),K55,IF(OR(L56="b",L56="bs"),K57,)))</f>
        <v xml:space="preserve">CSERVENÁK </v>
      </c>
      <c r="N56" s="159"/>
      <c r="O56" s="160"/>
      <c r="P56" s="160"/>
      <c r="Q56" s="160"/>
      <c r="R56" s="162"/>
      <c r="S56" s="143"/>
    </row>
    <row r="57" spans="1:19" s="34" customFormat="1" ht="9.6" customHeight="1" x14ac:dyDescent="0.25">
      <c r="A57" s="145" t="s">
        <v>56</v>
      </c>
      <c r="B57" s="271">
        <f>IF($E57="","",VLOOKUP($E57,'Lány 6 kcs. B ELO'!$A$7:$O$80,14))</f>
        <v>0</v>
      </c>
      <c r="C57" s="271">
        <f>IF($E57="","",VLOOKUP($E57,'Lány 6 kcs. B ELO'!$A$7:$O$80,15))</f>
        <v>0</v>
      </c>
      <c r="D57" s="295">
        <f>IF($E57="","",VLOOKUP($E57,'Lány 6 kcs. B ELO'!$A$7:$O$80,5))</f>
        <v>0</v>
      </c>
      <c r="E57" s="134">
        <v>28</v>
      </c>
      <c r="F57" s="322" t="str">
        <f>UPPER(IF($E57="","",VLOOKUP($E57,'Lány 6 kcs. B ELO'!$A$7:$O$80,2)))</f>
        <v xml:space="preserve">NYESTI </v>
      </c>
      <c r="G57" s="322" t="str">
        <f>IF($E57="","",VLOOKUP($E57,'Lány 6 kcs. B ELO'!$A$7:$O$80,3))</f>
        <v>Adél Ágnes</v>
      </c>
      <c r="H57" s="322"/>
      <c r="I57" s="322" t="str">
        <f>IF($E57="","",VLOOKUP($E57,'Lány 6 kcs. B ELO'!$A$7:$O$80,4))</f>
        <v>Nyíregyházi Kölcsey Ferenc Gimnázium</v>
      </c>
      <c r="J57" s="224"/>
      <c r="K57" s="151" t="str">
        <f>UPPER(IF(OR(J58="a",J58="as"),F57,IF(OR(J58="b",J58="bs"),F58,)))</f>
        <v xml:space="preserve">NYESTI </v>
      </c>
      <c r="L57" s="227"/>
      <c r="M57" s="388" t="s">
        <v>443</v>
      </c>
      <c r="N57" s="162"/>
      <c r="O57" s="160"/>
      <c r="P57" s="160"/>
      <c r="Q57" s="395" t="str">
        <f>IF(Y3="","",CONCATENATE(AC1," pont"))</f>
        <v/>
      </c>
      <c r="R57" s="396"/>
      <c r="S57" s="143"/>
    </row>
    <row r="58" spans="1:19" s="34" customFormat="1" ht="9.6" customHeight="1" x14ac:dyDescent="0.25">
      <c r="A58" s="145" t="s">
        <v>57</v>
      </c>
      <c r="B58" s="271" t="str">
        <f>IF($E58="","",VLOOKUP($E58,'Lány 6 kcs. B ELO'!$A$7:$O$80,14))</f>
        <v/>
      </c>
      <c r="C58" s="271" t="str">
        <f>IF($E58="","",VLOOKUP($E58,'Lány 6 kcs. B ELO'!$A$7:$O$80,15))</f>
        <v/>
      </c>
      <c r="D58" s="295" t="str">
        <f>IF($E58="","",VLOOKUP($E58,'Lány 6 kcs. B ELO'!$A$7:$O$80,5))</f>
        <v/>
      </c>
      <c r="E58" s="134"/>
      <c r="F58" s="322" t="str">
        <f>UPPER(IF($E58="","",VLOOKUP($E58,'Lány 6 kcs. B ELO'!$A$7:$O$80,2)))</f>
        <v/>
      </c>
      <c r="G58" s="322" t="str">
        <f>IF($E58="","",VLOOKUP($E58,'Lány 6 kcs. B ELO'!$A$7:$O$80,3))</f>
        <v/>
      </c>
      <c r="H58" s="322"/>
      <c r="I58" s="322" t="str">
        <f>IF($E58="","",VLOOKUP($E58,'Lány 6 kcs. B ELO'!$A$7:$O$80,4))</f>
        <v/>
      </c>
      <c r="J58" s="226" t="s">
        <v>410</v>
      </c>
      <c r="K58" s="136"/>
      <c r="L58" s="160"/>
      <c r="M58" s="149" t="s">
        <v>0</v>
      </c>
      <c r="N58" s="158" t="s">
        <v>410</v>
      </c>
      <c r="O58" s="151" t="str">
        <f>UPPER(IF(OR(N58="a",N58="as"),M56,IF(OR(N58="b",N58="bs"),M60,)))</f>
        <v xml:space="preserve">CSERVENÁK </v>
      </c>
      <c r="P58" s="159"/>
      <c r="Q58" s="160"/>
      <c r="R58" s="162"/>
      <c r="S58" s="143"/>
    </row>
    <row r="59" spans="1:19" s="34" customFormat="1" ht="9.6" customHeight="1" x14ac:dyDescent="0.25">
      <c r="A59" s="145" t="s">
        <v>58</v>
      </c>
      <c r="B59" s="271">
        <f>IF($E59="","",VLOOKUP($E59,'Lány 6 kcs. B ELO'!$A$7:$O$80,14))</f>
        <v>0</v>
      </c>
      <c r="C59" s="271">
        <f>IF($E59="","",VLOOKUP($E59,'Lány 6 kcs. B ELO'!$A$7:$O$80,15))</f>
        <v>0</v>
      </c>
      <c r="D59" s="295">
        <f>IF($E59="","",VLOOKUP($E59,'Lány 6 kcs. B ELO'!$A$7:$O$80,5))</f>
        <v>0</v>
      </c>
      <c r="E59" s="134">
        <v>18</v>
      </c>
      <c r="F59" s="322" t="str">
        <f>UPPER(IF($E59="","",VLOOKUP($E59,'Lány 6 kcs. B ELO'!$A$7:$O$80,2)))</f>
        <v>FEHÉRVÁRI</v>
      </c>
      <c r="G59" s="322" t="str">
        <f>IF($E59="","",VLOOKUP($E59,'Lány 6 kcs. B ELO'!$A$7:$O$80,3))</f>
        <v>Róza</v>
      </c>
      <c r="H59" s="322"/>
      <c r="I59" s="322">
        <f>IF($E59="","",VLOOKUP($E59,'Lány 6 kcs. B ELO'!$A$7:$O$80,4))</f>
        <v>0</v>
      </c>
      <c r="J59" s="224"/>
      <c r="K59" s="151" t="str">
        <f>UPPER(IF(OR(J60="a",J60="as"),F59,IF(OR(J60="b",J60="bs"),F60,)))</f>
        <v>FEHÉRVÁRI</v>
      </c>
      <c r="L59" s="159"/>
      <c r="M59" s="228"/>
      <c r="N59" s="229"/>
      <c r="O59" s="136" t="s">
        <v>437</v>
      </c>
      <c r="P59" s="162"/>
      <c r="Q59" s="160"/>
      <c r="R59" s="162"/>
      <c r="S59" s="143"/>
    </row>
    <row r="60" spans="1:19" s="34" customFormat="1" ht="9.6" customHeight="1" x14ac:dyDescent="0.25">
      <c r="A60" s="145" t="s">
        <v>59</v>
      </c>
      <c r="B60" s="271" t="str">
        <f>IF($E60="","",VLOOKUP($E60,'Lány 6 kcs. B ELO'!$A$7:$O$80,14))</f>
        <v/>
      </c>
      <c r="C60" s="271" t="str">
        <f>IF($E60="","",VLOOKUP($E60,'Lány 6 kcs. B ELO'!$A$7:$O$80,15))</f>
        <v/>
      </c>
      <c r="D60" s="295" t="str">
        <f>IF($E60="","",VLOOKUP($E60,'Lány 6 kcs. B ELO'!$A$7:$O$80,5))</f>
        <v/>
      </c>
      <c r="E60" s="134"/>
      <c r="F60" s="322" t="str">
        <f>UPPER(IF($E60="","",VLOOKUP($E60,'Lány 6 kcs. B ELO'!$A$7:$O$80,2)))</f>
        <v/>
      </c>
      <c r="G60" s="322" t="str">
        <f>IF($E60="","",VLOOKUP($E60,'Lány 6 kcs. B ELO'!$A$7:$O$80,3))</f>
        <v/>
      </c>
      <c r="H60" s="322"/>
      <c r="I60" s="322" t="str">
        <f>IF($E60="","",VLOOKUP($E60,'Lány 6 kcs. B ELO'!$A$7:$O$80,4))</f>
        <v/>
      </c>
      <c r="J60" s="226" t="s">
        <v>410</v>
      </c>
      <c r="K60" s="136"/>
      <c r="L60" s="150" t="s">
        <v>411</v>
      </c>
      <c r="M60" s="151" t="str">
        <f>UPPER(IF(OR(L60="a",L60="as"),K59,IF(OR(L60="b",L60="bs"),K61,)))</f>
        <v>JUHÁSZ</v>
      </c>
      <c r="N60" s="230"/>
      <c r="O60" s="160"/>
      <c r="P60" s="162"/>
      <c r="Q60" s="160"/>
      <c r="R60" s="162"/>
      <c r="S60" s="143"/>
    </row>
    <row r="61" spans="1:19" s="34" customFormat="1" ht="9.6" customHeight="1" x14ac:dyDescent="0.25">
      <c r="A61" s="225" t="s">
        <v>60</v>
      </c>
      <c r="B61" s="271">
        <f>IF($E61="","",VLOOKUP($E61,'Lány 6 kcs. B ELO'!$A$7:$O$80,14))</f>
        <v>0</v>
      </c>
      <c r="C61" s="271">
        <f>IF($E61="","",VLOOKUP($E61,'Lány 6 kcs. B ELO'!$A$7:$O$80,15))</f>
        <v>0</v>
      </c>
      <c r="D61" s="295">
        <f>IF($E61="","",VLOOKUP($E61,'Lány 6 kcs. B ELO'!$A$7:$O$80,5))</f>
        <v>0</v>
      </c>
      <c r="E61" s="134">
        <v>15</v>
      </c>
      <c r="F61" s="322" t="str">
        <f>UPPER(IF($E61="","",VLOOKUP($E61,'Lány 6 kcs. B ELO'!$A$7:$O$80,2)))</f>
        <v>JUHÁSZ</v>
      </c>
      <c r="G61" s="322" t="str">
        <f>IF($E61="","",VLOOKUP($E61,'Lány 6 kcs. B ELO'!$A$7:$O$80,3))</f>
        <v>Fruzsina</v>
      </c>
      <c r="H61" s="322"/>
      <c r="I61" s="322" t="str">
        <f>IF($E61="","",VLOOKUP($E61,'Lány 6 kcs. B ELO'!$A$7:$O$80,4))</f>
        <v>Db., Fazekas M.</v>
      </c>
      <c r="J61" s="224"/>
      <c r="K61" s="151" t="str">
        <f>UPPER(IF(OR(J62="a",J62="as"),F61,IF(OR(J62="b",J62="bs"),F62,)))</f>
        <v>JUHÁSZ</v>
      </c>
      <c r="L61" s="168"/>
      <c r="M61" s="388" t="s">
        <v>429</v>
      </c>
      <c r="N61" s="160"/>
      <c r="O61" s="160"/>
      <c r="P61" s="162"/>
      <c r="Q61" s="160"/>
      <c r="R61" s="162"/>
      <c r="S61" s="143"/>
    </row>
    <row r="62" spans="1:19" s="34" customFormat="1" ht="9.6" customHeight="1" x14ac:dyDescent="0.25">
      <c r="A62" s="170" t="s">
        <v>61</v>
      </c>
      <c r="B62" s="271" t="str">
        <f>IF($E62="","",VLOOKUP($E62,'Lány 6 kcs. B ELO'!$A$7:$O$80,14))</f>
        <v/>
      </c>
      <c r="C62" s="271" t="str">
        <f>IF($E62="","",VLOOKUP($E62,'Lány 6 kcs. B ELO'!$A$7:$O$80,15))</f>
        <v/>
      </c>
      <c r="D62" s="295" t="str">
        <f>IF($E62="","",VLOOKUP($E62,'Lány 6 kcs. B ELO'!$A$7:$O$80,5))</f>
        <v/>
      </c>
      <c r="E62" s="134"/>
      <c r="F62" s="135" t="str">
        <f>UPPER(IF($E62="","",VLOOKUP($E62,'Lány 6 kcs. B ELO'!$A$7:$O$80,2)))</f>
        <v/>
      </c>
      <c r="G62" s="135" t="str">
        <f>IF($E62="","",VLOOKUP($E62,'Lány 6 kcs. B ELO'!$A$7:$O$80,3))</f>
        <v/>
      </c>
      <c r="H62" s="135"/>
      <c r="I62" s="135" t="str">
        <f>IF($E62="","",VLOOKUP($E62,'Lány 6 kcs. B ELO'!$A$7:$O$80,4))</f>
        <v/>
      </c>
      <c r="J62" s="226" t="s">
        <v>410</v>
      </c>
      <c r="K62" s="136"/>
      <c r="L62" s="160"/>
      <c r="M62" s="160"/>
      <c r="N62" s="231"/>
      <c r="O62" s="149" t="s">
        <v>0</v>
      </c>
      <c r="P62" s="158" t="s">
        <v>411</v>
      </c>
      <c r="Q62" s="151" t="str">
        <f>UPPER(IF(OR(P62="a",P62="as"),O58,IF(OR(P62="b",P62="bs"),O66,)))</f>
        <v>TÓTH</v>
      </c>
      <c r="R62" s="168"/>
      <c r="S62" s="143"/>
    </row>
    <row r="63" spans="1:19" s="34" customFormat="1" ht="9.6" customHeight="1" x14ac:dyDescent="0.25">
      <c r="A63" s="133" t="s">
        <v>62</v>
      </c>
      <c r="B63" s="271" t="str">
        <f>IF($E63="","",VLOOKUP($E63,'Lány 6 kcs. B ELO'!$A$7:$O$80,14))</f>
        <v/>
      </c>
      <c r="C63" s="271" t="str">
        <f>IF($E63="","",VLOOKUP($E63,'Lány 6 kcs. B ELO'!$A$7:$O$80,15))</f>
        <v/>
      </c>
      <c r="D63" s="295" t="str">
        <f>IF($E63="","",VLOOKUP($E63,'Lány 6 kcs. B ELO'!$A$7:$O$80,5))</f>
        <v/>
      </c>
      <c r="E63" s="134"/>
      <c r="F63" s="135" t="str">
        <f>UPPER(IF($E63="","",VLOOKUP($E63,'Lány 6 kcs. B ELO'!$A$7:$O$80,2)))</f>
        <v/>
      </c>
      <c r="G63" s="135" t="str">
        <f>IF($E63="","",VLOOKUP($E63,'Lány 6 kcs. B ELO'!$A$7:$O$80,3))</f>
        <v/>
      </c>
      <c r="H63" s="135"/>
      <c r="I63" s="135" t="str">
        <f>IF($E63="","",VLOOKUP($E63,'Lány 6 kcs. B ELO'!$A$7:$O$80,4))</f>
        <v/>
      </c>
      <c r="J63" s="224"/>
      <c r="K63" s="151" t="s">
        <v>413</v>
      </c>
      <c r="L63" s="159"/>
      <c r="M63" s="160"/>
      <c r="N63" s="160"/>
      <c r="O63" s="160"/>
      <c r="P63" s="162"/>
      <c r="Q63" s="136" t="s">
        <v>533</v>
      </c>
      <c r="R63" s="160"/>
      <c r="S63" s="143"/>
    </row>
    <row r="64" spans="1:19" s="34" customFormat="1" ht="9.6" customHeight="1" x14ac:dyDescent="0.25">
      <c r="A64" s="225" t="s">
        <v>63</v>
      </c>
      <c r="B64" s="271">
        <f>IF($E64="","",VLOOKUP($E64,'Lány 6 kcs. B ELO'!$A$7:$O$80,14))</f>
        <v>0</v>
      </c>
      <c r="C64" s="271">
        <f>IF($E64="","",VLOOKUP($E64,'Lány 6 kcs. B ELO'!$A$7:$O$80,15))</f>
        <v>0</v>
      </c>
      <c r="D64" s="295">
        <f>IF($E64="","",VLOOKUP($E64,'Lány 6 kcs. B ELO'!$A$7:$O$80,5))</f>
        <v>0</v>
      </c>
      <c r="E64" s="134">
        <v>25</v>
      </c>
      <c r="F64" s="322" t="str">
        <f>UPPER(IF($E64="","",VLOOKUP($E64,'Lány 6 kcs. B ELO'!$A$7:$O$80,2)))</f>
        <v xml:space="preserve">TÓTH </v>
      </c>
      <c r="G64" s="322" t="str">
        <f>IF($E64="","",VLOOKUP($E64,'Lány 6 kcs. B ELO'!$A$7:$O$80,3))</f>
        <v>Lilla</v>
      </c>
      <c r="H64" s="322"/>
      <c r="I64" s="322" t="str">
        <f>IF($E64="","",VLOOKUP($E64,'Lány 6 kcs. B ELO'!$A$7:$O$80,4))</f>
        <v>Siófoki Vak Bottyán János Általános Iskola és AMI</v>
      </c>
      <c r="J64" s="226"/>
      <c r="K64" s="136"/>
      <c r="L64" s="150" t="s">
        <v>410</v>
      </c>
      <c r="M64" s="151" t="str">
        <f>UPPER(IF(OR(L64="a",L64="as"),K63,IF(OR(L64="b",L64="bs"),K65,)))</f>
        <v>TÓTH</v>
      </c>
      <c r="N64" s="159"/>
      <c r="O64" s="160"/>
      <c r="P64" s="162"/>
      <c r="Q64" s="160"/>
      <c r="R64" s="160"/>
      <c r="S64" s="143"/>
    </row>
    <row r="65" spans="1:19" s="34" customFormat="1" ht="9.6" customHeight="1" x14ac:dyDescent="0.25">
      <c r="A65" s="145" t="s">
        <v>64</v>
      </c>
      <c r="B65" s="271" t="str">
        <f>IF($E65="","",VLOOKUP($E65,'Lány 6 kcs. B ELO'!$A$7:$O$80,14))</f>
        <v/>
      </c>
      <c r="C65" s="271" t="str">
        <f>IF($E65="","",VLOOKUP($E65,'Lány 6 kcs. B ELO'!$A$7:$O$80,15))</f>
        <v/>
      </c>
      <c r="D65" s="295" t="str">
        <f>IF($E65="","",VLOOKUP($E65,'Lány 6 kcs. B ELO'!$A$7:$O$80,5))</f>
        <v/>
      </c>
      <c r="E65" s="134"/>
      <c r="F65" s="322" t="str">
        <f>UPPER(IF($E65="","",VLOOKUP($E65,'Lány 6 kcs. B ELO'!$A$7:$O$80,2)))</f>
        <v/>
      </c>
      <c r="G65" s="322" t="str">
        <f>IF($E65="","",VLOOKUP($E65,'Lány 6 kcs. B ELO'!$A$7:$O$80,3))</f>
        <v/>
      </c>
      <c r="H65" s="322"/>
      <c r="I65" s="322" t="str">
        <f>IF($E65="","",VLOOKUP($E65,'Lány 6 kcs. B ELO'!$A$7:$O$80,4))</f>
        <v/>
      </c>
      <c r="J65" s="224"/>
      <c r="K65" s="151" t="s">
        <v>412</v>
      </c>
      <c r="L65" s="227"/>
      <c r="M65" s="388" t="s">
        <v>444</v>
      </c>
      <c r="N65" s="162"/>
      <c r="O65" s="160"/>
      <c r="P65" s="162"/>
      <c r="Q65" s="160"/>
      <c r="R65" s="160"/>
      <c r="S65" s="143"/>
    </row>
    <row r="66" spans="1:19" s="34" customFormat="1" ht="9.6" customHeight="1" x14ac:dyDescent="0.25">
      <c r="A66" s="145" t="s">
        <v>65</v>
      </c>
      <c r="B66" s="271">
        <f>IF($E66="","",VLOOKUP($E66,'Lány 6 kcs. B ELO'!$A$7:$O$80,14))</f>
        <v>0</v>
      </c>
      <c r="C66" s="271">
        <f>IF($E66="","",VLOOKUP($E66,'Lány 6 kcs. B ELO'!$A$7:$O$80,15))</f>
        <v>0</v>
      </c>
      <c r="D66" s="295">
        <f>IF($E66="","",VLOOKUP($E66,'Lány 6 kcs. B ELO'!$A$7:$O$80,5))</f>
        <v>0</v>
      </c>
      <c r="E66" s="134">
        <v>11</v>
      </c>
      <c r="F66" s="322" t="str">
        <f>UPPER(IF($E66="","",VLOOKUP($E66,'Lány 6 kcs. B ELO'!$A$7:$O$80,2)))</f>
        <v xml:space="preserve">GUBACSI  </v>
      </c>
      <c r="G66" s="322" t="str">
        <f>IF($E66="","",VLOOKUP($E66,'Lány 6 kcs. B ELO'!$A$7:$O$80,3))</f>
        <v xml:space="preserve">Noémi </v>
      </c>
      <c r="H66" s="322"/>
      <c r="I66" s="322" t="str">
        <f>IF($E66="","",VLOOKUP($E66,'Lány 6 kcs. B ELO'!$A$7:$O$80,4))</f>
        <v xml:space="preserve">Algyői Fehér Ignác Általános Iskola </v>
      </c>
      <c r="J66" s="226" t="s">
        <v>411</v>
      </c>
      <c r="K66" s="136"/>
      <c r="L66" s="160"/>
      <c r="M66" s="149" t="s">
        <v>0</v>
      </c>
      <c r="N66" s="158" t="s">
        <v>410</v>
      </c>
      <c r="O66" s="151" t="str">
        <f>UPPER(IF(OR(N66="a",N66="as"),M64,IF(OR(N66="b",N66="bs"),M68,)))</f>
        <v>TÓTH</v>
      </c>
      <c r="P66" s="168"/>
      <c r="Q66" s="160"/>
      <c r="R66" s="160"/>
      <c r="S66" s="143"/>
    </row>
    <row r="67" spans="1:19" s="34" customFormat="1" ht="9.6" customHeight="1" x14ac:dyDescent="0.25">
      <c r="A67" s="145" t="s">
        <v>66</v>
      </c>
      <c r="B67" s="271">
        <f>IF($E67="","",VLOOKUP($E67,'Lány 6 kcs. B ELO'!$A$7:$O$80,14))</f>
        <v>0</v>
      </c>
      <c r="C67" s="271">
        <f>IF($E67="","",VLOOKUP($E67,'Lány 6 kcs. B ELO'!$A$7:$O$80,15))</f>
        <v>0</v>
      </c>
      <c r="D67" s="295">
        <f>IF($E67="","",VLOOKUP($E67,'Lány 6 kcs. B ELO'!$A$7:$O$80,5))</f>
        <v>0</v>
      </c>
      <c r="E67" s="134">
        <v>16</v>
      </c>
      <c r="F67" s="322" t="str">
        <f>UPPER(IF($E67="","",VLOOKUP($E67,'Lány 6 kcs. B ELO'!$A$7:$O$80,2)))</f>
        <v>ESZENYI</v>
      </c>
      <c r="G67" s="322" t="str">
        <f>IF($E67="","",VLOOKUP($E67,'Lány 6 kcs. B ELO'!$A$7:$O$80,3))</f>
        <v>Eszter Kata</v>
      </c>
      <c r="H67" s="322"/>
      <c r="I67" s="322" t="str">
        <f>IF($E67="","",VLOOKUP($E67,'Lány 6 kcs. B ELO'!$A$7:$O$80,4))</f>
        <v>Db., Tóth Á.</v>
      </c>
      <c r="J67" s="224"/>
      <c r="K67" s="151" t="str">
        <f>UPPER(IF(OR(J68="a",J68="as"),F67,IF(OR(J68="b",J68="bs"),F68,)))</f>
        <v>ESZENYI</v>
      </c>
      <c r="L67" s="159"/>
      <c r="M67" s="228"/>
      <c r="N67" s="229"/>
      <c r="O67" s="388" t="s">
        <v>424</v>
      </c>
      <c r="P67" s="160"/>
      <c r="Q67" s="160"/>
      <c r="R67" s="160"/>
      <c r="S67" s="143"/>
    </row>
    <row r="68" spans="1:19" s="34" customFormat="1" ht="9.6" customHeight="1" x14ac:dyDescent="0.25">
      <c r="A68" s="145" t="s">
        <v>67</v>
      </c>
      <c r="B68" s="271" t="str">
        <f>IF($E68="","",VLOOKUP($E68,'Lány 6 kcs. B ELO'!$A$7:$O$80,14))</f>
        <v/>
      </c>
      <c r="C68" s="271" t="str">
        <f>IF($E68="","",VLOOKUP($E68,'Lány 6 kcs. B ELO'!$A$7:$O$80,15))</f>
        <v/>
      </c>
      <c r="D68" s="295" t="str">
        <f>IF($E68="","",VLOOKUP($E68,'Lány 6 kcs. B ELO'!$A$7:$O$80,5))</f>
        <v/>
      </c>
      <c r="E68" s="134"/>
      <c r="F68" s="322" t="str">
        <f>UPPER(IF($E68="","",VLOOKUP($E68,'Lány 6 kcs. B ELO'!$A$7:$O$80,2)))</f>
        <v/>
      </c>
      <c r="G68" s="322" t="str">
        <f>IF($E68="","",VLOOKUP($E68,'Lány 6 kcs. B ELO'!$A$7:$O$80,3))</f>
        <v/>
      </c>
      <c r="H68" s="322"/>
      <c r="I68" s="322" t="str">
        <f>IF($E68="","",VLOOKUP($E68,'Lány 6 kcs. B ELO'!$A$7:$O$80,4))</f>
        <v/>
      </c>
      <c r="J68" s="226" t="s">
        <v>410</v>
      </c>
      <c r="K68" s="136"/>
      <c r="L68" s="150" t="s">
        <v>411</v>
      </c>
      <c r="M68" s="151" t="str">
        <f>UPPER(IF(OR(L68="a",L68="as"),K67,IF(OR(L68="b",L68="bs"),K69,)))</f>
        <v>KÁRPÁTI</v>
      </c>
      <c r="N68" s="230"/>
      <c r="O68" s="160"/>
      <c r="P68" s="160"/>
      <c r="Q68" s="160"/>
      <c r="R68" s="160"/>
      <c r="S68" s="143"/>
    </row>
    <row r="69" spans="1:19" s="34" customFormat="1" ht="9.6" customHeight="1" x14ac:dyDescent="0.25">
      <c r="A69" s="225" t="s">
        <v>68</v>
      </c>
      <c r="B69" s="271" t="str">
        <f>IF($E69="","",VLOOKUP($E69,'Lány 6 kcs. B ELO'!$A$7:$O$80,14))</f>
        <v/>
      </c>
      <c r="C69" s="271" t="str">
        <f>IF($E69="","",VLOOKUP($E69,'Lány 6 kcs. B ELO'!$A$7:$O$80,15))</f>
        <v/>
      </c>
      <c r="D69" s="295" t="str">
        <f>IF($E69="","",VLOOKUP($E69,'Lány 6 kcs. B ELO'!$A$7:$O$80,5))</f>
        <v/>
      </c>
      <c r="E69" s="134"/>
      <c r="F69" s="322" t="str">
        <f>UPPER(IF($E69="","",VLOOKUP($E69,'Lány 6 kcs. B ELO'!$A$7:$O$80,2)))</f>
        <v/>
      </c>
      <c r="G69" s="322" t="str">
        <f>IF($E69="","",VLOOKUP($E69,'Lány 6 kcs. B ELO'!$A$7:$O$80,3))</f>
        <v/>
      </c>
      <c r="H69" s="322"/>
      <c r="I69" s="322" t="str">
        <f>IF($E69="","",VLOOKUP($E69,'Lány 6 kcs. B ELO'!$A$7:$O$80,4))</f>
        <v/>
      </c>
      <c r="J69" s="224"/>
      <c r="K69" s="151" t="str">
        <f>UPPER(IF(OR(J70="a",J70="as"),F69,IF(OR(J70="b",J70="bs"),F70,)))</f>
        <v>KÁRPÁTI</v>
      </c>
      <c r="L69" s="168"/>
      <c r="M69" s="388" t="s">
        <v>429</v>
      </c>
      <c r="N69" s="160"/>
      <c r="O69" s="160"/>
      <c r="P69" s="160"/>
      <c r="Q69" s="160"/>
      <c r="R69" s="160"/>
      <c r="S69" s="143"/>
    </row>
    <row r="70" spans="1:19" s="34" customFormat="1" ht="9.6" customHeight="1" x14ac:dyDescent="0.25">
      <c r="A70" s="170" t="s">
        <v>69</v>
      </c>
      <c r="B70" s="271">
        <f>IF($E70="","",VLOOKUP($E70,'Lány 6 kcs. B ELO'!$A$7:$O$80,14))</f>
        <v>0</v>
      </c>
      <c r="C70" s="271">
        <f>IF($E70="","",VLOOKUP($E70,'Lány 6 kcs. B ELO'!$A$7:$O$80,15))</f>
        <v>0</v>
      </c>
      <c r="D70" s="295">
        <f>IF($E70="","",VLOOKUP($E70,'Lány 6 kcs. B ELO'!$A$7:$O$80,5))</f>
        <v>0</v>
      </c>
      <c r="E70" s="134">
        <v>2</v>
      </c>
      <c r="F70" s="135" t="str">
        <f>UPPER(IF($E70="","",VLOOKUP($E70,'Lány 6 kcs. B ELO'!$A$7:$O$80,2)))</f>
        <v>KÁRPÁTI</v>
      </c>
      <c r="G70" s="135" t="str">
        <f>IF($E70="","",VLOOKUP($E70,'Lány 6 kcs. B ELO'!$A$7:$O$80,3))</f>
        <v>Anna</v>
      </c>
      <c r="H70" s="135"/>
      <c r="I70" s="135" t="str">
        <f>IF($E70="","",VLOOKUP($E70,'Lány 6 kcs. B ELO'!$A$7:$O$80,4))</f>
        <v>Kecskeméti Református Gimnázium</v>
      </c>
      <c r="J70" s="226" t="s">
        <v>409</v>
      </c>
      <c r="K70" s="136"/>
      <c r="L70" s="160"/>
      <c r="M70" s="160"/>
      <c r="N70" s="231"/>
      <c r="O70" s="160"/>
      <c r="P70" s="160"/>
      <c r="Q70" s="160"/>
      <c r="R70" s="160"/>
      <c r="S70" s="143"/>
    </row>
    <row r="71" spans="1:19" s="34" customFormat="1" ht="6" customHeight="1" x14ac:dyDescent="0.25">
      <c r="A71" s="241"/>
      <c r="B71" s="242"/>
      <c r="C71" s="242"/>
      <c r="D71" s="242"/>
      <c r="E71" s="243"/>
      <c r="F71" s="244"/>
      <c r="G71" s="244"/>
      <c r="H71" s="245"/>
      <c r="I71" s="244"/>
      <c r="J71" s="246"/>
      <c r="K71" s="160"/>
      <c r="L71" s="160"/>
      <c r="M71" s="160"/>
      <c r="N71" s="231"/>
      <c r="O71" s="160"/>
      <c r="P71" s="160"/>
      <c r="Q71" s="160"/>
      <c r="R71" s="160"/>
      <c r="S71" s="143"/>
    </row>
    <row r="72" spans="1:19" s="18" customFormat="1" ht="10.5" customHeight="1" x14ac:dyDescent="0.25">
      <c r="A72" s="183" t="s">
        <v>100</v>
      </c>
      <c r="B72" s="184"/>
      <c r="C72" s="184"/>
      <c r="D72" s="299"/>
      <c r="E72" s="247" t="s">
        <v>5</v>
      </c>
      <c r="F72" s="186" t="s">
        <v>102</v>
      </c>
      <c r="G72" s="247" t="s">
        <v>5</v>
      </c>
      <c r="H72" s="317" t="s">
        <v>102</v>
      </c>
      <c r="I72" s="248"/>
      <c r="J72" s="247" t="s">
        <v>5</v>
      </c>
      <c r="K72" s="186" t="s">
        <v>111</v>
      </c>
      <c r="L72" s="189"/>
      <c r="M72" s="186" t="s">
        <v>112</v>
      </c>
      <c r="N72" s="190"/>
      <c r="O72" s="191" t="s">
        <v>113</v>
      </c>
      <c r="P72" s="191"/>
      <c r="Q72" s="192"/>
      <c r="R72" s="193"/>
    </row>
    <row r="73" spans="1:19" s="18" customFormat="1" ht="9" customHeight="1" x14ac:dyDescent="0.25">
      <c r="A73" s="300" t="s">
        <v>101</v>
      </c>
      <c r="B73" s="301"/>
      <c r="C73" s="302"/>
      <c r="D73" s="303"/>
      <c r="E73" s="195">
        <v>1</v>
      </c>
      <c r="F73" s="249" t="str">
        <f>IF(E73&gt;$R$80,,UPPER(VLOOKUP(E73,'Lány 6 kcs. B ELO'!$A$7:$Q$134,2)))</f>
        <v>RÉPÁNSZKY</v>
      </c>
      <c r="G73" s="195">
        <v>9</v>
      </c>
      <c r="H73" s="85" t="str">
        <f>IF(G73&gt;$R$80,,UPPER(VLOOKUP(G73,'Lány 6 kcs. B ELO'!$A$7:$Q$134,2)))</f>
        <v xml:space="preserve">SZABÓ </v>
      </c>
      <c r="I73" s="84"/>
      <c r="J73" s="197" t="s">
        <v>6</v>
      </c>
      <c r="K73" s="194"/>
      <c r="L73" s="198"/>
      <c r="M73" s="194"/>
      <c r="N73" s="199"/>
      <c r="O73" s="200" t="s">
        <v>103</v>
      </c>
      <c r="P73" s="201"/>
      <c r="Q73" s="201"/>
      <c r="R73" s="202"/>
    </row>
    <row r="74" spans="1:19" s="18" customFormat="1" ht="9" customHeight="1" x14ac:dyDescent="0.25">
      <c r="A74" s="207" t="s">
        <v>110</v>
      </c>
      <c r="B74" s="205"/>
      <c r="C74" s="296"/>
      <c r="D74" s="208"/>
      <c r="E74" s="195">
        <v>2</v>
      </c>
      <c r="F74" s="249" t="str">
        <f>IF(E74&gt;$R$80,,UPPER(VLOOKUP(E74,'Lány 6 kcs. B ELO'!$A$7:$Q$134,2)))</f>
        <v>KÁRPÁTI</v>
      </c>
      <c r="G74" s="195">
        <v>10</v>
      </c>
      <c r="H74" s="85" t="str">
        <f>IF(G74&gt;$R$80,,UPPER(VLOOKUP(G74,'Lány 6 kcs. B ELO'!$A$7:$Q$134,2)))</f>
        <v xml:space="preserve">LÉGÁR </v>
      </c>
      <c r="I74" s="84"/>
      <c r="J74" s="197" t="s">
        <v>7</v>
      </c>
      <c r="K74" s="194"/>
      <c r="L74" s="198"/>
      <c r="M74" s="194"/>
      <c r="N74" s="199"/>
      <c r="O74" s="203"/>
      <c r="P74" s="204"/>
      <c r="Q74" s="205"/>
      <c r="R74" s="206"/>
    </row>
    <row r="75" spans="1:19" s="18" customFormat="1" ht="9" customHeight="1" x14ac:dyDescent="0.25">
      <c r="A75" s="265"/>
      <c r="B75" s="266"/>
      <c r="C75" s="297"/>
      <c r="D75" s="267"/>
      <c r="E75" s="195">
        <v>3</v>
      </c>
      <c r="F75" s="249" t="str">
        <f>IF(E75&gt;$R$80,,UPPER(VLOOKUP(E75,'Lány 6 kcs. B ELO'!$A$7:$Q$134,2)))</f>
        <v xml:space="preserve">CSERVENKA </v>
      </c>
      <c r="G75" s="195">
        <v>11</v>
      </c>
      <c r="H75" s="85" t="str">
        <f>IF(G75&gt;$R$80,,UPPER(VLOOKUP(G75,'Lány 6 kcs. B ELO'!$A$7:$Q$134,2)))</f>
        <v xml:space="preserve">GUBACSI  </v>
      </c>
      <c r="I75" s="84"/>
      <c r="J75" s="197" t="s">
        <v>8</v>
      </c>
      <c r="K75" s="194"/>
      <c r="L75" s="198"/>
      <c r="M75" s="194"/>
      <c r="N75" s="199"/>
      <c r="O75" s="200" t="s">
        <v>104</v>
      </c>
      <c r="P75" s="201"/>
      <c r="Q75" s="201"/>
      <c r="R75" s="202"/>
    </row>
    <row r="76" spans="1:19" s="18" customFormat="1" ht="9" customHeight="1" x14ac:dyDescent="0.25">
      <c r="A76" s="209"/>
      <c r="B76" s="127"/>
      <c r="C76" s="127"/>
      <c r="D76" s="210"/>
      <c r="E76" s="195">
        <v>4</v>
      </c>
      <c r="F76" s="249" t="str">
        <f>IF(E76&gt;$R$80,,UPPER(VLOOKUP(E76,'Lány 6 kcs. B ELO'!$A$7:$Q$134,2)))</f>
        <v xml:space="preserve">HAVASI </v>
      </c>
      <c r="G76" s="195">
        <v>12</v>
      </c>
      <c r="H76" s="85" t="str">
        <f>IF(G76&gt;$R$80,,UPPER(VLOOKUP(G76,'Lány 6 kcs. B ELO'!$A$7:$Q$134,2)))</f>
        <v xml:space="preserve">DORNBACH    </v>
      </c>
      <c r="I76" s="84"/>
      <c r="J76" s="197" t="s">
        <v>9</v>
      </c>
      <c r="K76" s="194"/>
      <c r="L76" s="198"/>
      <c r="M76" s="194"/>
      <c r="N76" s="199"/>
      <c r="O76" s="194"/>
      <c r="P76" s="198"/>
      <c r="Q76" s="194"/>
      <c r="R76" s="199"/>
    </row>
    <row r="77" spans="1:19" s="18" customFormat="1" ht="9" customHeight="1" x14ac:dyDescent="0.25">
      <c r="A77" s="253"/>
      <c r="B77" s="268"/>
      <c r="C77" s="268"/>
      <c r="D77" s="298"/>
      <c r="E77" s="195">
        <v>5</v>
      </c>
      <c r="F77" s="249" t="str">
        <f>IF(E77&gt;$R$80,,UPPER(VLOOKUP(E77,'Lány 6 kcs. B ELO'!$A$7:$Q$134,2)))</f>
        <v xml:space="preserve">CSERVENÁK </v>
      </c>
      <c r="G77" s="195">
        <v>13</v>
      </c>
      <c r="H77" s="85" t="str">
        <f>IF(G77&gt;$R$80,,UPPER(VLOOKUP(G77,'Lány 6 kcs. B ELO'!$A$7:$Q$134,2)))</f>
        <v>MAJOR</v>
      </c>
      <c r="I77" s="84"/>
      <c r="J77" s="197" t="s">
        <v>10</v>
      </c>
      <c r="K77" s="194"/>
      <c r="L77" s="198"/>
      <c r="M77" s="194"/>
      <c r="N77" s="199"/>
      <c r="O77" s="205"/>
      <c r="P77" s="204"/>
      <c r="Q77" s="205"/>
      <c r="R77" s="206"/>
    </row>
    <row r="78" spans="1:19" s="18" customFormat="1" ht="9" customHeight="1" x14ac:dyDescent="0.25">
      <c r="A78" s="254"/>
      <c r="B78" s="22"/>
      <c r="C78" s="127"/>
      <c r="D78" s="210"/>
      <c r="E78" s="195">
        <v>6</v>
      </c>
      <c r="F78" s="249" t="str">
        <f>IF(E78&gt;$R$80,,UPPER(VLOOKUP(E78,'Lány 6 kcs. B ELO'!$A$7:$Q$134,2)))</f>
        <v xml:space="preserve">HERDELÓ </v>
      </c>
      <c r="G78" s="195">
        <v>14</v>
      </c>
      <c r="H78" s="85" t="str">
        <f>IF(G78&gt;$R$80,,UPPER(VLOOKUP(G78,'Lány 6 kcs. B ELO'!$A$7:$Q$134,2)))</f>
        <v>METZGER</v>
      </c>
      <c r="I78" s="84"/>
      <c r="J78" s="197" t="s">
        <v>11</v>
      </c>
      <c r="K78" s="194"/>
      <c r="L78" s="198"/>
      <c r="M78" s="194"/>
      <c r="N78" s="199"/>
      <c r="O78" s="200" t="s">
        <v>90</v>
      </c>
      <c r="P78" s="201"/>
      <c r="Q78" s="201"/>
      <c r="R78" s="202"/>
    </row>
    <row r="79" spans="1:19" s="18" customFormat="1" ht="9" customHeight="1" x14ac:dyDescent="0.25">
      <c r="A79" s="254"/>
      <c r="B79" s="22"/>
      <c r="C79" s="293"/>
      <c r="D79" s="263"/>
      <c r="E79" s="195">
        <v>7</v>
      </c>
      <c r="F79" s="249" t="str">
        <f>IF(E79&gt;$R$80,,UPPER(VLOOKUP(E79,'Lány 6 kcs. B ELO'!$A$7:$Q$134,2)))</f>
        <v xml:space="preserve">KOVÁCS – VARGA </v>
      </c>
      <c r="G79" s="195">
        <v>15</v>
      </c>
      <c r="H79" s="85" t="str">
        <f>IF(G79&gt;$R$80,,UPPER(VLOOKUP(G79,'Lány 6 kcs. B ELO'!$A$7:$Q$134,2)))</f>
        <v>JUHÁSZ</v>
      </c>
      <c r="I79" s="84"/>
      <c r="J79" s="197" t="s">
        <v>12</v>
      </c>
      <c r="K79" s="194"/>
      <c r="L79" s="198"/>
      <c r="M79" s="194"/>
      <c r="N79" s="199"/>
      <c r="O79" s="194"/>
      <c r="P79" s="198"/>
      <c r="Q79" s="194"/>
      <c r="R79" s="199"/>
    </row>
    <row r="80" spans="1:19" s="18" customFormat="1" ht="9" customHeight="1" x14ac:dyDescent="0.25">
      <c r="A80" s="255"/>
      <c r="B80" s="252"/>
      <c r="C80" s="294"/>
      <c r="D80" s="264"/>
      <c r="E80" s="211">
        <v>8</v>
      </c>
      <c r="F80" s="250" t="str">
        <f>IF(E80&gt;$R$80,,UPPER(VLOOKUP(E80,'Lány 6 kcs. B ELO'!$A$7:$Q$134,2)))</f>
        <v xml:space="preserve">DARAGÓ </v>
      </c>
      <c r="G80" s="211">
        <v>16</v>
      </c>
      <c r="H80" s="212" t="str">
        <f>IF(G80&gt;$R$80,,UPPER(VLOOKUP(G80,'Lány 6 kcs. B ELO'!$A$7:$Q$134,2)))</f>
        <v>ESZENYI</v>
      </c>
      <c r="I80" s="214"/>
      <c r="J80" s="215" t="s">
        <v>13</v>
      </c>
      <c r="K80" s="205"/>
      <c r="L80" s="204"/>
      <c r="M80" s="205"/>
      <c r="N80" s="206"/>
      <c r="O80" s="205" t="str">
        <f>R4</f>
        <v>Rákóczi Andrea</v>
      </c>
      <c r="P80" s="204"/>
      <c r="Q80" s="205"/>
      <c r="R80" s="216">
        <f>MIN(16,'Lány 6 kcs. B ELO'!Q5)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307" priority="5" stopIfTrue="1">
      <formula>$E7&lt;17</formula>
    </cfRule>
  </conditionalFormatting>
  <conditionalFormatting sqref="G7:G70 I7:I70">
    <cfRule type="expression" dxfId="306" priority="14" stopIfTrue="1">
      <formula>AND($E7&lt;17,$C7&gt;0)</formula>
    </cfRule>
  </conditionalFormatting>
  <conditionalFormatting sqref="H7:H70">
    <cfRule type="expression" dxfId="305"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304" priority="6" stopIfTrue="1">
      <formula>$O$1="CU"</formula>
    </cfRule>
  </conditionalFormatting>
  <conditionalFormatting sqref="K7 K9 K11 K13 K15 K17 K19 K21 Q22 K23 K25 K27 K29 K31 K33 K35 K37 K39 K41 K43 K45 K47 K49 K51 K53 Q54 K55 K57 K59 K61 K63 K65 K67 K69">
    <cfRule type="expression" dxfId="303" priority="7" stopIfTrue="1">
      <formula>J8="as"</formula>
    </cfRule>
    <cfRule type="expression" dxfId="302" priority="8" stopIfTrue="1">
      <formula>J8="bs"</formula>
    </cfRule>
  </conditionalFormatting>
  <conditionalFormatting sqref="M8 O10 M12 Q14 M16 O18 M20 M24 O26 M28 Q30 M32 O34 M36 Q38 M40 O42 M44 Q46 M48 O50 M52 M56 O58 M60 Q62 M64 O66 M68">
    <cfRule type="expression" dxfId="301" priority="9" stopIfTrue="1">
      <formula>L8="as"</formula>
    </cfRule>
    <cfRule type="expression" dxfId="300" priority="10" stopIfTrue="1">
      <formula>L8="bs"</formula>
    </cfRule>
  </conditionalFormatting>
  <conditionalFormatting sqref="M10 O14 M18 O23 M26 O30 M34 O38 M42 O46 M50 O55 M58 O62 M66">
    <cfRule type="expression" dxfId="299" priority="11" stopIfTrue="1">
      <formula>AND($O$1="CU",M10="Umpire")</formula>
    </cfRule>
    <cfRule type="expression" dxfId="298" priority="12" stopIfTrue="1">
      <formula>AND($O$1="CU",M10&lt;&gt;"Umpire",N10&lt;&gt;"")</formula>
    </cfRule>
    <cfRule type="expression" dxfId="297" priority="13" stopIfTrue="1">
      <formula>AND($O$1="CU",M10&lt;&gt;"Umpire")</formula>
    </cfRule>
  </conditionalFormatting>
  <conditionalFormatting sqref="O37">
    <cfRule type="expression" dxfId="296" priority="3" stopIfTrue="1">
      <formula>P23="as"</formula>
    </cfRule>
    <cfRule type="expression" dxfId="295" priority="4" stopIfTrue="1">
      <formula>P23="bs"</formula>
    </cfRule>
  </conditionalFormatting>
  <conditionalFormatting sqref="O39">
    <cfRule type="expression" dxfId="294" priority="1" stopIfTrue="1">
      <formula>P55="as"</formula>
    </cfRule>
    <cfRule type="expression" dxfId="293" priority="2" stopIfTrue="1">
      <formula>P55="bs"</formula>
    </cfRule>
  </conditionalFormatting>
  <dataValidations count="1">
    <dataValidation type="list" allowBlank="1" showInputMessage="1" sqref="M10 M18 M26 M34 M42 M50 M58 M66 O14 O30 O46 O62 O55 O23 O38">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543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topLeftCell="B1" zoomScale="105"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Altalanos!$B$8</f>
        <v>Lány 6 kcs B</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392" t="str">
        <f>Altalanos!$A$10</f>
        <v>2025.05.26-06-01.</v>
      </c>
      <c r="B4" s="392"/>
      <c r="C4" s="392"/>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t="str">
        <f>IF($E7="","",VLOOKUP($E7,'Lány 6 kcs. B ELO'!$A$7:$O$48,14))</f>
        <v/>
      </c>
      <c r="C7" s="271" t="str">
        <f>IF($E7="","",VLOOKUP($E7,'Lány 6 kcs. B ELO'!$A$7:$O$48,15))</f>
        <v/>
      </c>
      <c r="D7" s="295" t="str">
        <f>IF($E7="","",VLOOKUP($E7,'Lány 6 kcs. B ELO'!$A$7:$O$48,5))</f>
        <v/>
      </c>
      <c r="E7" s="134"/>
      <c r="F7" s="383" t="s">
        <v>519</v>
      </c>
      <c r="G7" s="383" t="s">
        <v>323</v>
      </c>
      <c r="H7" s="383"/>
      <c r="I7" s="135" t="str">
        <f>IF($E7="","",VLOOKUP($E7,'Lány 6 kcs. B ELO'!$A$7:$O$48,4))</f>
        <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410</v>
      </c>
      <c r="K8" s="151" t="str">
        <f>UPPER(IF(OR(J8="a",J8="as"),F7,IF(OR(J8="b",J8="bs"),F9,)))</f>
        <v>RÉPÁNSZKY</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6 kcs. B ELO'!$A$7:$O$48,14))</f>
        <v/>
      </c>
      <c r="C9" s="271" t="str">
        <f>IF($E9="","",VLOOKUP($E9,'Lány 6 kcs. B ELO'!$A$7:$O$48,15))</f>
        <v/>
      </c>
      <c r="D9" s="295" t="str">
        <f>IF($E9="","",VLOOKUP($E9,'Lány 6 kcs. B ELO'!$A$7:$O$48,5))</f>
        <v/>
      </c>
      <c r="E9" s="134"/>
      <c r="F9" s="322" t="str">
        <f>UPPER(IF($E9="","",VLOOKUP($E9,'Lány 6 kcs. B ELO'!$A$7:$O$48,2)))</f>
        <v/>
      </c>
      <c r="G9" s="322" t="str">
        <f>IF($E9="","",VLOOKUP($E9,'Lány 6 kcs. B ELO'!$A$7:$O$48,3))</f>
        <v/>
      </c>
      <c r="H9" s="322"/>
      <c r="I9" s="322" t="str">
        <f>IF($E9="","",VLOOKUP($E9,'Lány 6 kcs. 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t="s">
        <v>410</v>
      </c>
      <c r="M10" s="151" t="str">
        <f>UPPER(IF(OR(L10="a",L10="as"),K8,IF(OR(L10="b",L10="bs"),K12,)))</f>
        <v>RÉPÁNSZKY</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t="str">
        <f>IF($E11="","",VLOOKUP($E11,'Lány 6 kcs. B ELO'!$A$7:$O$48,14))</f>
        <v/>
      </c>
      <c r="C11" s="271" t="str">
        <f>IF($E11="","",VLOOKUP($E11,'Lány 6 kcs. B ELO'!$A$7:$O$48,15))</f>
        <v/>
      </c>
      <c r="D11" s="295" t="str">
        <f>IF($E11="","",VLOOKUP($E11,'Lány 6 kcs. B ELO'!$A$7:$O$48,5))</f>
        <v/>
      </c>
      <c r="E11" s="134"/>
      <c r="F11" s="383" t="s">
        <v>473</v>
      </c>
      <c r="G11" s="383" t="s">
        <v>238</v>
      </c>
      <c r="H11" s="322"/>
      <c r="I11" s="322" t="str">
        <f>IF($E11="","",VLOOKUP($E11,'Lány 6 kcs. B ELO'!$A$7:$O$48,4))</f>
        <v/>
      </c>
      <c r="J11" s="137"/>
      <c r="K11" s="136"/>
      <c r="L11" s="161"/>
      <c r="M11" s="136">
        <v>53</v>
      </c>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410</v>
      </c>
      <c r="K12" s="151" t="str">
        <f>UPPER(IF(OR(J12="a",J12="as"),F11,IF(OR(J12="b",J12="bs"),F13,)))</f>
        <v>CSUTHY</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t="str">
        <f>IF($E13="","",VLOOKUP($E13,'Lány 6 kcs. B ELO'!$A$7:$O$48,14))</f>
        <v/>
      </c>
      <c r="C13" s="271" t="str">
        <f>IF($E13="","",VLOOKUP($E13,'Lány 6 kcs. B ELO'!$A$7:$O$48,15))</f>
        <v/>
      </c>
      <c r="D13" s="295" t="str">
        <f>IF($E13="","",VLOOKUP($E13,'Lány 6 kcs. B ELO'!$A$7:$O$48,5))</f>
        <v/>
      </c>
      <c r="E13" s="134"/>
      <c r="F13" s="322" t="str">
        <f>UPPER(IF($E13="","",VLOOKUP($E13,'Lány 6 kcs. B ELO'!$A$7:$O$48,2)))</f>
        <v/>
      </c>
      <c r="G13" s="322" t="str">
        <f>IF($E13="","",VLOOKUP($E13,'Lány 6 kcs. B ELO'!$A$7:$O$48,3))</f>
        <v/>
      </c>
      <c r="H13" s="322"/>
      <c r="I13" s="322" t="str">
        <f>IF($E13="","",VLOOKUP($E13,'Lány 6 kcs. B ELO'!$A$7:$O$48,4))</f>
        <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t="s">
        <v>410</v>
      </c>
      <c r="O14" s="151" t="str">
        <f>UPPER(IF(OR(N14="a",N14="as"),M10,IF(OR(N14="b",N14="bs"),M18,)))</f>
        <v>RÉPÁNSZKY</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t="str">
        <f>IF($E15="","",VLOOKUP($E15,'Lány 6 kcs. B ELO'!$A$7:$O$48,14))</f>
        <v/>
      </c>
      <c r="C15" s="271" t="str">
        <f>IF($E15="","",VLOOKUP($E15,'Lány 6 kcs. B ELO'!$A$7:$O$48,15))</f>
        <v/>
      </c>
      <c r="D15" s="295" t="str">
        <f>IF($E15="","",VLOOKUP($E15,'Lány 6 kcs. B ELO'!$A$7:$O$48,5))</f>
        <v/>
      </c>
      <c r="E15" s="134"/>
      <c r="F15" s="383" t="s">
        <v>470</v>
      </c>
      <c r="G15" s="383" t="s">
        <v>371</v>
      </c>
      <c r="H15" s="322"/>
      <c r="I15" s="322" t="str">
        <f>IF($E15="","",VLOOKUP($E15,'Lány 6 kcs. B ELO'!$A$7:$O$48,4))</f>
        <v/>
      </c>
      <c r="J15" s="166"/>
      <c r="K15" s="136"/>
      <c r="L15" s="136"/>
      <c r="M15" s="136"/>
      <c r="N15" s="162"/>
      <c r="O15" s="136">
        <v>42</v>
      </c>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t="s">
        <v>410</v>
      </c>
      <c r="K16" s="151" t="str">
        <f>UPPER(IF(OR(J16="a",J16="as"),F15,IF(OR(J16="b",J16="bs"),F17,)))</f>
        <v>KÖRMENDI</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t="str">
        <f>IF($E17="","",VLOOKUP($E17,'Lány 6 kcs. B ELO'!$A$7:$O$48,14))</f>
        <v/>
      </c>
      <c r="C17" s="271" t="str">
        <f>IF($E17="","",VLOOKUP($E17,'Lány 6 kcs. B ELO'!$A$7:$O$48,15))</f>
        <v/>
      </c>
      <c r="D17" s="295" t="str">
        <f>IF($E17="","",VLOOKUP($E17,'Lány 6 kcs. B ELO'!$A$7:$O$48,5))</f>
        <v/>
      </c>
      <c r="E17" s="134"/>
      <c r="F17" s="322" t="str">
        <f>UPPER(IF($E17="","",VLOOKUP($E17,'Lány 6 kcs. B ELO'!$A$7:$O$48,2)))</f>
        <v/>
      </c>
      <c r="G17" s="322" t="str">
        <f>IF($E17="","",VLOOKUP($E17,'Lány 6 kcs. B ELO'!$A$7:$O$48,3))</f>
        <v/>
      </c>
      <c r="H17" s="322"/>
      <c r="I17" s="322" t="str">
        <f>IF($E17="","",VLOOKUP($E17,'Lány 6 kcs. B ELO'!$A$7:$O$48,4))</f>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t="s">
        <v>410</v>
      </c>
      <c r="M18" s="151" t="str">
        <f>UPPER(IF(OR(L18="a",L18="as"),K16,IF(OR(L18="b",L18="bs"),K20,)))</f>
        <v>KÖRMENDI</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IF($E19="","",VLOOKUP($E19,'Lány 6 kcs. B ELO'!$A$7:$O$48,14))</f>
        <v/>
      </c>
      <c r="C19" s="271" t="str">
        <f>IF($E19="","",VLOOKUP($E19,'Lány 6 kcs. B ELO'!$A$7:$O$48,15))</f>
        <v/>
      </c>
      <c r="D19" s="295" t="str">
        <f>IF($E19="","",VLOOKUP($E19,'Lány 6 kcs. B ELO'!$A$7:$O$48,5))</f>
        <v/>
      </c>
      <c r="E19" s="134"/>
      <c r="F19" s="383" t="s">
        <v>471</v>
      </c>
      <c r="G19" s="383" t="s">
        <v>472</v>
      </c>
      <c r="H19" s="322"/>
      <c r="I19" s="322" t="str">
        <f>IF($E19="","",VLOOKUP($E19,'Lány 6 kcs. B ELO'!$A$7:$O$48,4))</f>
        <v/>
      </c>
      <c r="J19" s="137"/>
      <c r="K19" s="136"/>
      <c r="L19" s="161"/>
      <c r="M19" s="136">
        <v>42</v>
      </c>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410</v>
      </c>
      <c r="K20" s="151" t="str">
        <f>UPPER(IF(OR(J20="a",J20="as"),F19,IF(OR(J20="b",J20="bs"),F21,)))</f>
        <v>DARAGÓ</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t="str">
        <f>IF($E21="","",VLOOKUP($E21,'Lány 6 kcs. B ELO'!$A$7:$O$48,14))</f>
        <v/>
      </c>
      <c r="C21" s="271" t="str">
        <f>IF($E21="","",VLOOKUP($E21,'Lány 6 kcs. B ELO'!$A$7:$O$48,15))</f>
        <v/>
      </c>
      <c r="D21" s="295" t="str">
        <f>IF($E21="","",VLOOKUP($E21,'Lány 6 kcs. B ELO'!$A$7:$O$48,5))</f>
        <v/>
      </c>
      <c r="E21" s="134"/>
      <c r="F21" s="135" t="str">
        <f>UPPER(IF($E21="","",VLOOKUP($E21,'Lány 6 kcs. B ELO'!$A$7:$O$48,2)))</f>
        <v/>
      </c>
      <c r="G21" s="135" t="str">
        <f>IF($E21="","",VLOOKUP($E21,'Lány 6 kcs. B ELO'!$A$7:$O$48,3))</f>
        <v/>
      </c>
      <c r="H21" s="135"/>
      <c r="I21" s="135" t="str">
        <f>IF($E21="","",VLOOKUP($E21,'Lány 6 kcs. B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t="s">
        <v>410</v>
      </c>
      <c r="Q22" s="151" t="str">
        <f>UPPER(IF(OR(P22="a",P22="as"),O14,IF(OR(P22="b",P22="bs"),O30,)))</f>
        <v>RÉPÁNSZKY</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t="str">
        <f>IF($E23="","",VLOOKUP($E23,'Lány 6 kcs. B ELO'!$A$7:$O$48,14))</f>
        <v/>
      </c>
      <c r="C23" s="271" t="str">
        <f>IF($E23="","",VLOOKUP($E23,'Lány 6 kcs. B ELO'!$A$7:$O$48,15))</f>
        <v/>
      </c>
      <c r="D23" s="295" t="str">
        <f>IF($E23="","",VLOOKUP($E23,'Lány 6 kcs. B ELO'!$A$7:$O$48,5))</f>
        <v/>
      </c>
      <c r="E23" s="134"/>
      <c r="F23" s="383" t="s">
        <v>474</v>
      </c>
      <c r="G23" s="383" t="s">
        <v>331</v>
      </c>
      <c r="H23" s="383"/>
      <c r="I23" s="135" t="str">
        <f>IF($E23="","",VLOOKUP($E23,'Lány 6 kcs. B ELO'!$A$7:$O$48,4))</f>
        <v/>
      </c>
      <c r="J23" s="137"/>
      <c r="K23" s="136"/>
      <c r="L23" s="136"/>
      <c r="M23" s="136"/>
      <c r="N23" s="160"/>
      <c r="O23" s="139"/>
      <c r="P23" s="217"/>
      <c r="Q23" s="136">
        <v>42</v>
      </c>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410</v>
      </c>
      <c r="K24" s="151" t="str">
        <f>UPPER(IF(OR(J24="a",J24="as"),F23,IF(OR(J24="b",J24="bs"),F25,)))</f>
        <v>HAVASI</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6 kcs. B ELO'!$A$7:$O$48,14))</f>
        <v/>
      </c>
      <c r="C25" s="271" t="str">
        <f>IF($E25="","",VLOOKUP($E25,'Lány 6 kcs. B ELO'!$A$7:$O$48,15))</f>
        <v/>
      </c>
      <c r="D25" s="295" t="str">
        <f>IF($E25="","",VLOOKUP($E25,'Lány 6 kcs. B ELO'!$A$7:$O$48,5))</f>
        <v/>
      </c>
      <c r="E25" s="134"/>
      <c r="F25" s="322" t="str">
        <f>UPPER(IF($E25="","",VLOOKUP($E25,'Lány 6 kcs. B ELO'!$A$7:$O$48,2)))</f>
        <v/>
      </c>
      <c r="G25" s="322" t="str">
        <f>IF($E25="","",VLOOKUP($E25,'Lány 6 kcs. B ELO'!$A$7:$O$48,3))</f>
        <v/>
      </c>
      <c r="H25" s="322"/>
      <c r="I25" s="322" t="str">
        <f>IF($E25="","",VLOOKUP($E25,'Lány 6 kcs. B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t="s">
        <v>411</v>
      </c>
      <c r="M26" s="151" t="str">
        <f>UPPER(IF(OR(L26="a",L26="as"),K24,IF(OR(L26="b",L26="bs"),K28,)))</f>
        <v>DORNBACH</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t="str">
        <f>IF($E27="","",VLOOKUP($E27,'Lány 6 kcs. B ELO'!$A$7:$O$48,14))</f>
        <v/>
      </c>
      <c r="C27" s="271" t="str">
        <f>IF($E27="","",VLOOKUP($E27,'Lány 6 kcs. B ELO'!$A$7:$O$48,15))</f>
        <v/>
      </c>
      <c r="D27" s="295" t="str">
        <f>IF($E27="","",VLOOKUP($E27,'Lány 6 kcs. B ELO'!$A$7:$O$48,5))</f>
        <v/>
      </c>
      <c r="E27" s="134"/>
      <c r="F27" s="383" t="s">
        <v>475</v>
      </c>
      <c r="G27" s="383" t="s">
        <v>353</v>
      </c>
      <c r="H27" s="322"/>
      <c r="I27" s="322" t="str">
        <f>IF($E27="","",VLOOKUP($E27,'Lány 6 kcs. B ELO'!$A$7:$O$48,4))</f>
        <v/>
      </c>
      <c r="J27" s="137"/>
      <c r="K27" s="136"/>
      <c r="L27" s="161"/>
      <c r="M27" s="136" t="s">
        <v>429</v>
      </c>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410</v>
      </c>
      <c r="K28" s="151" t="str">
        <f>UPPER(IF(OR(J28="a",J28="as"),F27,IF(OR(J28="b",J28="bs"),F29,)))</f>
        <v>DORNBACH</v>
      </c>
      <c r="L28" s="163"/>
      <c r="M28" s="136"/>
      <c r="N28" s="162"/>
      <c r="O28" s="139"/>
      <c r="P28" s="217"/>
      <c r="Q28" s="139"/>
      <c r="R28" s="217"/>
      <c r="S28" s="143"/>
    </row>
    <row r="29" spans="1:37" s="34" customFormat="1" ht="9.6" customHeight="1" x14ac:dyDescent="0.25">
      <c r="A29" s="145">
        <v>12</v>
      </c>
      <c r="B29" s="271" t="str">
        <f>IF($E29="","",VLOOKUP($E29,'Lány 6 kcs. B ELO'!$A$7:$O$48,14))</f>
        <v/>
      </c>
      <c r="C29" s="271" t="str">
        <f>IF($E29="","",VLOOKUP($E29,'Lány 6 kcs. B ELO'!$A$7:$O$48,15))</f>
        <v/>
      </c>
      <c r="D29" s="295" t="str">
        <f>IF($E29="","",VLOOKUP($E29,'Lány 6 kcs. B ELO'!$A$7:$O$48,5))</f>
        <v/>
      </c>
      <c r="E29" s="134"/>
      <c r="F29" s="322" t="str">
        <f>UPPER(IF($E29="","",VLOOKUP($E29,'Lány 6 kcs. B ELO'!$A$7:$O$48,2)))</f>
        <v/>
      </c>
      <c r="G29" s="322" t="str">
        <f>IF($E29="","",VLOOKUP($E29,'Lány 6 kcs. B ELO'!$A$7:$O$48,3))</f>
        <v/>
      </c>
      <c r="H29" s="322"/>
      <c r="I29" s="322" t="str">
        <f>IF($E29="","",VLOOKUP($E29,'Lány 6 kcs. B ELO'!$A$7:$O$48,4))</f>
        <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t="s">
        <v>411</v>
      </c>
      <c r="O30" s="151" t="str">
        <f>UPPER(IF(OR(N30="a",N30="as"),M26,IF(OR(N30="b",N30="bs"),M34,)))</f>
        <v>METZGER</v>
      </c>
      <c r="P30" s="219"/>
      <c r="Q30" s="139"/>
      <c r="R30" s="217"/>
      <c r="S30" s="143"/>
    </row>
    <row r="31" spans="1:37" s="34" customFormat="1" ht="9.6" customHeight="1" x14ac:dyDescent="0.25">
      <c r="A31" s="145">
        <v>13</v>
      </c>
      <c r="B31" s="271" t="str">
        <f>IF($E31="","",VLOOKUP($E31,'Lány 6 kcs. B ELO'!$A$7:$O$48,14))</f>
        <v/>
      </c>
      <c r="C31" s="271" t="str">
        <f>IF($E31="","",VLOOKUP($E31,'Lány 6 kcs. B ELO'!$A$7:$O$48,15))</f>
        <v/>
      </c>
      <c r="D31" s="295" t="str">
        <f>IF($E31="","",VLOOKUP($E31,'Lány 6 kcs. B ELO'!$A$7:$O$48,5))</f>
        <v/>
      </c>
      <c r="E31" s="134"/>
      <c r="F31" s="383" t="s">
        <v>476</v>
      </c>
      <c r="G31" s="383" t="s">
        <v>380</v>
      </c>
      <c r="H31" s="322"/>
      <c r="I31" s="322" t="str">
        <f>IF($E31="","",VLOOKUP($E31,'Lány 6 kcs. B ELO'!$A$7:$O$48,4))</f>
        <v/>
      </c>
      <c r="J31" s="166"/>
      <c r="K31" s="136"/>
      <c r="L31" s="136"/>
      <c r="M31" s="136"/>
      <c r="N31" s="162"/>
      <c r="O31" s="136">
        <v>41</v>
      </c>
      <c r="P31" s="140"/>
      <c r="Q31" s="139"/>
      <c r="R31" s="217"/>
      <c r="S31" s="143"/>
    </row>
    <row r="32" spans="1:37" s="34" customFormat="1" ht="9.6" customHeight="1" x14ac:dyDescent="0.25">
      <c r="A32" s="145"/>
      <c r="B32" s="308"/>
      <c r="C32" s="308"/>
      <c r="D32" s="304"/>
      <c r="E32" s="156"/>
      <c r="F32" s="323"/>
      <c r="G32" s="323"/>
      <c r="H32" s="324"/>
      <c r="I32" s="325" t="s">
        <v>0</v>
      </c>
      <c r="J32" s="150" t="s">
        <v>410</v>
      </c>
      <c r="K32" s="151" t="str">
        <f>UPPER(IF(OR(J32="a",J32="as"),F31,IF(OR(J32="b",J32="bs"),F33,)))</f>
        <v>BENEDECZKI</v>
      </c>
      <c r="L32" s="151"/>
      <c r="M32" s="136"/>
      <c r="N32" s="162"/>
      <c r="O32" s="139"/>
      <c r="P32" s="140"/>
      <c r="Q32" s="139"/>
      <c r="R32" s="217"/>
      <c r="S32" s="143"/>
    </row>
    <row r="33" spans="1:19" s="34" customFormat="1" ht="9.6" customHeight="1" x14ac:dyDescent="0.25">
      <c r="A33" s="145">
        <v>14</v>
      </c>
      <c r="B33" s="271" t="str">
        <f>IF($E33="","",VLOOKUP($E33,'Lány 6 kcs. B ELO'!$A$7:$O$48,14))</f>
        <v/>
      </c>
      <c r="C33" s="271" t="str">
        <f>IF($E33="","",VLOOKUP($E33,'Lány 6 kcs. B ELO'!$A$7:$O$48,15))</f>
        <v/>
      </c>
      <c r="D33" s="295" t="str">
        <f>IF($E33="","",VLOOKUP($E33,'Lány 6 kcs. B ELO'!$A$7:$O$48,5))</f>
        <v/>
      </c>
      <c r="E33" s="134"/>
      <c r="F33" s="322" t="str">
        <f>UPPER(IF($E33="","",VLOOKUP($E33,'Lány 6 kcs. B ELO'!$A$7:$O$48,2)))</f>
        <v/>
      </c>
      <c r="G33" s="322" t="str">
        <f>IF($E33="","",VLOOKUP($E33,'Lány 6 kcs. B ELO'!$A$7:$O$48,3))</f>
        <v/>
      </c>
      <c r="H33" s="322"/>
      <c r="I33" s="322" t="str">
        <f>IF($E33="","",VLOOKUP($E33,'Lány 6 kcs. B ELO'!$A$7:$O$48,4))</f>
        <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t="s">
        <v>411</v>
      </c>
      <c r="M34" s="151" t="str">
        <f>UPPER(IF(OR(L34="a",L34="as"),K32,IF(OR(L34="b",L34="bs"),K36,)))</f>
        <v>METZGER</v>
      </c>
      <c r="N34" s="168"/>
      <c r="O34" s="139"/>
      <c r="P34" s="140"/>
      <c r="Q34" s="139"/>
      <c r="R34" s="217"/>
      <c r="S34" s="143"/>
    </row>
    <row r="35" spans="1:19" s="34" customFormat="1" ht="9.6" customHeight="1" x14ac:dyDescent="0.25">
      <c r="A35" s="145">
        <v>15</v>
      </c>
      <c r="B35" s="271" t="str">
        <f>IF($E35="","",VLOOKUP($E35,'Lány 6 kcs. B ELO'!$A$7:$O$48,14))</f>
        <v/>
      </c>
      <c r="C35" s="271" t="str">
        <f>IF($E35="","",VLOOKUP($E35,'Lány 6 kcs. B ELO'!$A$7:$O$48,15))</f>
        <v/>
      </c>
      <c r="D35" s="295" t="str">
        <f>IF($E35="","",VLOOKUP($E35,'Lány 6 kcs. B ELO'!$A$7:$O$48,5))</f>
        <v/>
      </c>
      <c r="E35" s="134"/>
      <c r="F35" s="383" t="s">
        <v>477</v>
      </c>
      <c r="G35" s="383" t="s">
        <v>358</v>
      </c>
      <c r="H35" s="322"/>
      <c r="I35" s="322" t="str">
        <f>IF($E35="","",VLOOKUP($E35,'Lány 6 kcs. B ELO'!$A$7:$O$48,4))</f>
        <v/>
      </c>
      <c r="J35" s="137"/>
      <c r="K35" s="136"/>
      <c r="L35" s="161"/>
      <c r="M35" s="136">
        <v>41</v>
      </c>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410</v>
      </c>
      <c r="K36" s="151" t="str">
        <f>UPPER(IF(OR(J36="a",J36="as"),F35,IF(OR(J36="b",J36="bs"),F37,)))</f>
        <v>METZGER</v>
      </c>
      <c r="L36" s="163"/>
      <c r="M36" s="136"/>
      <c r="N36" s="160"/>
      <c r="O36" s="139"/>
      <c r="P36" s="140"/>
      <c r="Q36" s="139"/>
      <c r="R36" s="217"/>
      <c r="S36" s="143"/>
    </row>
    <row r="37" spans="1:19" s="34" customFormat="1" ht="9.6" customHeight="1" x14ac:dyDescent="0.25">
      <c r="A37" s="133">
        <v>16</v>
      </c>
      <c r="B37" s="271" t="str">
        <f>IF($E37="","",VLOOKUP($E37,'Lány 6 kcs. B ELO'!$A$7:$O$48,14))</f>
        <v/>
      </c>
      <c r="C37" s="271" t="str">
        <f>IF($E37="","",VLOOKUP($E37,'Lány 6 kcs. B ELO'!$A$7:$O$48,15))</f>
        <v/>
      </c>
      <c r="D37" s="295" t="str">
        <f>IF($E37="","",VLOOKUP($E37,'Lány 6 kcs. B ELO'!$A$7:$O$48,5))</f>
        <v/>
      </c>
      <c r="E37" s="134"/>
      <c r="F37" s="135" t="str">
        <f>UPPER(IF($E37="","",VLOOKUP($E37,'Lány 6 kcs. B ELO'!$A$7:$O$48,2)))</f>
        <v/>
      </c>
      <c r="G37" s="135" t="str">
        <f>IF($E37="","",VLOOKUP($E37,'Lány 6 kcs. B ELO'!$A$7:$O$48,3))</f>
        <v/>
      </c>
      <c r="H37" s="135"/>
      <c r="I37" s="135" t="str">
        <f>IF($E37="","",VLOOKUP($E37,'Lány 6 kcs. B ELO'!$A$7:$O$48,4))</f>
        <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
        <v>478</v>
      </c>
      <c r="R38" s="222"/>
      <c r="S38" s="143"/>
    </row>
    <row r="39" spans="1:19" s="34" customFormat="1" ht="9.6" customHeight="1" x14ac:dyDescent="0.25">
      <c r="A39" s="133">
        <v>17</v>
      </c>
      <c r="B39" s="271" t="str">
        <f>IF($E39="","",VLOOKUP($E39,'Lány 6 kcs. B ELO'!$A$7:$O$48,14))</f>
        <v/>
      </c>
      <c r="C39" s="271" t="str">
        <f>IF($E39="","",VLOOKUP($E39,'Lány 6 kcs. B ELO'!$A$7:$O$48,15))</f>
        <v/>
      </c>
      <c r="D39" s="295" t="str">
        <f>IF($E39="","",VLOOKUP($E39,'Lány 6 kcs. B ELO'!$A$7:$O$48,5))</f>
        <v/>
      </c>
      <c r="E39" s="134"/>
      <c r="F39" s="135" t="str">
        <f>UPPER(IF($E39="","",VLOOKUP($E39,'Lány 6 kcs. B ELO'!$A$7:$O$48,2)))</f>
        <v/>
      </c>
      <c r="G39" s="135" t="str">
        <f>IF($E39="","",VLOOKUP($E39,'Lány 6 kcs. B ELO'!$A$7:$O$48,3))</f>
        <v/>
      </c>
      <c r="H39" s="135"/>
      <c r="I39" s="135" t="str">
        <f>IF($E39="","",VLOOKUP($E39,'Lány 6 kcs. B ELO'!$A$7:$O$48,4))</f>
        <v/>
      </c>
      <c r="J39" s="137"/>
      <c r="K39" s="136"/>
      <c r="L39" s="136"/>
      <c r="M39" s="136"/>
      <c r="N39" s="160"/>
      <c r="O39" s="149" t="s">
        <v>0</v>
      </c>
      <c r="P39" s="223"/>
      <c r="Q39" s="136">
        <v>41</v>
      </c>
      <c r="R39" s="217"/>
      <c r="S39" s="143"/>
    </row>
    <row r="40" spans="1:19" s="34" customFormat="1" ht="9.6" customHeight="1" x14ac:dyDescent="0.25">
      <c r="A40" s="145"/>
      <c r="B40" s="308"/>
      <c r="C40" s="308"/>
      <c r="D40" s="304"/>
      <c r="E40" s="146"/>
      <c r="F40" s="147"/>
      <c r="G40" s="147"/>
      <c r="H40" s="148"/>
      <c r="I40" s="149" t="s">
        <v>0</v>
      </c>
      <c r="J40" s="150" t="s">
        <v>411</v>
      </c>
      <c r="K40" s="151" t="str">
        <f>UPPER(IF(OR(J40="a",J40="as"),F39,IF(OR(J40="b",J40="bs"),F41,)))</f>
        <v>KOVÁCS-VARGA</v>
      </c>
      <c r="L40" s="151"/>
      <c r="M40" s="136"/>
      <c r="N40" s="160"/>
      <c r="O40" s="139"/>
      <c r="P40" s="140"/>
      <c r="Q40" s="139"/>
      <c r="R40" s="217"/>
      <c r="S40" s="143"/>
    </row>
    <row r="41" spans="1:19" s="34" customFormat="1" ht="9.6" customHeight="1" x14ac:dyDescent="0.25">
      <c r="A41" s="145">
        <v>18</v>
      </c>
      <c r="B41" s="271" t="str">
        <f>IF($E41="","",VLOOKUP($E41,'Lány 6 kcs. B ELO'!$A$7:$O$48,14))</f>
        <v/>
      </c>
      <c r="C41" s="271" t="str">
        <f>IF($E41="","",VLOOKUP($E41,'Lány 6 kcs. B ELO'!$A$7:$O$48,15))</f>
        <v/>
      </c>
      <c r="D41" s="295" t="str">
        <f>IF($E41="","",VLOOKUP($E41,'Lány 6 kcs. B ELO'!$A$7:$O$48,5))</f>
        <v/>
      </c>
      <c r="E41" s="134"/>
      <c r="F41" s="383" t="s">
        <v>478</v>
      </c>
      <c r="G41" s="383" t="s">
        <v>479</v>
      </c>
      <c r="H41" s="322"/>
      <c r="I41" s="322" t="str">
        <f>IF($E41="","",VLOOKUP($E41,'Lány 6 kcs. B ELO'!$A$7:$O$48,4))</f>
        <v/>
      </c>
      <c r="J41" s="154"/>
      <c r="K41" s="136"/>
      <c r="L41" s="155"/>
      <c r="M41" s="136"/>
      <c r="N41" s="160"/>
      <c r="O41" s="139"/>
      <c r="P41" s="140"/>
      <c r="Q41" s="393" t="str">
        <f>IF(Y3="","",CONCATENATE(AB1," pont"))</f>
        <v/>
      </c>
      <c r="R41" s="394"/>
      <c r="S41" s="143"/>
    </row>
    <row r="42" spans="1:19" s="34" customFormat="1" ht="9.6" customHeight="1" x14ac:dyDescent="0.25">
      <c r="A42" s="145"/>
      <c r="B42" s="308"/>
      <c r="C42" s="308"/>
      <c r="D42" s="304"/>
      <c r="E42" s="156"/>
      <c r="F42" s="323"/>
      <c r="G42" s="323"/>
      <c r="H42" s="324"/>
      <c r="I42" s="323"/>
      <c r="J42" s="157"/>
      <c r="K42" s="149" t="s">
        <v>0</v>
      </c>
      <c r="L42" s="158" t="s">
        <v>410</v>
      </c>
      <c r="M42" s="151" t="str">
        <f>UPPER(IF(OR(L42="a",L42="as"),K40,IF(OR(L42="b",L42="bs"),K44,)))</f>
        <v>KOVÁCS-VARGA</v>
      </c>
      <c r="N42" s="159"/>
      <c r="O42" s="139"/>
      <c r="P42" s="140"/>
      <c r="Q42" s="139"/>
      <c r="R42" s="217"/>
      <c r="S42" s="143"/>
    </row>
    <row r="43" spans="1:19" s="34" customFormat="1" ht="9.6" customHeight="1" x14ac:dyDescent="0.25">
      <c r="A43" s="145">
        <v>19</v>
      </c>
      <c r="B43" s="271" t="str">
        <f>IF($E43="","",VLOOKUP($E43,'Lány 6 kcs. B ELO'!$A$7:$O$48,14))</f>
        <v/>
      </c>
      <c r="C43" s="271" t="str">
        <f>IF($E43="","",VLOOKUP($E43,'Lány 6 kcs. B ELO'!$A$7:$O$48,15))</f>
        <v/>
      </c>
      <c r="D43" s="295" t="str">
        <f>IF($E43="","",VLOOKUP($E43,'Lány 6 kcs. B ELO'!$A$7:$O$48,5))</f>
        <v/>
      </c>
      <c r="E43" s="134"/>
      <c r="F43" s="322" t="str">
        <f>UPPER(IF($E43="","",VLOOKUP($E43,'Lány 6 kcs. B ELO'!$A$7:$O$48,2)))</f>
        <v/>
      </c>
      <c r="G43" s="322" t="str">
        <f>IF($E43="","",VLOOKUP($E43,'Lány 6 kcs. B ELO'!$A$7:$O$48,3))</f>
        <v/>
      </c>
      <c r="H43" s="322"/>
      <c r="I43" s="322" t="str">
        <f>IF($E43="","",VLOOKUP($E43,'Lány 6 kcs. B ELO'!$A$7:$O$48,4))</f>
        <v/>
      </c>
      <c r="J43" s="137"/>
      <c r="K43" s="136"/>
      <c r="L43" s="161"/>
      <c r="M43" s="136" t="s">
        <v>528</v>
      </c>
      <c r="N43" s="162"/>
      <c r="O43" s="139"/>
      <c r="P43" s="140"/>
      <c r="Q43" s="139"/>
      <c r="R43" s="217"/>
      <c r="S43" s="143"/>
    </row>
    <row r="44" spans="1:19" s="34" customFormat="1" ht="9.6" customHeight="1" x14ac:dyDescent="0.25">
      <c r="A44" s="145"/>
      <c r="B44" s="308"/>
      <c r="C44" s="308"/>
      <c r="D44" s="304"/>
      <c r="E44" s="156"/>
      <c r="F44" s="323"/>
      <c r="G44" s="323"/>
      <c r="H44" s="324"/>
      <c r="I44" s="325" t="s">
        <v>0</v>
      </c>
      <c r="J44" s="150" t="s">
        <v>411</v>
      </c>
      <c r="K44" s="151" t="str">
        <f>UPPER(IF(OR(J44="a",J44="as"),F43,IF(OR(J44="b",J44="bs"),F45,)))</f>
        <v>FAKLI</v>
      </c>
      <c r="L44" s="163"/>
      <c r="M44" s="136"/>
      <c r="N44" s="162"/>
      <c r="O44" s="139"/>
      <c r="P44" s="140"/>
      <c r="Q44" s="139"/>
      <c r="R44" s="217"/>
      <c r="S44" s="143"/>
    </row>
    <row r="45" spans="1:19" s="34" customFormat="1" ht="9.6" customHeight="1" x14ac:dyDescent="0.25">
      <c r="A45" s="145">
        <v>20</v>
      </c>
      <c r="B45" s="271" t="str">
        <f>IF($E45="","",VLOOKUP($E45,'Lány 6 kcs. B ELO'!$A$7:$O$48,14))</f>
        <v/>
      </c>
      <c r="C45" s="271" t="str">
        <f>IF($E45="","",VLOOKUP($E45,'Lány 6 kcs. B ELO'!$A$7:$O$48,15))</f>
        <v/>
      </c>
      <c r="D45" s="295" t="str">
        <f>IF($E45="","",VLOOKUP($E45,'Lány 6 kcs. B ELO'!$A$7:$O$48,5))</f>
        <v/>
      </c>
      <c r="E45" s="134"/>
      <c r="F45" s="383" t="s">
        <v>480</v>
      </c>
      <c r="G45" s="383" t="s">
        <v>246</v>
      </c>
      <c r="H45" s="322"/>
      <c r="I45" s="322" t="str">
        <f>IF($E45="","",VLOOKUP($E45,'Lány 6 kcs. B ELO'!$A$7:$O$48,4))</f>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t="s">
        <v>410</v>
      </c>
      <c r="O46" s="151" t="str">
        <f>UPPER(IF(OR(N46="a",N46="as"),M42,IF(OR(N46="b",N46="bs"),M50,)))</f>
        <v>KOVÁCS-VARGA</v>
      </c>
      <c r="P46" s="218"/>
      <c r="Q46" s="139"/>
      <c r="R46" s="217"/>
      <c r="S46" s="143"/>
    </row>
    <row r="47" spans="1:19" s="34" customFormat="1" ht="9.6" customHeight="1" x14ac:dyDescent="0.25">
      <c r="A47" s="145">
        <v>21</v>
      </c>
      <c r="B47" s="271" t="str">
        <f>IF($E47="","",VLOOKUP($E47,'Lány 6 kcs. B ELO'!$A$7:$O$48,14))</f>
        <v/>
      </c>
      <c r="C47" s="271" t="str">
        <f>IF($E47="","",VLOOKUP($E47,'Lány 6 kcs. B ELO'!$A$7:$O$48,15))</f>
        <v/>
      </c>
      <c r="D47" s="295" t="str">
        <f>IF($E47="","",VLOOKUP($E47,'Lány 6 kcs. B ELO'!$A$7:$O$48,5))</f>
        <v/>
      </c>
      <c r="E47" s="134"/>
      <c r="F47" s="383"/>
      <c r="G47" s="383"/>
      <c r="H47" s="322"/>
      <c r="I47" s="322"/>
      <c r="J47" s="166"/>
      <c r="K47" s="136"/>
      <c r="L47" s="136"/>
      <c r="M47" s="136"/>
      <c r="N47" s="162"/>
      <c r="O47" s="136">
        <v>42</v>
      </c>
      <c r="P47" s="217"/>
      <c r="Q47" s="139"/>
      <c r="R47" s="217"/>
      <c r="S47" s="143"/>
    </row>
    <row r="48" spans="1:19" s="34" customFormat="1" ht="9.6" customHeight="1" x14ac:dyDescent="0.25">
      <c r="A48" s="145"/>
      <c r="B48" s="308"/>
      <c r="C48" s="308"/>
      <c r="D48" s="304"/>
      <c r="E48" s="156"/>
      <c r="F48" s="323"/>
      <c r="G48" s="323"/>
      <c r="H48" s="324"/>
      <c r="I48" s="325"/>
      <c r="J48" s="150" t="s">
        <v>411</v>
      </c>
      <c r="K48" s="151" t="str">
        <f>UPPER(IF(OR(J48="a",J48="as"),F47,IF(OR(J48="b",J48="bs"),F49,)))</f>
        <v>SÁPI</v>
      </c>
      <c r="L48" s="151"/>
      <c r="M48" s="136"/>
      <c r="N48" s="162"/>
      <c r="O48" s="139"/>
      <c r="P48" s="217"/>
      <c r="Q48" s="139"/>
      <c r="R48" s="217"/>
      <c r="S48" s="143"/>
    </row>
    <row r="49" spans="1:19" s="34" customFormat="1" ht="9.6" customHeight="1" x14ac:dyDescent="0.25">
      <c r="A49" s="145">
        <v>22</v>
      </c>
      <c r="B49" s="271" t="str">
        <f>IF($E49="","",VLOOKUP($E49,'Lány 6 kcs. B ELO'!$A$7:$O$48,14))</f>
        <v/>
      </c>
      <c r="C49" s="271" t="str">
        <f>IF($E49="","",VLOOKUP($E49,'Lány 6 kcs. B ELO'!$A$7:$O$48,15))</f>
        <v/>
      </c>
      <c r="D49" s="295" t="str">
        <f>IF($E49="","",VLOOKUP($E49,'Lány 6 kcs. B ELO'!$A$7:$O$48,5))</f>
        <v/>
      </c>
      <c r="E49" s="134"/>
      <c r="F49" s="383" t="s">
        <v>482</v>
      </c>
      <c r="G49" s="383" t="s">
        <v>377</v>
      </c>
      <c r="H49" s="322"/>
      <c r="I49" s="322" t="str">
        <f>IF($E49="","",VLOOKUP($E49,'Lány 6 kcs. B ELO'!$A$7:$O$48,4))</f>
        <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t="s">
        <v>410</v>
      </c>
      <c r="M50" s="151" t="str">
        <f>UPPER(IF(OR(L50="a",L50="as"),K48,IF(OR(L50="b",L50="bs"),K52,)))</f>
        <v>SÁPI</v>
      </c>
      <c r="N50" s="168"/>
      <c r="O50" s="139"/>
      <c r="P50" s="217"/>
      <c r="Q50" s="139"/>
      <c r="R50" s="217"/>
      <c r="S50" s="143"/>
    </row>
    <row r="51" spans="1:19" s="34" customFormat="1" ht="9.6" customHeight="1" x14ac:dyDescent="0.25">
      <c r="A51" s="145">
        <v>23</v>
      </c>
      <c r="B51" s="271" t="str">
        <f>IF($E51="","",VLOOKUP($E51,'Lány 6 kcs. B ELO'!$A$7:$O$48,14))</f>
        <v/>
      </c>
      <c r="C51" s="271" t="str">
        <f>IF($E51="","",VLOOKUP($E51,'Lány 6 kcs. B ELO'!$A$7:$O$48,15))</f>
        <v/>
      </c>
      <c r="D51" s="295" t="str">
        <f>IF($E51="","",VLOOKUP($E51,'Lány 6 kcs. B ELO'!$A$7:$O$48,5))</f>
        <v/>
      </c>
      <c r="E51" s="134"/>
      <c r="F51" s="322" t="str">
        <f>UPPER(IF($E51="","",VLOOKUP($E51,'Lány 6 kcs. B ELO'!$A$7:$O$48,2)))</f>
        <v/>
      </c>
      <c r="G51" s="322" t="str">
        <f>IF($E51="","",VLOOKUP($E51,'Lány 6 kcs. B ELO'!$A$7:$O$48,3))</f>
        <v/>
      </c>
      <c r="H51" s="322"/>
      <c r="I51" s="322" t="str">
        <f>IF($E51="","",VLOOKUP($E51,'Lány 6 kcs. B ELO'!$A$7:$O$48,4))</f>
        <v/>
      </c>
      <c r="J51" s="137"/>
      <c r="K51" s="136"/>
      <c r="L51" s="161"/>
      <c r="M51" s="388" t="s">
        <v>429</v>
      </c>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411</v>
      </c>
      <c r="K52" s="151" t="str">
        <f>UPPER(IF(OR(J52="a",J52="as"),F51,IF(OR(J52="b",J52="bs"),F53,)))</f>
        <v>CSERVENKA</v>
      </c>
      <c r="L52" s="163"/>
      <c r="M52" s="136"/>
      <c r="N52" s="160"/>
      <c r="O52" s="139"/>
      <c r="P52" s="217"/>
      <c r="Q52" s="139"/>
      <c r="R52" s="217"/>
      <c r="S52" s="143"/>
    </row>
    <row r="53" spans="1:19" s="34" customFormat="1" ht="9.6" customHeight="1" x14ac:dyDescent="0.25">
      <c r="A53" s="133">
        <v>24</v>
      </c>
      <c r="B53" s="271" t="str">
        <f>IF($E53="","",VLOOKUP($E53,'Lány 6 kcs. B ELO'!$A$7:$O$48,14))</f>
        <v/>
      </c>
      <c r="C53" s="271" t="str">
        <f>IF($E53="","",VLOOKUP($E53,'Lány 6 kcs. B ELO'!$A$7:$O$48,15))</f>
        <v/>
      </c>
      <c r="D53" s="295" t="str">
        <f>IF($E53="","",VLOOKUP($E53,'Lány 6 kcs. B ELO'!$A$7:$O$48,5))</f>
        <v/>
      </c>
      <c r="E53" s="389"/>
      <c r="F53" s="383" t="s">
        <v>483</v>
      </c>
      <c r="G53" s="383" t="s">
        <v>246</v>
      </c>
      <c r="H53" s="383"/>
      <c r="I53" s="135" t="str">
        <f>IF($E53="","",VLOOKUP($E53,'Lány 6 kcs. B ELO'!$A$7:$O$48,4))</f>
        <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t="s">
        <v>410</v>
      </c>
      <c r="Q54" s="151" t="str">
        <f>UPPER(IF(OR(P54="a",P54="as"),O46,IF(OR(P54="b",P54="bs"),O62,)))</f>
        <v>KOVÁCS-VARGA</v>
      </c>
      <c r="R54" s="219"/>
      <c r="S54" s="143"/>
    </row>
    <row r="55" spans="1:19" s="34" customFormat="1" ht="9.6" customHeight="1" x14ac:dyDescent="0.25">
      <c r="A55" s="133">
        <v>25</v>
      </c>
      <c r="B55" s="271" t="str">
        <f>IF($E55="","",VLOOKUP($E55,'Lány 6 kcs. B ELO'!$A$7:$O$48,14))</f>
        <v/>
      </c>
      <c r="C55" s="271" t="str">
        <f>IF($E55="","",VLOOKUP($E55,'Lány 6 kcs. B ELO'!$A$7:$O$48,15))</f>
        <v/>
      </c>
      <c r="D55" s="295" t="str">
        <f>IF($E55="","",VLOOKUP($E55,'Lány 6 kcs. B ELO'!$A$7:$O$48,5))</f>
        <v/>
      </c>
      <c r="E55" s="134"/>
      <c r="F55" s="135" t="str">
        <f>UPPER(IF($E55="","",VLOOKUP($E55,'Lány 6 kcs. B ELO'!$A$7:$O$48,2)))</f>
        <v/>
      </c>
      <c r="G55" s="135" t="str">
        <f>IF($E55="","",VLOOKUP($E55,'Lány 6 kcs. B ELO'!$A$7:$O$48,3))</f>
        <v/>
      </c>
      <c r="H55" s="135"/>
      <c r="I55" s="135" t="str">
        <f>IF($E55="","",VLOOKUP($E55,'Lány 6 kcs. B ELO'!$A$7:$O$48,4))</f>
        <v/>
      </c>
      <c r="J55" s="137"/>
      <c r="K55" s="136"/>
      <c r="L55" s="136"/>
      <c r="M55" s="136"/>
      <c r="N55" s="160"/>
      <c r="O55" s="139"/>
      <c r="P55" s="217"/>
      <c r="Q55" s="136">
        <v>40</v>
      </c>
      <c r="R55" s="140"/>
      <c r="S55" s="143"/>
    </row>
    <row r="56" spans="1:19" s="34" customFormat="1" ht="9.6" customHeight="1" x14ac:dyDescent="0.25">
      <c r="A56" s="145"/>
      <c r="B56" s="308"/>
      <c r="C56" s="308"/>
      <c r="D56" s="304"/>
      <c r="E56" s="146"/>
      <c r="F56" s="147"/>
      <c r="G56" s="147"/>
      <c r="H56" s="148"/>
      <c r="I56" s="149" t="s">
        <v>0</v>
      </c>
      <c r="J56" s="150" t="s">
        <v>411</v>
      </c>
      <c r="K56" s="151" t="str">
        <f>UPPER(IF(OR(J56="a",J56="as"),F55,IF(OR(J56="b",J56="bs"),F57,)))</f>
        <v>NYESTI</v>
      </c>
      <c r="L56" s="151"/>
      <c r="M56" s="136"/>
      <c r="N56" s="160"/>
      <c r="O56" s="139"/>
      <c r="P56" s="217"/>
      <c r="Q56" s="139"/>
      <c r="R56" s="140"/>
      <c r="S56" s="143"/>
    </row>
    <row r="57" spans="1:19" s="34" customFormat="1" ht="9.6" customHeight="1" x14ac:dyDescent="0.25">
      <c r="A57" s="145">
        <v>26</v>
      </c>
      <c r="B57" s="271" t="str">
        <f>IF($E57="","",VLOOKUP($E57,'Lány 6 kcs. B ELO'!$A$7:$O$48,14))</f>
        <v/>
      </c>
      <c r="C57" s="271" t="str">
        <f>IF($E57="","",VLOOKUP($E57,'Lány 6 kcs. B ELO'!$A$7:$O$48,15))</f>
        <v/>
      </c>
      <c r="D57" s="295" t="str">
        <f>IF($E57="","",VLOOKUP($E57,'Lány 6 kcs. B ELO'!$A$7:$O$48,5))</f>
        <v/>
      </c>
      <c r="E57" s="134"/>
      <c r="F57" s="383" t="s">
        <v>484</v>
      </c>
      <c r="G57" s="383" t="s">
        <v>386</v>
      </c>
      <c r="H57" s="322"/>
      <c r="I57" s="322" t="str">
        <f>IF($E57="","",VLOOKUP($E57,'Lány 6 kcs. B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t="s">
        <v>410</v>
      </c>
      <c r="M58" s="151" t="str">
        <f>UPPER(IF(OR(L58="a",L58="as"),K56,IF(OR(L58="b",L58="bs"),K60,)))</f>
        <v>NYESTI</v>
      </c>
      <c r="N58" s="159"/>
      <c r="O58" s="139"/>
      <c r="P58" s="217"/>
      <c r="Q58" s="139"/>
      <c r="R58" s="140"/>
      <c r="S58" s="143"/>
    </row>
    <row r="59" spans="1:19" s="34" customFormat="1" ht="9.6" customHeight="1" x14ac:dyDescent="0.25">
      <c r="A59" s="145">
        <v>27</v>
      </c>
      <c r="B59" s="271" t="str">
        <f>IF($E59="","",VLOOKUP($E59,'Lány 6 kcs. B ELO'!$A$7:$O$48,14))</f>
        <v/>
      </c>
      <c r="C59" s="271" t="str">
        <f>IF($E59="","",VLOOKUP($E59,'Lány 6 kcs. B ELO'!$A$7:$O$48,15))</f>
        <v/>
      </c>
      <c r="D59" s="295" t="str">
        <f>IF($E59="","",VLOOKUP($E59,'Lány 6 kcs. B ELO'!$A$7:$O$48,5))</f>
        <v/>
      </c>
      <c r="E59" s="134"/>
      <c r="F59" s="322" t="str">
        <f>UPPER(IF($E59="","",VLOOKUP($E59,'Lány 6 kcs. B ELO'!$A$7:$O$48,2)))</f>
        <v/>
      </c>
      <c r="G59" s="322" t="str">
        <f>IF($E59="","",VLOOKUP($E59,'Lány 6 kcs. B ELO'!$A$7:$O$48,3))</f>
        <v/>
      </c>
      <c r="H59" s="322"/>
      <c r="I59" s="322" t="str">
        <f>IF($E59="","",VLOOKUP($E59,'Lány 6 kcs. B ELO'!$A$7:$O$48,4))</f>
        <v/>
      </c>
      <c r="J59" s="137"/>
      <c r="K59" s="136"/>
      <c r="L59" s="161"/>
      <c r="M59" s="136" t="s">
        <v>526</v>
      </c>
      <c r="N59" s="162"/>
      <c r="O59" s="139"/>
      <c r="P59" s="217"/>
      <c r="Q59" s="139"/>
      <c r="R59" s="140"/>
      <c r="S59" s="176"/>
    </row>
    <row r="60" spans="1:19" s="34" customFormat="1" ht="9.6" customHeight="1" x14ac:dyDescent="0.25">
      <c r="A60" s="145"/>
      <c r="B60" s="308"/>
      <c r="C60" s="308"/>
      <c r="D60" s="304"/>
      <c r="E60" s="156"/>
      <c r="F60" s="323"/>
      <c r="G60" s="323"/>
      <c r="H60" s="324"/>
      <c r="I60" s="325" t="s">
        <v>0</v>
      </c>
      <c r="J60" s="150" t="s">
        <v>411</v>
      </c>
      <c r="K60" s="151" t="str">
        <f>UPPER(IF(OR(J60="a",J60="as"),F59,IF(OR(J60="b",J60="bs"),F61,)))</f>
        <v>LÉGÁR</v>
      </c>
      <c r="L60" s="163"/>
      <c r="M60" s="136"/>
      <c r="N60" s="162"/>
      <c r="O60" s="139"/>
      <c r="P60" s="217"/>
      <c r="Q60" s="139"/>
      <c r="R60" s="140"/>
      <c r="S60" s="143"/>
    </row>
    <row r="61" spans="1:19" s="34" customFormat="1" ht="9.6" customHeight="1" x14ac:dyDescent="0.25">
      <c r="A61" s="145">
        <v>28</v>
      </c>
      <c r="B61" s="271" t="str">
        <f>IF($E61="","",VLOOKUP($E61,'Lány 6 kcs. B ELO'!$A$7:$O$48,14))</f>
        <v/>
      </c>
      <c r="C61" s="271" t="str">
        <f>IF($E61="","",VLOOKUP($E61,'Lány 6 kcs. B ELO'!$A$7:$O$48,15))</f>
        <v/>
      </c>
      <c r="D61" s="295" t="str">
        <f>IF($E61="","",VLOOKUP($E61,'Lány 6 kcs. B ELO'!$A$7:$O$48,5))</f>
        <v/>
      </c>
      <c r="E61" s="134"/>
      <c r="F61" s="383" t="s">
        <v>481</v>
      </c>
      <c r="G61" s="383" t="s">
        <v>347</v>
      </c>
      <c r="H61" s="322"/>
      <c r="I61" s="322" t="str">
        <f>IF($E61="","",VLOOKUP($E61,'Lány 6 kcs. B ELO'!$A$7:$O$48,4))</f>
        <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t="s">
        <v>411</v>
      </c>
      <c r="O62" s="151" t="str">
        <f>UPPER(IF(OR(N62="a",N62="as"),M58,IF(OR(N62="b",N62="bs"),M66,)))</f>
        <v>GUBACSI</v>
      </c>
      <c r="P62" s="219"/>
      <c r="Q62" s="139"/>
      <c r="R62" s="140"/>
      <c r="S62" s="143"/>
    </row>
    <row r="63" spans="1:19" s="34" customFormat="1" ht="9.6" customHeight="1" x14ac:dyDescent="0.25">
      <c r="A63" s="145">
        <v>29</v>
      </c>
      <c r="B63" s="271" t="str">
        <f>IF($E63="","",VLOOKUP($E63,'Lány 6 kcs. B ELO'!$A$7:$O$48,14))</f>
        <v/>
      </c>
      <c r="C63" s="271" t="str">
        <f>IF($E63="","",VLOOKUP($E63,'Lány 6 kcs. B ELO'!$A$7:$O$48,15))</f>
        <v/>
      </c>
      <c r="D63" s="295" t="str">
        <f>IF($E63="","",VLOOKUP($E63,'Lány 6 kcs. B ELO'!$A$7:$O$48,5))</f>
        <v/>
      </c>
      <c r="E63" s="134"/>
      <c r="F63" s="322" t="str">
        <f>UPPER(IF($E63="","",VLOOKUP($E63,'Lány 6 kcs. B ELO'!$A$7:$O$48,2)))</f>
        <v/>
      </c>
      <c r="G63" s="322" t="str">
        <f>IF($E63="","",VLOOKUP($E63,'Lány 6 kcs. B ELO'!$A$7:$O$48,3))</f>
        <v/>
      </c>
      <c r="H63" s="322"/>
      <c r="I63" s="322" t="str">
        <f>IF($E63="","",VLOOKUP($E63,'Lány 6 kcs. B ELO'!$A$7:$O$48,4))</f>
        <v/>
      </c>
      <c r="J63" s="166"/>
      <c r="K63" s="136"/>
      <c r="L63" s="136"/>
      <c r="M63" s="136"/>
      <c r="N63" s="162"/>
      <c r="O63" s="136">
        <v>40</v>
      </c>
      <c r="P63" s="160"/>
      <c r="Q63" s="141"/>
      <c r="R63" s="142"/>
      <c r="S63" s="143"/>
    </row>
    <row r="64" spans="1:19" s="34" customFormat="1" ht="9.6" customHeight="1" x14ac:dyDescent="0.25">
      <c r="A64" s="145"/>
      <c r="B64" s="308"/>
      <c r="C64" s="308"/>
      <c r="D64" s="304"/>
      <c r="E64" s="156"/>
      <c r="F64" s="323"/>
      <c r="G64" s="323"/>
      <c r="H64" s="324"/>
      <c r="I64" s="325" t="s">
        <v>0</v>
      </c>
      <c r="J64" s="150" t="s">
        <v>411</v>
      </c>
      <c r="K64" s="151" t="str">
        <f>UPPER(IF(OR(J64="a",J64="as"),F63,IF(OR(J64="b",J64="bs"),F65,)))</f>
        <v>GUBACSI</v>
      </c>
      <c r="L64" s="151"/>
      <c r="M64" s="136"/>
      <c r="N64" s="162"/>
      <c r="O64" s="160"/>
      <c r="P64" s="160"/>
      <c r="Q64" s="141"/>
      <c r="R64" s="142"/>
      <c r="S64" s="143"/>
    </row>
    <row r="65" spans="1:19" s="34" customFormat="1" ht="9.6" customHeight="1" x14ac:dyDescent="0.25">
      <c r="A65" s="145">
        <v>30</v>
      </c>
      <c r="B65" s="271" t="str">
        <f>IF($E65="","",VLOOKUP($E65,'Lány 6 kcs. B ELO'!$A$7:$O$48,14))</f>
        <v/>
      </c>
      <c r="C65" s="271" t="str">
        <f>IF($E65="","",VLOOKUP($E65,'Lány 6 kcs. B ELO'!$A$7:$O$48,15))</f>
        <v/>
      </c>
      <c r="D65" s="295" t="str">
        <f>IF($E65="","",VLOOKUP($E65,'Lány 6 kcs. B ELO'!$A$7:$O$48,5))</f>
        <v/>
      </c>
      <c r="E65" s="134"/>
      <c r="F65" s="383" t="s">
        <v>412</v>
      </c>
      <c r="G65" s="383" t="s">
        <v>254</v>
      </c>
      <c r="H65" s="322"/>
      <c r="I65" s="322" t="str">
        <f>IF($E65="","",VLOOKUP($E65,'Lány 6 kcs. B ELO'!$A$7:$O$48,4))</f>
        <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t="s">
        <v>410</v>
      </c>
      <c r="M66" s="151" t="str">
        <f>UPPER(IF(OR(L66="a",L66="as"),K64,IF(OR(L66="b",L66="bs"),K68,)))</f>
        <v>GUBACSI</v>
      </c>
      <c r="N66" s="168"/>
      <c r="O66" s="160"/>
      <c r="P66" s="160"/>
      <c r="Q66" s="141"/>
      <c r="R66" s="142"/>
      <c r="S66" s="143"/>
    </row>
    <row r="67" spans="1:19" s="34" customFormat="1" ht="9.6" customHeight="1" x14ac:dyDescent="0.25">
      <c r="A67" s="145">
        <v>31</v>
      </c>
      <c r="B67" s="271" t="str">
        <f>IF($E67="","",VLOOKUP($E67,'Lány 6 kcs. B ELO'!$A$7:$O$48,14))</f>
        <v/>
      </c>
      <c r="C67" s="271" t="str">
        <f>IF($E67="","",VLOOKUP($E67,'Lány 6 kcs. B ELO'!$A$7:$O$48,15))</f>
        <v/>
      </c>
      <c r="D67" s="295" t="str">
        <f>IF($E67="","",VLOOKUP($E67,'Lány 6 kcs. B ELO'!$A$7:$O$48,5))</f>
        <v/>
      </c>
      <c r="E67" s="134"/>
      <c r="F67" s="322" t="str">
        <f>UPPER(IF($E67="","",VLOOKUP($E67,'Lány 6 kcs. B ELO'!$A$7:$O$48,2)))</f>
        <v/>
      </c>
      <c r="G67" s="322" t="str">
        <f>IF($E67="","",VLOOKUP($E67,'Lány 6 kcs. B ELO'!$A$7:$O$48,3))</f>
        <v/>
      </c>
      <c r="H67" s="322"/>
      <c r="I67" s="322" t="str">
        <f>IF($E67="","",VLOOKUP($E67,'Lány 6 kcs. B ELO'!$A$7:$O$48,4))</f>
        <v/>
      </c>
      <c r="J67" s="137"/>
      <c r="K67" s="136"/>
      <c r="L67" s="161"/>
      <c r="M67" s="136"/>
      <c r="N67" s="160"/>
      <c r="O67" s="160"/>
      <c r="P67" s="160"/>
      <c r="Q67" s="141"/>
      <c r="R67" s="142"/>
      <c r="S67" s="143"/>
    </row>
    <row r="68" spans="1:19" s="34" customFormat="1" ht="9.6" customHeight="1" x14ac:dyDescent="0.25">
      <c r="A68" s="145"/>
      <c r="B68" s="308"/>
      <c r="C68" s="308"/>
      <c r="D68" s="304"/>
      <c r="E68" s="146"/>
      <c r="F68" s="147"/>
      <c r="G68" s="147"/>
      <c r="H68" s="148"/>
      <c r="I68" s="149" t="s">
        <v>0</v>
      </c>
      <c r="J68" s="150"/>
      <c r="K68" s="151" t="str">
        <f>UPPER(IF(OR(J68="a",J68="as"),F67,IF(OR(J68="b",J68="bs"),F69,)))</f>
        <v/>
      </c>
      <c r="L68" s="163"/>
      <c r="M68" s="136"/>
      <c r="N68" s="160"/>
      <c r="O68" s="160"/>
      <c r="P68" s="160"/>
      <c r="Q68" s="141"/>
      <c r="R68" s="142"/>
      <c r="S68" s="143"/>
    </row>
    <row r="69" spans="1:19" s="34" customFormat="1" ht="9.6" customHeight="1" x14ac:dyDescent="0.25">
      <c r="A69" s="133">
        <v>32</v>
      </c>
      <c r="B69" s="271" t="str">
        <f>IF($E69="","",VLOOKUP($E69,'Lány 6 kcs. B ELO'!$A$7:$O$48,14))</f>
        <v/>
      </c>
      <c r="C69" s="271" t="str">
        <f>IF($E69="","",VLOOKUP($E69,'Lány 6 kcs. B ELO'!$A$7:$O$48,15))</f>
        <v/>
      </c>
      <c r="D69" s="295" t="str">
        <f>IF($E69="","",VLOOKUP($E69,'Lány 6 kcs. B ELO'!$A$7:$O$48,5))</f>
        <v/>
      </c>
      <c r="E69" s="134"/>
      <c r="F69" s="135" t="str">
        <f>UPPER(IF($E69="","",VLOOKUP($E69,'Lány 6 kcs. B ELO'!$A$7:$O$48,2)))</f>
        <v/>
      </c>
      <c r="G69" s="135" t="str">
        <f>IF($E69="","",VLOOKUP($E69,'Lány 6 kcs. B ELO'!$A$7:$O$48,3))</f>
        <v/>
      </c>
      <c r="H69" s="135"/>
      <c r="I69" s="135" t="str">
        <f>IF($E69="","",VLOOKUP($E69,'Lány 6 kcs. B ELO'!$A$7:$O$48,4))</f>
        <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6 kcs. B ELO'!$A$7:$Q$134,2)))</f>
        <v>RÉPÁNSZKY</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6 kcs. B ELO'!$A$7:$Q$134,2)))</f>
        <v>KÁRPÁTI</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6 kcs. B ELO'!$A$7:$Q$134,2)))</f>
        <v xml:space="preserve">CSERVENKA </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6 kcs. B ELO'!$A$7:$Q$134,2)))</f>
        <v xml:space="preserve">HAVASI </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6 kcs. B ELO'!$A$7:$Q$134,2)))</f>
        <v xml:space="preserve">CSERVENÁK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6 kcs. B ELO'!$A$7:$Q$134,2)))</f>
        <v xml:space="preserve">HERDELÓ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6 kcs. B ELO'!$A$7:$Q$134,2)))</f>
        <v xml:space="preserve">KOVÁCS – VARGA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6 kcs. B ELO'!$A$7:$Q$134,2)))</f>
        <v xml:space="preserve">DARAGÓ </v>
      </c>
      <c r="G79" s="213"/>
      <c r="H79" s="212"/>
      <c r="I79" s="214"/>
      <c r="J79" s="215" t="s">
        <v>13</v>
      </c>
      <c r="K79" s="205"/>
      <c r="L79" s="204"/>
      <c r="M79" s="205"/>
      <c r="N79" s="206"/>
      <c r="O79" s="205" t="str">
        <f>R4</f>
        <v>Rákóczi Andrea</v>
      </c>
      <c r="P79" s="204"/>
      <c r="Q79" s="205"/>
      <c r="R79" s="216">
        <f>MIN(8,'Lány 6 kcs. B ELO'!Q5)</f>
        <v>8</v>
      </c>
    </row>
  </sheetData>
  <mergeCells count="2">
    <mergeCell ref="A4:C4"/>
    <mergeCell ref="Q41:R41"/>
  </mergeCells>
  <conditionalFormatting sqref="E7 E9 E11">
    <cfRule type="expression" dxfId="292" priority="1" stopIfTrue="1">
      <formula>$E7&lt;9</formula>
    </cfRule>
  </conditionalFormatting>
  <conditionalFormatting sqref="E13 E15 E17 E19 E21 E23 E25 E27 E29 E31 E33 E35 E37 E39 E41 E43 E45 E47 E49 E51 E53 E55 E57 E59 E61 E63 E65 E67 E69">
    <cfRule type="expression" dxfId="291" priority="7" stopIfTrue="1">
      <formula>AND($E13&lt;9,$C13&gt;0)</formula>
    </cfRule>
  </conditionalFormatting>
  <conditionalFormatting sqref="H7 H9 H11 H13 H15 H17 H19 H21 H23 H25 H27 H29 H31 H33 H35 H37 H39 H41 H43 H45 H47 H49 H51 H53 H55 H57 H59 H61 H63 H65 H67 H69">
    <cfRule type="expression" dxfId="290" priority="11" stopIfTrue="1">
      <formula>AND($E7&lt;9,$C7&gt;0)</formula>
    </cfRule>
  </conditionalFormatting>
  <conditionalFormatting sqref="I8 K10 I12 M14 I16 K18 I20 O22 I24 K26 I28 M30 I32 K34 I36 O39 I40 K42 I44 M46 I48 K50 I52 O54 I56 K58 I60 M62 I64 K66 I68">
    <cfRule type="expression" dxfId="289" priority="8" stopIfTrue="1">
      <formula>AND($O$1="CU",I8="Umpire")</formula>
    </cfRule>
    <cfRule type="expression" dxfId="288" priority="9" stopIfTrue="1">
      <formula>AND($O$1="CU",I8&lt;&gt;"Umpire",J8&lt;&gt;"")</formula>
    </cfRule>
    <cfRule type="expression" dxfId="287" priority="10" stopIfTrue="1">
      <formula>AND($O$1="CU",I8&lt;&gt;"Umpire")</formula>
    </cfRule>
  </conditionalFormatting>
  <conditionalFormatting sqref="J8 L10 J12 N14 J16 L18 J20 P22 J24 L26 J28 N30 J32 L34 J36 P39 J40 L42 J44 N46 J48 L50 J52 P54 J56 L58 J60 N62 J64 L66 J68 R79">
    <cfRule type="expression" dxfId="286" priority="4" stopIfTrue="1">
      <formula>$O$1="CU"</formula>
    </cfRule>
  </conditionalFormatting>
  <conditionalFormatting sqref="K8 M10 K12 O14 K16 M18 K20 Q22 K24 M26 K28 O30 K32 M34 K36 K40 M42 K44 O46 K48 M50 K52 Q54 K56 M58 K60 O62 K64 M66 K68">
    <cfRule type="expression" dxfId="285" priority="5" stopIfTrue="1">
      <formula>J8="as"</formula>
    </cfRule>
    <cfRule type="expression" dxfId="284" priority="6" stopIfTrue="1">
      <formula>J8="bs"</formula>
    </cfRule>
  </conditionalFormatting>
  <conditionalFormatting sqref="Q38">
    <cfRule type="expression" dxfId="283" priority="2" stopIfTrue="1">
      <formula>P39="as"</formula>
    </cfRule>
    <cfRule type="expression" dxfId="282"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16" activePane="bottomLeft" state="frozen"/>
      <selection activeCell="F3" sqref="F3"/>
      <selection pane="bottomLeft" activeCell="B29" sqref="B29"/>
    </sheetView>
  </sheetViews>
  <sheetFormatPr defaultRowHeight="13.2" x14ac:dyDescent="0.25"/>
  <cols>
    <col min="1" max="1" width="3.88671875" customWidth="1"/>
    <col min="2" max="2" width="16.5546875" customWidth="1"/>
    <col min="3" max="3" width="14" customWidth="1"/>
    <col min="4" max="4" width="75.44140625" style="40" bestFit="1" customWidth="1"/>
    <col min="5" max="5" width="12.109375" style="358" customWidth="1"/>
    <col min="6" max="6" width="6.109375" style="92" hidden="1" customWidth="1"/>
    <col min="7" max="7" width="29.8867187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Altalanos!$C$8</f>
        <v>Fiú 6 kcs A</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2025.05.26-06-01.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69" t="s">
        <v>395</v>
      </c>
      <c r="C7" s="368" t="s">
        <v>396</v>
      </c>
      <c r="D7" s="368" t="s">
        <v>397</v>
      </c>
      <c r="E7" s="292"/>
      <c r="F7" s="347"/>
      <c r="G7" s="312"/>
      <c r="H7" s="96"/>
      <c r="I7" s="96"/>
      <c r="J7" s="276"/>
      <c r="K7" s="274"/>
      <c r="L7" s="278"/>
      <c r="M7" s="274"/>
      <c r="N7" s="270"/>
      <c r="O7" s="96">
        <v>2</v>
      </c>
      <c r="P7" s="114"/>
      <c r="Q7" s="97"/>
    </row>
    <row r="8" spans="1:17" s="11" customFormat="1" ht="18.899999999999999" customHeight="1" x14ac:dyDescent="0.3">
      <c r="A8" s="279">
        <v>2</v>
      </c>
      <c r="B8" s="369" t="s">
        <v>166</v>
      </c>
      <c r="C8" s="368" t="s">
        <v>167</v>
      </c>
      <c r="D8" s="368" t="s">
        <v>165</v>
      </c>
      <c r="E8" s="292"/>
      <c r="F8" s="347"/>
      <c r="G8" s="312"/>
      <c r="H8" s="96"/>
      <c r="I8" s="96"/>
      <c r="J8" s="276"/>
      <c r="K8" s="274"/>
      <c r="L8" s="278"/>
      <c r="M8" s="274"/>
      <c r="N8" s="270"/>
      <c r="O8" s="96">
        <v>17</v>
      </c>
      <c r="P8" s="114"/>
      <c r="Q8" s="97"/>
    </row>
    <row r="9" spans="1:17" s="11" customFormat="1" ht="18.899999999999999" customHeight="1" x14ac:dyDescent="0.3">
      <c r="A9" s="279">
        <v>3</v>
      </c>
      <c r="B9" s="370" t="s">
        <v>180</v>
      </c>
      <c r="C9" s="368" t="s">
        <v>181</v>
      </c>
      <c r="D9" s="386" t="s">
        <v>447</v>
      </c>
      <c r="E9" s="292"/>
      <c r="F9" s="97"/>
      <c r="G9" s="97"/>
      <c r="H9" s="96"/>
      <c r="I9" s="96"/>
      <c r="J9" s="276"/>
      <c r="K9" s="274"/>
      <c r="L9" s="278"/>
      <c r="M9" s="311"/>
      <c r="N9" s="270"/>
      <c r="O9" s="96">
        <v>25</v>
      </c>
      <c r="P9" s="356"/>
      <c r="Q9" s="306"/>
    </row>
    <row r="10" spans="1:17" s="11" customFormat="1" ht="18.899999999999999" customHeight="1" x14ac:dyDescent="0.25">
      <c r="A10" s="279">
        <v>4</v>
      </c>
      <c r="B10" s="372" t="s">
        <v>200</v>
      </c>
      <c r="C10" s="372" t="s">
        <v>201</v>
      </c>
      <c r="D10" s="372" t="s">
        <v>202</v>
      </c>
      <c r="E10" s="292"/>
      <c r="F10" s="97"/>
      <c r="G10" s="97"/>
      <c r="H10" s="96"/>
      <c r="I10" s="96"/>
      <c r="J10" s="276"/>
      <c r="K10" s="274"/>
      <c r="L10" s="278"/>
      <c r="M10" s="311"/>
      <c r="N10" s="270"/>
      <c r="O10" s="96">
        <v>30</v>
      </c>
      <c r="P10" s="355"/>
      <c r="Q10" s="353"/>
    </row>
    <row r="11" spans="1:17" s="11" customFormat="1" ht="18.899999999999999" customHeight="1" x14ac:dyDescent="0.25">
      <c r="A11" s="279">
        <v>5</v>
      </c>
      <c r="B11" s="374" t="s">
        <v>190</v>
      </c>
      <c r="C11" s="374" t="s">
        <v>191</v>
      </c>
      <c r="D11" s="374" t="s">
        <v>192</v>
      </c>
      <c r="E11" s="292"/>
      <c r="F11" s="97"/>
      <c r="G11" s="97"/>
      <c r="H11" s="96"/>
      <c r="I11" s="96"/>
      <c r="J11" s="276"/>
      <c r="K11" s="274"/>
      <c r="L11" s="278"/>
      <c r="M11" s="311"/>
      <c r="N11" s="270"/>
      <c r="O11" s="96">
        <v>38</v>
      </c>
      <c r="P11" s="355"/>
      <c r="Q11" s="353"/>
    </row>
    <row r="12" spans="1:17" s="11" customFormat="1" ht="18.899999999999999" customHeight="1" x14ac:dyDescent="0.3">
      <c r="A12" s="279">
        <v>6</v>
      </c>
      <c r="B12" s="368" t="s">
        <v>220</v>
      </c>
      <c r="C12" s="368" t="s">
        <v>221</v>
      </c>
      <c r="D12" s="368" t="s">
        <v>222</v>
      </c>
      <c r="E12" s="292"/>
      <c r="F12" s="97"/>
      <c r="G12" s="97"/>
      <c r="H12" s="347"/>
      <c r="I12" s="312"/>
      <c r="J12" s="276"/>
      <c r="K12" s="274"/>
      <c r="L12" s="278"/>
      <c r="M12" s="311"/>
      <c r="N12" s="270"/>
      <c r="O12" s="97">
        <v>41</v>
      </c>
      <c r="P12" s="355"/>
      <c r="Q12" s="353"/>
    </row>
    <row r="13" spans="1:17" s="11" customFormat="1" ht="18.899999999999999" customHeight="1" x14ac:dyDescent="0.3">
      <c r="A13" s="279">
        <v>7</v>
      </c>
      <c r="B13" s="368" t="s">
        <v>218</v>
      </c>
      <c r="C13" s="368" t="s">
        <v>194</v>
      </c>
      <c r="D13" s="368" t="s">
        <v>219</v>
      </c>
      <c r="E13" s="292"/>
      <c r="F13" s="97"/>
      <c r="G13" s="97"/>
      <c r="H13" s="96"/>
      <c r="I13" s="96"/>
      <c r="J13" s="276"/>
      <c r="K13" s="274"/>
      <c r="L13" s="278"/>
      <c r="M13" s="311"/>
      <c r="N13" s="270"/>
      <c r="O13" s="96">
        <v>45</v>
      </c>
      <c r="P13" s="355"/>
      <c r="Q13" s="353"/>
    </row>
    <row r="14" spans="1:17" s="11" customFormat="1" ht="18.899999999999999" customHeight="1" x14ac:dyDescent="0.3">
      <c r="A14" s="279">
        <v>8</v>
      </c>
      <c r="B14" s="369" t="s">
        <v>163</v>
      </c>
      <c r="C14" s="368" t="s">
        <v>164</v>
      </c>
      <c r="D14" s="368" t="s">
        <v>165</v>
      </c>
      <c r="E14" s="292"/>
      <c r="F14" s="347"/>
      <c r="G14" s="312"/>
      <c r="H14" s="96"/>
      <c r="I14" s="96"/>
      <c r="J14" s="276"/>
      <c r="K14" s="274"/>
      <c r="L14" s="278"/>
      <c r="M14" s="274"/>
      <c r="N14" s="270"/>
      <c r="O14" s="96">
        <v>46</v>
      </c>
      <c r="P14" s="355"/>
      <c r="Q14" s="353"/>
    </row>
    <row r="15" spans="1:17" s="11" customFormat="1" ht="18.899999999999999" customHeight="1" x14ac:dyDescent="0.3">
      <c r="A15" s="279">
        <v>9</v>
      </c>
      <c r="B15" s="376" t="s">
        <v>493</v>
      </c>
      <c r="C15" s="377" t="s">
        <v>158</v>
      </c>
      <c r="D15" s="378" t="s">
        <v>159</v>
      </c>
      <c r="E15" s="292"/>
      <c r="F15" s="347"/>
      <c r="G15" s="312"/>
      <c r="H15" s="96"/>
      <c r="I15" s="96"/>
      <c r="J15" s="276"/>
      <c r="K15" s="274"/>
      <c r="L15" s="278"/>
      <c r="M15" s="274"/>
      <c r="N15" s="270"/>
      <c r="O15" s="96">
        <v>48</v>
      </c>
      <c r="P15" s="97"/>
      <c r="Q15" s="97"/>
    </row>
    <row r="16" spans="1:17" s="11" customFormat="1" ht="18.899999999999999" customHeight="1" x14ac:dyDescent="0.3">
      <c r="A16" s="279">
        <v>10</v>
      </c>
      <c r="B16" s="368" t="s">
        <v>168</v>
      </c>
      <c r="C16" s="368" t="s">
        <v>169</v>
      </c>
      <c r="D16" s="368" t="s">
        <v>170</v>
      </c>
      <c r="E16" s="292"/>
      <c r="F16" s="347"/>
      <c r="G16" s="312"/>
      <c r="H16" s="96"/>
      <c r="I16" s="96"/>
      <c r="J16" s="276"/>
      <c r="K16" s="274"/>
      <c r="L16" s="278"/>
      <c r="M16" s="274"/>
      <c r="N16" s="270"/>
      <c r="O16" s="96">
        <v>62</v>
      </c>
      <c r="P16" s="114"/>
      <c r="Q16" s="97"/>
    </row>
    <row r="17" spans="1:17" s="11" customFormat="1" ht="18.899999999999999" customHeight="1" x14ac:dyDescent="0.3">
      <c r="A17" s="279">
        <v>11</v>
      </c>
      <c r="B17" s="368" t="s">
        <v>195</v>
      </c>
      <c r="C17" s="368" t="s">
        <v>196</v>
      </c>
      <c r="D17" s="368" t="s">
        <v>197</v>
      </c>
      <c r="E17" s="292"/>
      <c r="F17" s="97"/>
      <c r="G17" s="97"/>
      <c r="H17" s="96"/>
      <c r="I17" s="96"/>
      <c r="J17" s="276"/>
      <c r="K17" s="274"/>
      <c r="L17" s="278"/>
      <c r="M17" s="311"/>
      <c r="N17" s="270"/>
      <c r="O17" s="96">
        <v>65</v>
      </c>
      <c r="P17" s="114"/>
      <c r="Q17" s="97"/>
    </row>
    <row r="18" spans="1:17" s="11" customFormat="1" ht="18.899999999999999" customHeight="1" x14ac:dyDescent="0.3">
      <c r="A18" s="279">
        <v>12</v>
      </c>
      <c r="B18" s="376" t="s">
        <v>160</v>
      </c>
      <c r="C18" s="377" t="s">
        <v>161</v>
      </c>
      <c r="D18" s="378" t="s">
        <v>162</v>
      </c>
      <c r="E18" s="292"/>
      <c r="F18" s="97"/>
      <c r="G18" s="97"/>
      <c r="H18" s="96"/>
      <c r="I18" s="96"/>
      <c r="J18" s="276"/>
      <c r="K18" s="274"/>
      <c r="L18" s="278"/>
      <c r="M18" s="311"/>
      <c r="N18" s="270"/>
      <c r="O18" s="96">
        <v>66</v>
      </c>
      <c r="P18" s="114"/>
      <c r="Q18" s="97"/>
    </row>
    <row r="19" spans="1:17" s="11" customFormat="1" ht="18.899999999999999" customHeight="1" x14ac:dyDescent="0.3">
      <c r="A19" s="279">
        <v>13</v>
      </c>
      <c r="B19" s="369" t="s">
        <v>215</v>
      </c>
      <c r="C19" s="368" t="s">
        <v>216</v>
      </c>
      <c r="D19" s="368" t="s">
        <v>217</v>
      </c>
      <c r="E19" s="292"/>
      <c r="F19" s="97"/>
      <c r="G19" s="97"/>
      <c r="H19" s="96"/>
      <c r="I19" s="96"/>
      <c r="J19" s="276"/>
      <c r="K19" s="274"/>
      <c r="L19" s="278"/>
      <c r="M19" s="311"/>
      <c r="N19" s="270"/>
      <c r="O19" s="96">
        <v>68</v>
      </c>
      <c r="P19" s="114"/>
      <c r="Q19" s="97"/>
    </row>
    <row r="20" spans="1:17" s="11" customFormat="1" ht="18.899999999999999" customHeight="1" x14ac:dyDescent="0.3">
      <c r="A20" s="279">
        <v>14</v>
      </c>
      <c r="B20" s="368" t="s">
        <v>171</v>
      </c>
      <c r="C20" s="368" t="s">
        <v>172</v>
      </c>
      <c r="D20" s="368" t="s">
        <v>173</v>
      </c>
      <c r="E20" s="292"/>
      <c r="F20" s="97"/>
      <c r="G20" s="97"/>
      <c r="H20" s="96"/>
      <c r="I20" s="96"/>
      <c r="J20" s="276"/>
      <c r="K20" s="274"/>
      <c r="L20" s="278"/>
      <c r="M20" s="311"/>
      <c r="N20" s="270"/>
      <c r="O20" s="96">
        <v>72</v>
      </c>
      <c r="P20" s="114"/>
      <c r="Q20" s="97"/>
    </row>
    <row r="21" spans="1:17" s="11" customFormat="1" ht="18.899999999999999" customHeight="1" x14ac:dyDescent="0.25">
      <c r="A21" s="279">
        <v>15</v>
      </c>
      <c r="B21" s="372" t="s">
        <v>184</v>
      </c>
      <c r="C21" s="372" t="s">
        <v>185</v>
      </c>
      <c r="D21" s="372" t="s">
        <v>186</v>
      </c>
      <c r="E21" s="292"/>
      <c r="F21" s="347"/>
      <c r="G21" s="312"/>
      <c r="H21" s="96"/>
      <c r="I21" s="96"/>
      <c r="J21" s="276"/>
      <c r="K21" s="274"/>
      <c r="L21" s="278"/>
      <c r="M21" s="311"/>
      <c r="N21" s="270"/>
      <c r="O21" s="96">
        <v>75</v>
      </c>
      <c r="P21" s="114"/>
      <c r="Q21" s="97"/>
    </row>
    <row r="22" spans="1:17" s="11" customFormat="1" ht="18.899999999999999" customHeight="1" x14ac:dyDescent="0.25">
      <c r="A22" s="279">
        <v>16</v>
      </c>
      <c r="B22" s="372" t="s">
        <v>187</v>
      </c>
      <c r="C22" s="372" t="s">
        <v>188</v>
      </c>
      <c r="D22" s="372" t="s">
        <v>189</v>
      </c>
      <c r="E22" s="292"/>
      <c r="F22" s="97"/>
      <c r="G22" s="97"/>
      <c r="H22" s="96"/>
      <c r="I22" s="96"/>
      <c r="J22" s="276"/>
      <c r="K22" s="274"/>
      <c r="L22" s="278"/>
      <c r="M22" s="311"/>
      <c r="N22" s="270"/>
      <c r="O22" s="96">
        <v>88</v>
      </c>
      <c r="P22" s="114"/>
      <c r="Q22" s="97"/>
    </row>
    <row r="23" spans="1:17" s="11" customFormat="1" ht="18.899999999999999" customHeight="1" x14ac:dyDescent="0.3">
      <c r="A23" s="279">
        <v>17</v>
      </c>
      <c r="B23" s="369" t="s">
        <v>212</v>
      </c>
      <c r="C23" s="368" t="s">
        <v>213</v>
      </c>
      <c r="D23" s="368" t="s">
        <v>214</v>
      </c>
      <c r="E23" s="292"/>
      <c r="F23" s="97"/>
      <c r="G23" s="97"/>
      <c r="H23" s="96"/>
      <c r="I23" s="96"/>
      <c r="J23" s="276"/>
      <c r="K23" s="274"/>
      <c r="L23" s="278"/>
      <c r="M23" s="311"/>
      <c r="N23" s="270"/>
      <c r="O23" s="96">
        <v>94</v>
      </c>
      <c r="P23" s="114"/>
      <c r="Q23" s="97"/>
    </row>
    <row r="24" spans="1:17" s="11" customFormat="1" ht="18.899999999999999" customHeight="1" x14ac:dyDescent="0.3">
      <c r="A24" s="279">
        <v>18</v>
      </c>
      <c r="B24" s="369" t="s">
        <v>209</v>
      </c>
      <c r="C24" s="368" t="s">
        <v>210</v>
      </c>
      <c r="D24" s="368" t="s">
        <v>211</v>
      </c>
      <c r="E24" s="359"/>
      <c r="F24" s="97"/>
      <c r="G24" s="97"/>
      <c r="H24" s="96"/>
      <c r="I24" s="96"/>
      <c r="J24" s="276"/>
      <c r="K24" s="274"/>
      <c r="L24" s="278"/>
      <c r="M24" s="311"/>
      <c r="N24" s="270"/>
      <c r="O24" s="96">
        <v>100</v>
      </c>
      <c r="P24" s="114"/>
      <c r="Q24" s="97"/>
    </row>
    <row r="25" spans="1:17" s="11" customFormat="1" ht="18.899999999999999" customHeight="1" x14ac:dyDescent="0.25">
      <c r="A25" s="279">
        <v>19</v>
      </c>
      <c r="B25" s="374" t="s">
        <v>193</v>
      </c>
      <c r="C25" s="374" t="s">
        <v>194</v>
      </c>
      <c r="D25" s="374" t="s">
        <v>449</v>
      </c>
      <c r="E25" s="292"/>
      <c r="F25" s="97"/>
      <c r="G25" s="97"/>
      <c r="H25" s="96"/>
      <c r="I25" s="96"/>
      <c r="J25" s="276"/>
      <c r="K25" s="274"/>
      <c r="L25" s="278"/>
      <c r="M25" s="311"/>
      <c r="N25" s="270"/>
      <c r="O25" s="96">
        <v>155</v>
      </c>
      <c r="P25" s="114"/>
      <c r="Q25" s="97"/>
    </row>
    <row r="26" spans="1:17" s="11" customFormat="1" ht="18.899999999999999" customHeight="1" x14ac:dyDescent="0.3">
      <c r="A26" s="279">
        <v>20</v>
      </c>
      <c r="B26" s="368" t="s">
        <v>174</v>
      </c>
      <c r="C26" s="368" t="s">
        <v>175</v>
      </c>
      <c r="D26" s="368" t="s">
        <v>176</v>
      </c>
      <c r="E26" s="292"/>
      <c r="F26" s="97"/>
      <c r="G26" s="97"/>
      <c r="H26" s="96"/>
      <c r="I26" s="96"/>
      <c r="J26" s="276"/>
      <c r="K26" s="274"/>
      <c r="L26" s="278"/>
      <c r="M26" s="311"/>
      <c r="N26" s="270"/>
      <c r="O26" s="96"/>
      <c r="P26" s="114"/>
      <c r="Q26" s="97"/>
    </row>
    <row r="27" spans="1:17" s="11" customFormat="1" ht="18.899999999999999" customHeight="1" x14ac:dyDescent="0.3">
      <c r="A27" s="279">
        <v>21</v>
      </c>
      <c r="B27" s="368" t="s">
        <v>177</v>
      </c>
      <c r="C27" s="368" t="s">
        <v>178</v>
      </c>
      <c r="D27" s="368" t="s">
        <v>179</v>
      </c>
      <c r="E27" s="292"/>
      <c r="F27" s="97"/>
      <c r="G27" s="97"/>
      <c r="H27" s="96"/>
      <c r="I27" s="96"/>
      <c r="J27" s="276"/>
      <c r="K27" s="274"/>
      <c r="L27" s="278"/>
      <c r="M27" s="311"/>
      <c r="N27" s="270"/>
      <c r="O27" s="96"/>
      <c r="P27" s="114"/>
      <c r="Q27" s="97"/>
    </row>
    <row r="28" spans="1:17" s="11" customFormat="1" ht="18.899999999999999" customHeight="1" x14ac:dyDescent="0.3">
      <c r="A28" s="279">
        <v>22</v>
      </c>
      <c r="B28" s="370" t="s">
        <v>182</v>
      </c>
      <c r="C28" s="368" t="s">
        <v>183</v>
      </c>
      <c r="D28" s="386" t="s">
        <v>448</v>
      </c>
      <c r="E28" s="292"/>
      <c r="F28" s="97"/>
      <c r="G28" s="97"/>
      <c r="H28" s="96"/>
      <c r="I28" s="96"/>
      <c r="J28" s="276"/>
      <c r="K28" s="274"/>
      <c r="L28" s="278"/>
      <c r="M28" s="311"/>
      <c r="N28" s="270"/>
      <c r="O28" s="96"/>
      <c r="P28" s="114"/>
      <c r="Q28" s="97"/>
    </row>
    <row r="29" spans="1:17" s="11" customFormat="1" ht="18.899999999999999" customHeight="1" x14ac:dyDescent="0.3">
      <c r="A29" s="279">
        <v>23</v>
      </c>
      <c r="B29" s="368" t="s">
        <v>494</v>
      </c>
      <c r="C29" s="368" t="s">
        <v>198</v>
      </c>
      <c r="D29" s="368" t="s">
        <v>199</v>
      </c>
      <c r="E29" s="364"/>
      <c r="F29" s="362"/>
      <c r="G29" s="306"/>
      <c r="H29" s="96"/>
      <c r="I29" s="96"/>
      <c r="J29" s="276"/>
      <c r="K29" s="274"/>
      <c r="L29" s="278"/>
      <c r="M29" s="311"/>
      <c r="N29" s="270"/>
      <c r="O29" s="96"/>
      <c r="P29" s="114"/>
      <c r="Q29" s="97"/>
    </row>
    <row r="30" spans="1:17" s="11" customFormat="1" ht="18.899999999999999" customHeight="1" x14ac:dyDescent="0.25">
      <c r="A30" s="279">
        <v>24</v>
      </c>
      <c r="B30" s="372" t="s">
        <v>203</v>
      </c>
      <c r="C30" s="372" t="s">
        <v>204</v>
      </c>
      <c r="D30" s="372" t="s">
        <v>205</v>
      </c>
      <c r="E30" s="365"/>
      <c r="F30" s="97"/>
      <c r="G30" s="97"/>
      <c r="H30" s="96"/>
      <c r="I30" s="96"/>
      <c r="J30" s="276"/>
      <c r="K30" s="274"/>
      <c r="L30" s="278"/>
      <c r="M30" s="311"/>
      <c r="N30" s="270"/>
      <c r="O30" s="96"/>
      <c r="P30" s="114"/>
      <c r="Q30" s="97"/>
    </row>
    <row r="31" spans="1:17" s="11" customFormat="1" ht="18.899999999999999" customHeight="1" x14ac:dyDescent="0.3">
      <c r="A31" s="279">
        <v>25</v>
      </c>
      <c r="B31" s="368" t="s">
        <v>206</v>
      </c>
      <c r="C31" s="368" t="s">
        <v>207</v>
      </c>
      <c r="D31" s="369" t="s">
        <v>208</v>
      </c>
      <c r="E31" s="292"/>
      <c r="F31" s="97"/>
      <c r="G31" s="97"/>
      <c r="H31" s="96"/>
      <c r="I31" s="96"/>
      <c r="J31" s="276"/>
      <c r="K31" s="274"/>
      <c r="L31" s="278"/>
      <c r="M31" s="311"/>
      <c r="N31" s="270"/>
      <c r="O31" s="96"/>
      <c r="P31" s="114"/>
      <c r="Q31" s="97"/>
    </row>
    <row r="32" spans="1:17" s="11" customFormat="1" ht="18.899999999999999" customHeight="1" x14ac:dyDescent="0.3">
      <c r="A32" s="279">
        <v>26</v>
      </c>
      <c r="B32" s="368"/>
      <c r="C32" s="368"/>
      <c r="D32" s="368"/>
      <c r="E32" s="292"/>
      <c r="F32" s="97"/>
      <c r="G32" s="97"/>
      <c r="H32" s="96"/>
      <c r="I32" s="96"/>
      <c r="J32" s="276"/>
      <c r="K32" s="274"/>
      <c r="L32" s="278"/>
      <c r="M32" s="311"/>
      <c r="N32" s="270"/>
      <c r="O32" s="96"/>
      <c r="P32" s="114"/>
      <c r="Q32" s="97"/>
    </row>
    <row r="33" spans="1:17" s="11" customFormat="1" ht="18.899999999999999" customHeight="1" x14ac:dyDescent="0.3">
      <c r="A33" s="279">
        <v>27</v>
      </c>
      <c r="B33" s="369"/>
      <c r="C33" s="368"/>
      <c r="D33" s="368"/>
      <c r="E33" s="292"/>
      <c r="F33" s="97"/>
      <c r="G33" s="97"/>
      <c r="H33" s="96"/>
      <c r="I33" s="96"/>
      <c r="J33" s="276"/>
      <c r="K33" s="274"/>
      <c r="L33" s="278"/>
      <c r="M33" s="311"/>
      <c r="N33" s="270"/>
      <c r="O33" s="96"/>
      <c r="P33" s="114"/>
      <c r="Q33" s="97"/>
    </row>
    <row r="34" spans="1:17" s="11" customFormat="1" ht="18.899999999999999" customHeight="1" x14ac:dyDescent="0.3">
      <c r="A34" s="279">
        <v>28</v>
      </c>
      <c r="B34" s="369"/>
      <c r="C34" s="368"/>
      <c r="D34" s="368"/>
      <c r="E34" s="292"/>
      <c r="F34" s="97"/>
      <c r="G34" s="97"/>
      <c r="H34" s="96"/>
      <c r="I34" s="96"/>
      <c r="J34" s="276"/>
      <c r="K34" s="274"/>
      <c r="L34" s="278"/>
      <c r="M34" s="311"/>
      <c r="N34" s="270"/>
      <c r="O34" s="96"/>
      <c r="P34" s="114"/>
      <c r="Q34" s="97"/>
    </row>
    <row r="35" spans="1:17" s="11" customFormat="1" ht="18.899999999999999" customHeight="1" x14ac:dyDescent="0.3">
      <c r="A35" s="279">
        <v>29</v>
      </c>
      <c r="B35" s="368"/>
      <c r="C35" s="368"/>
      <c r="D35" s="368"/>
      <c r="E35" s="292"/>
      <c r="F35" s="97"/>
      <c r="G35" s="97"/>
      <c r="H35" s="96"/>
      <c r="I35" s="96"/>
      <c r="J35" s="276"/>
      <c r="K35" s="274"/>
      <c r="L35" s="278"/>
      <c r="M35" s="311"/>
      <c r="N35" s="270"/>
      <c r="O35" s="96"/>
      <c r="P35" s="114"/>
      <c r="Q35" s="97"/>
    </row>
    <row r="36" spans="1:17" s="11" customFormat="1" ht="18.899999999999999" customHeight="1" x14ac:dyDescent="0.3">
      <c r="A36" s="279">
        <v>30</v>
      </c>
      <c r="B36" s="368"/>
      <c r="C36" s="368"/>
      <c r="D36" s="368"/>
      <c r="E36" s="292"/>
      <c r="F36" s="97"/>
      <c r="G36" s="97"/>
      <c r="H36" s="96"/>
      <c r="I36" s="96"/>
      <c r="J36" s="276"/>
      <c r="K36" s="274"/>
      <c r="L36" s="278"/>
      <c r="M36" s="311"/>
      <c r="N36" s="270"/>
      <c r="O36" s="96"/>
      <c r="P36" s="114"/>
      <c r="Q36" s="97"/>
    </row>
    <row r="37" spans="1:17" s="11" customFormat="1" ht="18.899999999999999" customHeight="1" x14ac:dyDescent="0.3">
      <c r="A37" s="279">
        <v>31</v>
      </c>
      <c r="B37" s="368"/>
      <c r="C37" s="368"/>
      <c r="D37" s="368"/>
      <c r="E37" s="292"/>
      <c r="F37" s="97"/>
      <c r="G37" s="97"/>
      <c r="H37" s="96"/>
      <c r="I37" s="96"/>
      <c r="J37" s="276"/>
      <c r="K37" s="274"/>
      <c r="L37" s="278"/>
      <c r="M37" s="311"/>
      <c r="N37" s="270"/>
      <c r="O37" s="96"/>
      <c r="P37" s="114"/>
      <c r="Q37" s="97"/>
    </row>
    <row r="38" spans="1:17" s="11" customFormat="1" ht="18.899999999999999" customHeight="1" x14ac:dyDescent="0.3">
      <c r="A38" s="279">
        <v>32</v>
      </c>
      <c r="B38" s="368"/>
      <c r="C38" s="368"/>
      <c r="D38" s="368"/>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8 A39:D156">
    <cfRule type="expression" dxfId="281" priority="398" stopIfTrue="1">
      <formula>$Q7&gt;=1</formula>
    </cfRule>
  </conditionalFormatting>
  <conditionalFormatting sqref="B9:D10">
    <cfRule type="expression" dxfId="280" priority="126" stopIfTrue="1">
      <formula>$S9&gt;=1</formula>
    </cfRule>
  </conditionalFormatting>
  <conditionalFormatting sqref="B13:D15">
    <cfRule type="expression" dxfId="279" priority="76" stopIfTrue="1">
      <formula>$Q13&gt;=1</formula>
    </cfRule>
  </conditionalFormatting>
  <conditionalFormatting sqref="B17:D18">
    <cfRule type="expression" dxfId="278" priority="50" stopIfTrue="1">
      <formula>$S17&gt;=1</formula>
    </cfRule>
  </conditionalFormatting>
  <conditionalFormatting sqref="B20:D22">
    <cfRule type="expression" dxfId="277" priority="21" stopIfTrue="1">
      <formula>$S20&gt;=1</formula>
    </cfRule>
  </conditionalFormatting>
  <conditionalFormatting sqref="B29:D30">
    <cfRule type="expression" dxfId="276" priority="155" stopIfTrue="1">
      <formula>$S29&gt;=1</formula>
    </cfRule>
  </conditionalFormatting>
  <conditionalFormatting sqref="D23:D24">
    <cfRule type="expression" dxfId="275" priority="1" stopIfTrue="1">
      <formula>$Q23&gt;=1</formula>
    </cfRule>
  </conditionalFormatting>
  <conditionalFormatting sqref="E7">
    <cfRule type="expression" dxfId="274" priority="341" stopIfTrue="1">
      <formula>AND(ROUNDDOWN(($A$4-E7)/365.25,0)&lt;=13,G7&lt;&gt;"OK")</formula>
    </cfRule>
    <cfRule type="expression" dxfId="273" priority="342" stopIfTrue="1">
      <formula>AND(ROUNDDOWN(($A$4-E7)/365.25,0)&lt;=14,G7&lt;&gt;"OK")</formula>
    </cfRule>
    <cfRule type="expression" dxfId="272" priority="343" stopIfTrue="1">
      <formula>AND(ROUNDDOWN(($A$4-E7)/365.25,0)&lt;=17,G7&lt;&gt;"OK")</formula>
    </cfRule>
    <cfRule type="expression" dxfId="271" priority="345" stopIfTrue="1">
      <formula>AND(ROUNDDOWN(($A$4-E7)/365.25,0)&lt;=13,G7&lt;&gt;"OK")</formula>
    </cfRule>
    <cfRule type="expression" dxfId="270" priority="346" stopIfTrue="1">
      <formula>AND(ROUNDDOWN(($A$4-E7)/365.25,0)&lt;=14,G7&lt;&gt;"OK")</formula>
    </cfRule>
    <cfRule type="expression" dxfId="269" priority="347" stopIfTrue="1">
      <formula>AND(ROUNDDOWN(($A$4-E7)/365.25,0)&lt;=17,G7&lt;&gt;"OK")</formula>
    </cfRule>
    <cfRule type="expression" dxfId="268" priority="349" stopIfTrue="1">
      <formula>AND(ROUNDDOWN(($A$4-E7)/365.25,0)&lt;=13,G7&lt;&gt;"OK")</formula>
    </cfRule>
    <cfRule type="expression" dxfId="267" priority="350" stopIfTrue="1">
      <formula>AND(ROUNDDOWN(($A$4-E7)/365.25,0)&lt;=14,G7&lt;&gt;"OK")</formula>
    </cfRule>
    <cfRule type="expression" dxfId="266" priority="351" stopIfTrue="1">
      <formula>AND(ROUNDDOWN(($A$4-E7)/365.25,0)&lt;=17,G7&lt;&gt;"OK")</formula>
    </cfRule>
  </conditionalFormatting>
  <conditionalFormatting sqref="E7:E8">
    <cfRule type="expression" dxfId="265" priority="335" stopIfTrue="1">
      <formula>AND(ROUNDDOWN(($A$4-E7)/365.25,0)&lt;=13,G7&lt;&gt;"OK")</formula>
    </cfRule>
    <cfRule type="expression" dxfId="264" priority="336" stopIfTrue="1">
      <formula>AND(ROUNDDOWN(($A$4-E7)/365.25,0)&lt;=14,G7&lt;&gt;"OK")</formula>
    </cfRule>
    <cfRule type="expression" dxfId="263" priority="337" stopIfTrue="1">
      <formula>AND(ROUNDDOWN(($A$4-E7)/365.25,0)&lt;=17,G7&lt;&gt;"OK")</formula>
    </cfRule>
  </conditionalFormatting>
  <conditionalFormatting sqref="E8">
    <cfRule type="expression" dxfId="262" priority="144" stopIfTrue="1">
      <formula>AND(ROUNDDOWN(($A$4-E8)/365.25,0)&lt;=13,G8&lt;&gt;"OK")</formula>
    </cfRule>
    <cfRule type="expression" dxfId="261" priority="145" stopIfTrue="1">
      <formula>AND(ROUNDDOWN(($A$4-E8)/365.25,0)&lt;=14,G8&lt;&gt;"OK")</formula>
    </cfRule>
    <cfRule type="expression" dxfId="260" priority="146" stopIfTrue="1">
      <formula>AND(ROUNDDOWN(($A$4-E8)/365.25,0)&lt;=17,G8&lt;&gt;"OK")</formula>
    </cfRule>
    <cfRule type="expression" dxfId="259" priority="148" stopIfTrue="1">
      <formula>AND(ROUNDDOWN(($A$4-E8)/365.25,0)&lt;=13,G8&lt;&gt;"OK")</formula>
    </cfRule>
    <cfRule type="expression" dxfId="258" priority="149" stopIfTrue="1">
      <formula>AND(ROUNDDOWN(($A$4-E8)/365.25,0)&lt;=14,G8&lt;&gt;"OK")</formula>
    </cfRule>
    <cfRule type="expression" dxfId="257" priority="150" stopIfTrue="1">
      <formula>AND(ROUNDDOWN(($A$4-E8)/365.25,0)&lt;=17,G8&lt;&gt;"OK")</formula>
    </cfRule>
  </conditionalFormatting>
  <conditionalFormatting sqref="E8:E9">
    <cfRule type="expression" dxfId="256" priority="328" stopIfTrue="1">
      <formula>AND(ROUNDDOWN(($A$4-E8)/365.25,0)&lt;=13,G8&lt;&gt;"OK")</formula>
    </cfRule>
    <cfRule type="expression" dxfId="255" priority="329" stopIfTrue="1">
      <formula>AND(ROUNDDOWN(($A$4-E8)/365.25,0)&lt;=14,G8&lt;&gt;"OK")</formula>
    </cfRule>
    <cfRule type="expression" dxfId="254" priority="330" stopIfTrue="1">
      <formula>AND(ROUNDDOWN(($A$4-E8)/365.25,0)&lt;=17,G8&lt;&gt;"OK")</formula>
    </cfRule>
  </conditionalFormatting>
  <conditionalFormatting sqref="E8:E10">
    <cfRule type="expression" dxfId="253" priority="152" stopIfTrue="1">
      <formula>AND(ROUNDDOWN(($A$4-E8)/365.25,0)&lt;=13,G8&lt;&gt;"OK")</formula>
    </cfRule>
    <cfRule type="expression" dxfId="252" priority="153" stopIfTrue="1">
      <formula>AND(ROUNDDOWN(($A$4-E8)/365.25,0)&lt;=14,G8&lt;&gt;"OK")</formula>
    </cfRule>
    <cfRule type="expression" dxfId="251" priority="154" stopIfTrue="1">
      <formula>AND(ROUNDDOWN(($A$4-E8)/365.25,0)&lt;=17,G8&lt;&gt;"OK")</formula>
    </cfRule>
  </conditionalFormatting>
  <conditionalFormatting sqref="E8:E12">
    <cfRule type="expression" dxfId="250" priority="138" stopIfTrue="1">
      <formula>AND(ROUNDDOWN(($A$4-E8)/365.25,0)&lt;=13,G8&lt;&gt;"OK")</formula>
    </cfRule>
    <cfRule type="expression" dxfId="249" priority="139" stopIfTrue="1">
      <formula>AND(ROUNDDOWN(($A$4-E8)/365.25,0)&lt;=14,G8&lt;&gt;"OK")</formula>
    </cfRule>
    <cfRule type="expression" dxfId="248" priority="140" stopIfTrue="1">
      <formula>AND(ROUNDDOWN(($A$4-E8)/365.25,0)&lt;=17,G8&lt;&gt;"OK")</formula>
    </cfRule>
  </conditionalFormatting>
  <conditionalFormatting sqref="E9:E10">
    <cfRule type="expression" dxfId="247" priority="131" stopIfTrue="1">
      <formula>AND(ROUNDDOWN(($A$4-E9)/365.25,0)&lt;=13,G9&lt;&gt;"OK")</formula>
    </cfRule>
    <cfRule type="expression" dxfId="246" priority="132" stopIfTrue="1">
      <formula>AND(ROUNDDOWN(($A$4-E9)/365.25,0)&lt;=14,G9&lt;&gt;"OK")</formula>
    </cfRule>
    <cfRule type="expression" dxfId="245" priority="133" stopIfTrue="1">
      <formula>AND(ROUNDDOWN(($A$4-E9)/365.25,0)&lt;=17,G9&lt;&gt;"OK")</formula>
    </cfRule>
  </conditionalFormatting>
  <conditionalFormatting sqref="E10:E12">
    <cfRule type="expression" dxfId="244" priority="123" stopIfTrue="1">
      <formula>AND(ROUNDDOWN(($A$4-E10)/365.25,0)&lt;=13,G10&lt;&gt;"OK")</formula>
    </cfRule>
    <cfRule type="expression" dxfId="243" priority="124" stopIfTrue="1">
      <formula>AND(ROUNDDOWN(($A$4-E10)/365.25,0)&lt;=14,G10&lt;&gt;"OK")</formula>
    </cfRule>
    <cfRule type="expression" dxfId="242" priority="125" stopIfTrue="1">
      <formula>AND(ROUNDDOWN(($A$4-E10)/365.25,0)&lt;=17,G10&lt;&gt;"OK")</formula>
    </cfRule>
  </conditionalFormatting>
  <conditionalFormatting sqref="E11:E13">
    <cfRule type="expression" dxfId="241" priority="69" stopIfTrue="1">
      <formula>AND(ROUNDDOWN(($A$4-E11)/365.25,0)&lt;=13,G11&lt;&gt;"OK")</formula>
    </cfRule>
    <cfRule type="expression" dxfId="240" priority="70" stopIfTrue="1">
      <formula>AND(ROUNDDOWN(($A$4-E11)/365.25,0)&lt;=14,G11&lt;&gt;"OK")</formula>
    </cfRule>
    <cfRule type="expression" dxfId="239" priority="71" stopIfTrue="1">
      <formula>AND(ROUNDDOWN(($A$4-E11)/365.25,0)&lt;=17,G11&lt;&gt;"OK")</formula>
    </cfRule>
  </conditionalFormatting>
  <conditionalFormatting sqref="E13 E15">
    <cfRule type="expression" dxfId="238" priority="295" stopIfTrue="1">
      <formula>AND(ROUNDDOWN(($A$4-E13)/365.25,0)&lt;=13,G13&lt;&gt;"OK")</formula>
    </cfRule>
    <cfRule type="expression" dxfId="237" priority="296" stopIfTrue="1">
      <formula>AND(ROUNDDOWN(($A$4-E13)/365.25,0)&lt;=14,G13&lt;&gt;"OK")</formula>
    </cfRule>
    <cfRule type="expression" dxfId="236" priority="297" stopIfTrue="1">
      <formula>AND(ROUNDDOWN(($A$4-E13)/365.25,0)&lt;=17,G13&lt;&gt;"OK")</formula>
    </cfRule>
  </conditionalFormatting>
  <conditionalFormatting sqref="E13">
    <cfRule type="expression" dxfId="235" priority="65" stopIfTrue="1">
      <formula>AND(ROUNDDOWN(($A$4-E13)/365.25,0)&lt;=13,G13&lt;&gt;"OK")</formula>
    </cfRule>
    <cfRule type="expression" dxfId="234" priority="66" stopIfTrue="1">
      <formula>AND(ROUNDDOWN(($A$4-E13)/365.25,0)&lt;=14,G13&lt;&gt;"OK")</formula>
    </cfRule>
    <cfRule type="expression" dxfId="233" priority="67" stopIfTrue="1">
      <formula>AND(ROUNDDOWN(($A$4-E13)/365.25,0)&lt;=17,G13&lt;&gt;"OK")</formula>
    </cfRule>
    <cfRule type="expression" dxfId="232" priority="299" stopIfTrue="1">
      <formula>AND(ROUNDDOWN(($A$4-E13)/365.25,0)&lt;=13,G13&lt;&gt;"OK")</formula>
    </cfRule>
    <cfRule type="expression" dxfId="231" priority="300" stopIfTrue="1">
      <formula>AND(ROUNDDOWN(($A$4-E13)/365.25,0)&lt;=14,G13&lt;&gt;"OK")</formula>
    </cfRule>
    <cfRule type="expression" dxfId="230" priority="301" stopIfTrue="1">
      <formula>AND(ROUNDDOWN(($A$4-E13)/365.25,0)&lt;=17,G13&lt;&gt;"OK")</formula>
    </cfRule>
    <cfRule type="expression" dxfId="229" priority="303" stopIfTrue="1">
      <formula>AND(ROUNDDOWN(($A$4-E13)/365.25,0)&lt;=13,G13&lt;&gt;"OK")</formula>
    </cfRule>
    <cfRule type="expression" dxfId="228" priority="304" stopIfTrue="1">
      <formula>AND(ROUNDDOWN(($A$4-E13)/365.25,0)&lt;=14,G13&lt;&gt;"OK")</formula>
    </cfRule>
    <cfRule type="expression" dxfId="227" priority="305" stopIfTrue="1">
      <formula>AND(ROUNDDOWN(($A$4-E13)/365.25,0)&lt;=17,G13&lt;&gt;"OK")</formula>
    </cfRule>
    <cfRule type="expression" dxfId="226" priority="308" stopIfTrue="1">
      <formula>AND(ROUNDDOWN(($A$4-E13)/365.25,0)&lt;=13,G13&lt;&gt;"OK")</formula>
    </cfRule>
    <cfRule type="expression" dxfId="225" priority="309" stopIfTrue="1">
      <formula>AND(ROUNDDOWN(($A$4-E13)/365.25,0)&lt;=14,G13&lt;&gt;"OK")</formula>
    </cfRule>
    <cfRule type="expression" dxfId="224" priority="310" stopIfTrue="1">
      <formula>AND(ROUNDDOWN(($A$4-E13)/365.25,0)&lt;=17,G13&lt;&gt;"OK")</formula>
    </cfRule>
    <cfRule type="expression" dxfId="223" priority="313" stopIfTrue="1">
      <formula>AND(ROUNDDOWN(($A$4-E13)/365.25,0)&lt;=13,G13&lt;&gt;"OK")</formula>
    </cfRule>
    <cfRule type="expression" dxfId="222" priority="314" stopIfTrue="1">
      <formula>AND(ROUNDDOWN(($A$4-E13)/365.25,0)&lt;=14,G13&lt;&gt;"OK")</formula>
    </cfRule>
    <cfRule type="expression" dxfId="221" priority="315" stopIfTrue="1">
      <formula>AND(ROUNDDOWN(($A$4-E13)/365.25,0)&lt;=17,G13&lt;&gt;"OK")</formula>
    </cfRule>
  </conditionalFormatting>
  <conditionalFormatting sqref="E13:E15">
    <cfRule type="expression" dxfId="220" priority="288" stopIfTrue="1">
      <formula>AND(ROUNDDOWN(($A$4-E13)/365.25,0)&lt;=13,G13&lt;&gt;"OK")</formula>
    </cfRule>
    <cfRule type="expression" dxfId="219" priority="289" stopIfTrue="1">
      <formula>AND(ROUNDDOWN(($A$4-E13)/365.25,0)&lt;=14,G13&lt;&gt;"OK")</formula>
    </cfRule>
    <cfRule type="expression" dxfId="218" priority="290" stopIfTrue="1">
      <formula>AND(ROUNDDOWN(($A$4-E13)/365.25,0)&lt;=17,G13&lt;&gt;"OK")</formula>
    </cfRule>
  </conditionalFormatting>
  <conditionalFormatting sqref="E13:E16 E28:E31 E33:E156">
    <cfRule type="expression" dxfId="217" priority="400" stopIfTrue="1">
      <formula>AND(ROUNDDOWN(($A$4-E13)/365.25,0)&lt;=13,G13&lt;&gt;"OK")</formula>
    </cfRule>
    <cfRule type="expression" dxfId="216" priority="401" stopIfTrue="1">
      <formula>AND(ROUNDDOWN(($A$4-E13)/365.25,0)&lt;=14,G13&lt;&gt;"OK")</formula>
    </cfRule>
    <cfRule type="expression" dxfId="215" priority="402" stopIfTrue="1">
      <formula>AND(ROUNDDOWN(($A$4-E13)/365.25,0)&lt;=17,G13&lt;&gt;"OK")</formula>
    </cfRule>
  </conditionalFormatting>
  <conditionalFormatting sqref="E13:E17 E29:E31">
    <cfRule type="expression" dxfId="214" priority="386" stopIfTrue="1">
      <formula>AND(ROUNDDOWN(($A$4-E13)/365.25,0)&lt;=13,G13&lt;&gt;"OK")</formula>
    </cfRule>
    <cfRule type="expression" dxfId="213" priority="387" stopIfTrue="1">
      <formula>AND(ROUNDDOWN(($A$4-E13)/365.25,0)&lt;=14,G13&lt;&gt;"OK")</formula>
    </cfRule>
    <cfRule type="expression" dxfId="212" priority="388" stopIfTrue="1">
      <formula>AND(ROUNDDOWN(($A$4-E13)/365.25,0)&lt;=17,G13&lt;&gt;"OK")</formula>
    </cfRule>
  </conditionalFormatting>
  <conditionalFormatting sqref="E14 E16">
    <cfRule type="expression" dxfId="211" priority="98" stopIfTrue="1">
      <formula>AND(ROUNDDOWN(($A$4-E14)/365.25,0)&lt;=13,G14&lt;&gt;"OK")</formula>
    </cfRule>
    <cfRule type="expression" dxfId="210" priority="99" stopIfTrue="1">
      <formula>AND(ROUNDDOWN(($A$4-E14)/365.25,0)&lt;=14,G14&lt;&gt;"OK")</formula>
    </cfRule>
    <cfRule type="expression" dxfId="209" priority="100" stopIfTrue="1">
      <formula>AND(ROUNDDOWN(($A$4-E14)/365.25,0)&lt;=17,G14&lt;&gt;"OK")</formula>
    </cfRule>
  </conditionalFormatting>
  <conditionalFormatting sqref="E14">
    <cfRule type="expression" dxfId="208" priority="102" stopIfTrue="1">
      <formula>AND(ROUNDDOWN(($A$4-E14)/365.25,0)&lt;=13,G14&lt;&gt;"OK")</formula>
    </cfRule>
    <cfRule type="expression" dxfId="207" priority="103" stopIfTrue="1">
      <formula>AND(ROUNDDOWN(($A$4-E14)/365.25,0)&lt;=14,G14&lt;&gt;"OK")</formula>
    </cfRule>
    <cfRule type="expression" dxfId="206" priority="104" stopIfTrue="1">
      <formula>AND(ROUNDDOWN(($A$4-E14)/365.25,0)&lt;=17,G14&lt;&gt;"OK")</formula>
    </cfRule>
    <cfRule type="expression" dxfId="205" priority="106" stopIfTrue="1">
      <formula>AND(ROUNDDOWN(($A$4-E14)/365.25,0)&lt;=13,G14&lt;&gt;"OK")</formula>
    </cfRule>
    <cfRule type="expression" dxfId="204" priority="107" stopIfTrue="1">
      <formula>AND(ROUNDDOWN(($A$4-E14)/365.25,0)&lt;=14,G14&lt;&gt;"OK")</formula>
    </cfRule>
    <cfRule type="expression" dxfId="203" priority="108" stopIfTrue="1">
      <formula>AND(ROUNDDOWN(($A$4-E14)/365.25,0)&lt;=17,G14&lt;&gt;"OK")</formula>
    </cfRule>
    <cfRule type="expression" dxfId="202" priority="111" stopIfTrue="1">
      <formula>AND(ROUNDDOWN(($A$4-E14)/365.25,0)&lt;=13,G14&lt;&gt;"OK")</formula>
    </cfRule>
    <cfRule type="expression" dxfId="201" priority="112" stopIfTrue="1">
      <formula>AND(ROUNDDOWN(($A$4-E14)/365.25,0)&lt;=14,G14&lt;&gt;"OK")</formula>
    </cfRule>
    <cfRule type="expression" dxfId="200" priority="113" stopIfTrue="1">
      <formula>AND(ROUNDDOWN(($A$4-E14)/365.25,0)&lt;=17,G14&lt;&gt;"OK")</formula>
    </cfRule>
    <cfRule type="expression" dxfId="199" priority="278" stopIfTrue="1">
      <formula>AND(ROUNDDOWN(($A$4-E14)/365.25,0)&lt;=13,G14&lt;&gt;"OK")</formula>
    </cfRule>
    <cfRule type="expression" dxfId="198" priority="279" stopIfTrue="1">
      <formula>AND(ROUNDDOWN(($A$4-E14)/365.25,0)&lt;=14,G14&lt;&gt;"OK")</formula>
    </cfRule>
    <cfRule type="expression" dxfId="197" priority="280" stopIfTrue="1">
      <formula>AND(ROUNDDOWN(($A$4-E14)/365.25,0)&lt;=17,G14&lt;&gt;"OK")</formula>
    </cfRule>
    <cfRule type="expression" dxfId="196" priority="283" stopIfTrue="1">
      <formula>AND(ROUNDDOWN(($A$4-E14)/365.25,0)&lt;=13,G14&lt;&gt;"OK")</formula>
    </cfRule>
    <cfRule type="expression" dxfId="195" priority="284" stopIfTrue="1">
      <formula>AND(ROUNDDOWN(($A$4-E14)/365.25,0)&lt;=14,G14&lt;&gt;"OK")</formula>
    </cfRule>
    <cfRule type="expression" dxfId="194" priority="285" stopIfTrue="1">
      <formula>AND(ROUNDDOWN(($A$4-E14)/365.25,0)&lt;=17,G14&lt;&gt;"OK")</formula>
    </cfRule>
    <cfRule type="expression" dxfId="193" priority="390" stopIfTrue="1">
      <formula>AND(ROUNDDOWN(($A$4-E14)/365.25,0)&lt;=13,G14&lt;&gt;"OK")</formula>
    </cfRule>
    <cfRule type="expression" dxfId="192" priority="391" stopIfTrue="1">
      <formula>AND(ROUNDDOWN(($A$4-E14)/365.25,0)&lt;=14,G14&lt;&gt;"OK")</formula>
    </cfRule>
    <cfRule type="expression" dxfId="191" priority="392" stopIfTrue="1">
      <formula>AND(ROUNDDOWN(($A$4-E14)/365.25,0)&lt;=17,G14&lt;&gt;"OK")</formula>
    </cfRule>
    <cfRule type="expression" dxfId="190" priority="395" stopIfTrue="1">
      <formula>AND(ROUNDDOWN(($A$4-E14)/365.25,0)&lt;=13,G14&lt;&gt;"OK")</formula>
    </cfRule>
    <cfRule type="expression" dxfId="189" priority="396" stopIfTrue="1">
      <formula>AND(ROUNDDOWN(($A$4-E14)/365.25,0)&lt;=14,G14&lt;&gt;"OK")</formula>
    </cfRule>
    <cfRule type="expression" dxfId="188" priority="397" stopIfTrue="1">
      <formula>AND(ROUNDDOWN(($A$4-E14)/365.25,0)&lt;=17,G14&lt;&gt;"OK")</formula>
    </cfRule>
  </conditionalFormatting>
  <conditionalFormatting sqref="E14:E15">
    <cfRule type="expression" dxfId="187" priority="116" stopIfTrue="1">
      <formula>AND(ROUNDDOWN(($A$4-E14)/365.25,0)&lt;=13,G14&lt;&gt;"OK")</formula>
    </cfRule>
    <cfRule type="expression" dxfId="186" priority="117" stopIfTrue="1">
      <formula>AND(ROUNDDOWN(($A$4-E14)/365.25,0)&lt;=14,G14&lt;&gt;"OK")</formula>
    </cfRule>
    <cfRule type="expression" dxfId="185" priority="118" stopIfTrue="1">
      <formula>AND(ROUNDDOWN(($A$4-E14)/365.25,0)&lt;=17,G14&lt;&gt;"OK")</formula>
    </cfRule>
    <cfRule type="expression" dxfId="184" priority="173" stopIfTrue="1">
      <formula>AND(ROUNDDOWN(($A$4-E14)/365.25,0)&lt;=13,G14&lt;&gt;"OK")</formula>
    </cfRule>
    <cfRule type="expression" dxfId="183" priority="174" stopIfTrue="1">
      <formula>AND(ROUNDDOWN(($A$4-E14)/365.25,0)&lt;=14,G14&lt;&gt;"OK")</formula>
    </cfRule>
    <cfRule type="expression" dxfId="182" priority="175" stopIfTrue="1">
      <formula>AND(ROUNDDOWN(($A$4-E14)/365.25,0)&lt;=17,G14&lt;&gt;"OK")</formula>
    </cfRule>
  </conditionalFormatting>
  <conditionalFormatting sqref="E14:E16">
    <cfRule type="expression" dxfId="181" priority="91" stopIfTrue="1">
      <formula>AND(ROUNDDOWN(($A$4-E14)/365.25,0)&lt;=13,G14&lt;&gt;"OK")</formula>
    </cfRule>
    <cfRule type="expression" dxfId="180" priority="92" stopIfTrue="1">
      <formula>AND(ROUNDDOWN(($A$4-E14)/365.25,0)&lt;=14,G14&lt;&gt;"OK")</formula>
    </cfRule>
    <cfRule type="expression" dxfId="179" priority="93" stopIfTrue="1">
      <formula>AND(ROUNDDOWN(($A$4-E14)/365.25,0)&lt;=17,G14&lt;&gt;"OK")</formula>
    </cfRule>
  </conditionalFormatting>
  <conditionalFormatting sqref="E15">
    <cfRule type="expression" dxfId="178" priority="77" stopIfTrue="1">
      <formula>AND(ROUNDDOWN(($A$4-E15)/365.25,0)&lt;=13,G15&lt;&gt;"OK")</formula>
    </cfRule>
    <cfRule type="expression" dxfId="177" priority="78" stopIfTrue="1">
      <formula>AND(ROUNDDOWN(($A$4-E15)/365.25,0)&lt;=14,G15&lt;&gt;"OK")</formula>
    </cfRule>
    <cfRule type="expression" dxfId="176" priority="79" stopIfTrue="1">
      <formula>AND(ROUNDDOWN(($A$4-E15)/365.25,0)&lt;=17,G15&lt;&gt;"OK")</formula>
    </cfRule>
    <cfRule type="expression" dxfId="175" priority="81" stopIfTrue="1">
      <formula>AND(ROUNDDOWN(($A$4-E15)/365.25,0)&lt;=13,G15&lt;&gt;"OK")</formula>
    </cfRule>
    <cfRule type="expression" dxfId="174" priority="82" stopIfTrue="1">
      <formula>AND(ROUNDDOWN(($A$4-E15)/365.25,0)&lt;=14,G15&lt;&gt;"OK")</formula>
    </cfRule>
    <cfRule type="expression" dxfId="173" priority="83" stopIfTrue="1">
      <formula>AND(ROUNDDOWN(($A$4-E15)/365.25,0)&lt;=17,G15&lt;&gt;"OK")</formula>
    </cfRule>
    <cfRule type="expression" dxfId="172" priority="86" stopIfTrue="1">
      <formula>AND(ROUNDDOWN(($A$4-E15)/365.25,0)&lt;=13,G15&lt;&gt;"OK")</formula>
    </cfRule>
    <cfRule type="expression" dxfId="171" priority="87" stopIfTrue="1">
      <formula>AND(ROUNDDOWN(($A$4-E15)/365.25,0)&lt;=14,G15&lt;&gt;"OK")</formula>
    </cfRule>
    <cfRule type="expression" dxfId="170" priority="88" stopIfTrue="1">
      <formula>AND(ROUNDDOWN(($A$4-E15)/365.25,0)&lt;=17,G15&lt;&gt;"OK")</formula>
    </cfRule>
  </conditionalFormatting>
  <conditionalFormatting sqref="E16">
    <cfRule type="expression" dxfId="169" priority="259" stopIfTrue="1">
      <formula>AND(ROUNDDOWN(($A$4-E16)/365.25,0)&lt;=13,G16&lt;&gt;"OK")</formula>
    </cfRule>
    <cfRule type="expression" dxfId="168" priority="260" stopIfTrue="1">
      <formula>AND(ROUNDDOWN(($A$4-E16)/365.25,0)&lt;=14,G16&lt;&gt;"OK")</formula>
    </cfRule>
    <cfRule type="expression" dxfId="167" priority="261" stopIfTrue="1">
      <formula>AND(ROUNDDOWN(($A$4-E16)/365.25,0)&lt;=17,G16&lt;&gt;"OK")</formula>
    </cfRule>
  </conditionalFormatting>
  <conditionalFormatting sqref="E16:E17">
    <cfRule type="expression" dxfId="166" priority="252" stopIfTrue="1">
      <formula>AND(ROUNDDOWN(($A$4-E16)/365.25,0)&lt;=13,G16&lt;&gt;"OK")</formula>
    </cfRule>
    <cfRule type="expression" dxfId="165" priority="253" stopIfTrue="1">
      <formula>AND(ROUNDDOWN(($A$4-E16)/365.25,0)&lt;=14,G16&lt;&gt;"OK")</formula>
    </cfRule>
    <cfRule type="expression" dxfId="164" priority="254" stopIfTrue="1">
      <formula>AND(ROUNDDOWN(($A$4-E16)/365.25,0)&lt;=17,G16&lt;&gt;"OK")</formula>
    </cfRule>
  </conditionalFormatting>
  <conditionalFormatting sqref="E17">
    <cfRule type="expression" dxfId="163" priority="62" stopIfTrue="1">
      <formula>AND(ROUNDDOWN(($A$4-E17)/365.25,0)&lt;=13,G17&lt;&gt;"OK")</formula>
    </cfRule>
    <cfRule type="expression" dxfId="162" priority="63" stopIfTrue="1">
      <formula>AND(ROUNDDOWN(($A$4-E17)/365.25,0)&lt;=14,G17&lt;&gt;"OK")</formula>
    </cfRule>
    <cfRule type="expression" dxfId="161" priority="64" stopIfTrue="1">
      <formula>AND(ROUNDDOWN(($A$4-E17)/365.25,0)&lt;=17,G17&lt;&gt;"OK")</formula>
    </cfRule>
  </conditionalFormatting>
  <conditionalFormatting sqref="E17:E18">
    <cfRule type="expression" dxfId="160" priority="244" stopIfTrue="1">
      <formula>AND(ROUNDDOWN(($A$4-E17)/365.25,0)&lt;=13,G17&lt;&gt;"OK")</formula>
    </cfRule>
    <cfRule type="expression" dxfId="159" priority="245" stopIfTrue="1">
      <formula>AND(ROUNDDOWN(($A$4-E17)/365.25,0)&lt;=14,G17&lt;&gt;"OK")</formula>
    </cfRule>
    <cfRule type="expression" dxfId="158" priority="246" stopIfTrue="1">
      <formula>AND(ROUNDDOWN(($A$4-E17)/365.25,0)&lt;=17,G17&lt;&gt;"OK")</formula>
    </cfRule>
  </conditionalFormatting>
  <conditionalFormatting sqref="E17:E19">
    <cfRule type="expression" dxfId="157" priority="55" stopIfTrue="1">
      <formula>AND(ROUNDDOWN(($A$4-E17)/365.25,0)&lt;=13,G17&lt;&gt;"OK")</formula>
    </cfRule>
    <cfRule type="expression" dxfId="156" priority="56" stopIfTrue="1">
      <formula>AND(ROUNDDOWN(($A$4-E17)/365.25,0)&lt;=14,G17&lt;&gt;"OK")</formula>
    </cfRule>
    <cfRule type="expression" dxfId="155" priority="57" stopIfTrue="1">
      <formula>AND(ROUNDDOWN(($A$4-E17)/365.25,0)&lt;=17,G17&lt;&gt;"OK")</formula>
    </cfRule>
  </conditionalFormatting>
  <conditionalFormatting sqref="E18:E19">
    <cfRule type="expression" dxfId="154" priority="47" stopIfTrue="1">
      <formula>AND(ROUNDDOWN(($A$4-E18)/365.25,0)&lt;=13,G18&lt;&gt;"OK")</formula>
    </cfRule>
    <cfRule type="expression" dxfId="153" priority="48" stopIfTrue="1">
      <formula>AND(ROUNDDOWN(($A$4-E18)/365.25,0)&lt;=14,G18&lt;&gt;"OK")</formula>
    </cfRule>
    <cfRule type="expression" dxfId="152" priority="49" stopIfTrue="1">
      <formula>AND(ROUNDDOWN(($A$4-E18)/365.25,0)&lt;=17,G18&lt;&gt;"OK")</formula>
    </cfRule>
  </conditionalFormatting>
  <conditionalFormatting sqref="E18:E21">
    <cfRule type="expression" dxfId="151" priority="222" stopIfTrue="1">
      <formula>AND(ROUNDDOWN(($A$4-E18)/365.25,0)&lt;=13,G18&lt;&gt;"OK")</formula>
    </cfRule>
    <cfRule type="expression" dxfId="150" priority="223" stopIfTrue="1">
      <formula>AND(ROUNDDOWN(($A$4-E18)/365.25,0)&lt;=14,G18&lt;&gt;"OK")</formula>
    </cfRule>
    <cfRule type="expression" dxfId="149" priority="224" stopIfTrue="1">
      <formula>AND(ROUNDDOWN(($A$4-E18)/365.25,0)&lt;=17,G18&lt;&gt;"OK")</formula>
    </cfRule>
  </conditionalFormatting>
  <conditionalFormatting sqref="E19:E21">
    <cfRule type="expression" dxfId="148" priority="32" stopIfTrue="1">
      <formula>AND(ROUNDDOWN(($A$4-E19)/365.25,0)&lt;=13,G19&lt;&gt;"OK")</formula>
    </cfRule>
    <cfRule type="expression" dxfId="147" priority="33" stopIfTrue="1">
      <formula>AND(ROUNDDOWN(($A$4-E19)/365.25,0)&lt;=14,G19&lt;&gt;"OK")</formula>
    </cfRule>
    <cfRule type="expression" dxfId="146" priority="34" stopIfTrue="1">
      <formula>AND(ROUNDDOWN(($A$4-E19)/365.25,0)&lt;=17,G19&lt;&gt;"OK")</formula>
    </cfRule>
  </conditionalFormatting>
  <conditionalFormatting sqref="E20">
    <cfRule type="expression" dxfId="145" priority="29" stopIfTrue="1">
      <formula>AND(ROUNDDOWN(($A$4-E20)/365.25,0)&lt;=13,G20&lt;&gt;"OK")</formula>
    </cfRule>
    <cfRule type="expression" dxfId="144" priority="30" stopIfTrue="1">
      <formula>AND(ROUNDDOWN(($A$4-E20)/365.25,0)&lt;=14,G20&lt;&gt;"OK")</formula>
    </cfRule>
    <cfRule type="expression" dxfId="143" priority="31" stopIfTrue="1">
      <formula>AND(ROUNDDOWN(($A$4-E20)/365.25,0)&lt;=17,G20&lt;&gt;"OK")</formula>
    </cfRule>
    <cfRule type="expression" dxfId="142" priority="374" stopIfTrue="1">
      <formula>AND(ROUNDDOWN(($A$4-E20)/365.25,0)&lt;=13,G20&lt;&gt;"OK")</formula>
    </cfRule>
    <cfRule type="expression" dxfId="141" priority="375" stopIfTrue="1">
      <formula>AND(ROUNDDOWN(($A$4-E20)/365.25,0)&lt;=14,G20&lt;&gt;"OK")</formula>
    </cfRule>
    <cfRule type="expression" dxfId="140" priority="376" stopIfTrue="1">
      <formula>AND(ROUNDDOWN(($A$4-E20)/365.25,0)&lt;=17,G20&lt;&gt;"OK")</formula>
    </cfRule>
    <cfRule type="expression" dxfId="139" priority="378" stopIfTrue="1">
      <formula>AND(ROUNDDOWN(($A$4-E20)/365.25,0)&lt;=13,G20&lt;&gt;"OK")</formula>
    </cfRule>
    <cfRule type="expression" dxfId="138" priority="379" stopIfTrue="1">
      <formula>AND(ROUNDDOWN(($A$4-E20)/365.25,0)&lt;=14,G20&lt;&gt;"OK")</formula>
    </cfRule>
    <cfRule type="expression" dxfId="137" priority="380" stopIfTrue="1">
      <formula>AND(ROUNDDOWN(($A$4-E20)/365.25,0)&lt;=17,G20&lt;&gt;"OK")</formula>
    </cfRule>
    <cfRule type="expression" dxfId="136" priority="382" stopIfTrue="1">
      <formula>AND(ROUNDDOWN(($A$4-E20)/365.25,0)&lt;=13,G20&lt;&gt;"OK")</formula>
    </cfRule>
    <cfRule type="expression" dxfId="135" priority="383" stopIfTrue="1">
      <formula>AND(ROUNDDOWN(($A$4-E20)/365.25,0)&lt;=14,G20&lt;&gt;"OK")</formula>
    </cfRule>
    <cfRule type="expression" dxfId="134" priority="384" stopIfTrue="1">
      <formula>AND(ROUNDDOWN(($A$4-E20)/365.25,0)&lt;=17,G20&lt;&gt;"OK")</formula>
    </cfRule>
  </conditionalFormatting>
  <conditionalFormatting sqref="E21">
    <cfRule type="expression" dxfId="133" priority="160" stopIfTrue="1">
      <formula>AND(ROUNDDOWN(($A$4-E21)/365.25,0)&lt;=13,G21&lt;&gt;"OK")</formula>
    </cfRule>
    <cfRule type="expression" dxfId="132" priority="161" stopIfTrue="1">
      <formula>AND(ROUNDDOWN(($A$4-E21)/365.25,0)&lt;=14,G21&lt;&gt;"OK")</formula>
    </cfRule>
    <cfRule type="expression" dxfId="131" priority="162" stopIfTrue="1">
      <formula>AND(ROUNDDOWN(($A$4-E21)/365.25,0)&lt;=17,G21&lt;&gt;"OK")</formula>
    </cfRule>
    <cfRule type="expression" dxfId="130" priority="163" stopIfTrue="1">
      <formula>AND(ROUNDDOWN(($A$4-E21)/365.25,0)&lt;=13,G21&lt;&gt;"OK")</formula>
    </cfRule>
    <cfRule type="expression" dxfId="129" priority="164" stopIfTrue="1">
      <formula>AND(ROUNDDOWN(($A$4-E21)/365.25,0)&lt;=14,G21&lt;&gt;"OK")</formula>
    </cfRule>
    <cfRule type="expression" dxfId="128" priority="165" stopIfTrue="1">
      <formula>AND(ROUNDDOWN(($A$4-E21)/365.25,0)&lt;=17,G21&lt;&gt;"OK")</formula>
    </cfRule>
    <cfRule type="expression" dxfId="127" priority="166" stopIfTrue="1">
      <formula>AND(ROUNDDOWN(($A$4-E21)/365.25,0)&lt;=13,G21&lt;&gt;"OK")</formula>
    </cfRule>
    <cfRule type="expression" dxfId="126" priority="167" stopIfTrue="1">
      <formula>AND(ROUNDDOWN(($A$4-E21)/365.25,0)&lt;=14,G21&lt;&gt;"OK")</formula>
    </cfRule>
    <cfRule type="expression" dxfId="125" priority="168" stopIfTrue="1">
      <formula>AND(ROUNDDOWN(($A$4-E21)/365.25,0)&lt;=17,G21&lt;&gt;"OK")</formula>
    </cfRule>
  </conditionalFormatting>
  <conditionalFormatting sqref="E21:E22">
    <cfRule type="expression" dxfId="124" priority="215" stopIfTrue="1">
      <formula>AND(ROUNDDOWN(($A$4-E21)/365.25,0)&lt;=13,G21&lt;&gt;"OK")</formula>
    </cfRule>
    <cfRule type="expression" dxfId="123" priority="216" stopIfTrue="1">
      <formula>AND(ROUNDDOWN(($A$4-E21)/365.25,0)&lt;=14,G21&lt;&gt;"OK")</formula>
    </cfRule>
    <cfRule type="expression" dxfId="122" priority="217" stopIfTrue="1">
      <formula>AND(ROUNDDOWN(($A$4-E21)/365.25,0)&lt;=17,G21&lt;&gt;"OK")</formula>
    </cfRule>
  </conditionalFormatting>
  <conditionalFormatting sqref="E22:E23">
    <cfRule type="expression" dxfId="121" priority="18" stopIfTrue="1">
      <formula>AND(ROUNDDOWN(($A$4-E22)/365.25,0)&lt;=13,G22&lt;&gt;"OK")</formula>
    </cfRule>
    <cfRule type="expression" dxfId="120" priority="19" stopIfTrue="1">
      <formula>AND(ROUNDDOWN(($A$4-E22)/365.25,0)&lt;=14,G22&lt;&gt;"OK")</formula>
    </cfRule>
    <cfRule type="expression" dxfId="119" priority="20" stopIfTrue="1">
      <formula>AND(ROUNDDOWN(($A$4-E22)/365.25,0)&lt;=17,G22&lt;&gt;"OK")</formula>
    </cfRule>
    <cfRule type="expression" dxfId="118" priority="25" stopIfTrue="1">
      <formula>AND(ROUNDDOWN(($A$4-E22)/365.25,0)&lt;=13,G22&lt;&gt;"OK")</formula>
    </cfRule>
    <cfRule type="expression" dxfId="117" priority="26" stopIfTrue="1">
      <formula>AND(ROUNDDOWN(($A$4-E22)/365.25,0)&lt;=14,G22&lt;&gt;"OK")</formula>
    </cfRule>
    <cfRule type="expression" dxfId="116" priority="27" stopIfTrue="1">
      <formula>AND(ROUNDDOWN(($A$4-E22)/365.25,0)&lt;=17,G22&lt;&gt;"OK")</formula>
    </cfRule>
  </conditionalFormatting>
  <conditionalFormatting sqref="E22:E27">
    <cfRule type="expression" dxfId="115" priority="179" stopIfTrue="1">
      <formula>AND(ROUNDDOWN(($A$4-E22)/365.25,0)&lt;=13,G22&lt;&gt;"OK")</formula>
    </cfRule>
    <cfRule type="expression" dxfId="114" priority="180" stopIfTrue="1">
      <formula>AND(ROUNDDOWN(($A$4-E22)/365.25,0)&lt;=14,G22&lt;&gt;"OK")</formula>
    </cfRule>
    <cfRule type="expression" dxfId="113" priority="181" stopIfTrue="1">
      <formula>AND(ROUNDDOWN(($A$4-E22)/365.25,0)&lt;=17,G22&lt;&gt;"OK")</formula>
    </cfRule>
  </conditionalFormatting>
  <conditionalFormatting sqref="E23:E25">
    <cfRule type="expression" dxfId="112" priority="5" stopIfTrue="1">
      <formula>AND(ROUNDDOWN(($A$4-E23)/365.25,0)&lt;=13,G23&lt;&gt;"OK")</formula>
    </cfRule>
    <cfRule type="expression" dxfId="111" priority="6" stopIfTrue="1">
      <formula>AND(ROUNDDOWN(($A$4-E23)/365.25,0)&lt;=14,G23&lt;&gt;"OK")</formula>
    </cfRule>
    <cfRule type="expression" dxfId="110" priority="7" stopIfTrue="1">
      <formula>AND(ROUNDDOWN(($A$4-E23)/365.25,0)&lt;=17,G23&lt;&gt;"OK")</formula>
    </cfRule>
  </conditionalFormatting>
  <conditionalFormatting sqref="E24">
    <cfRule type="expression" dxfId="109" priority="2" stopIfTrue="1">
      <formula>AND(ROUNDDOWN(($A$4-E24)/365.25,0)&lt;=13,G24&lt;&gt;"OK")</formula>
    </cfRule>
    <cfRule type="expression" dxfId="108" priority="3" stopIfTrue="1">
      <formula>AND(ROUNDDOWN(($A$4-E24)/365.25,0)&lt;=14,G24&lt;&gt;"OK")</formula>
    </cfRule>
    <cfRule type="expression" dxfId="107" priority="4" stopIfTrue="1">
      <formula>AND(ROUNDDOWN(($A$4-E24)/365.25,0)&lt;=17,G24&lt;&gt;"OK")</formula>
    </cfRule>
    <cfRule type="expression" dxfId="106" priority="194" stopIfTrue="1">
      <formula>AND(ROUNDDOWN(($A$4-E24)/365.25,0)&lt;=13,G24&lt;&gt;"OK")</formula>
    </cfRule>
    <cfRule type="expression" dxfId="105" priority="195" stopIfTrue="1">
      <formula>AND(ROUNDDOWN(($A$4-E24)/365.25,0)&lt;=14,G24&lt;&gt;"OK")</formula>
    </cfRule>
    <cfRule type="expression" dxfId="104" priority="196" stopIfTrue="1">
      <formula>AND(ROUNDDOWN(($A$4-E24)/365.25,0)&lt;=17,G24&lt;&gt;"OK")</formula>
    </cfRule>
  </conditionalFormatting>
  <conditionalFormatting sqref="E25">
    <cfRule type="expression" dxfId="103" priority="11" stopIfTrue="1">
      <formula>AND(ROUNDDOWN(($A$4-E25)/365.25,0)&lt;=13,G25&lt;&gt;"OK")</formula>
    </cfRule>
    <cfRule type="expression" dxfId="102" priority="12" stopIfTrue="1">
      <formula>AND(ROUNDDOWN(($A$4-E25)/365.25,0)&lt;=14,G25&lt;&gt;"OK")</formula>
    </cfRule>
    <cfRule type="expression" dxfId="101" priority="13" stopIfTrue="1">
      <formula>AND(ROUNDDOWN(($A$4-E25)/365.25,0)&lt;=17,G25&lt;&gt;"OK")</formula>
    </cfRule>
  </conditionalFormatting>
  <conditionalFormatting sqref="E25:E28">
    <cfRule type="expression" dxfId="100" priority="176" stopIfTrue="1">
      <formula>AND(ROUNDDOWN(($A$4-E25)/365.25,0)&lt;=13,G25&lt;&gt;"OK")</formula>
    </cfRule>
    <cfRule type="expression" dxfId="99" priority="177" stopIfTrue="1">
      <formula>AND(ROUNDDOWN(($A$4-E25)/365.25,0)&lt;=14,G25&lt;&gt;"OK")</formula>
    </cfRule>
    <cfRule type="expression" dxfId="98" priority="178" stopIfTrue="1">
      <formula>AND(ROUNDDOWN(($A$4-E25)/365.25,0)&lt;=17,G25&lt;&gt;"OK")</formula>
    </cfRule>
  </conditionalFormatting>
  <conditionalFormatting sqref="E27">
    <cfRule type="expression" dxfId="97" priority="233" stopIfTrue="1">
      <formula>AND(ROUNDDOWN(($A$4-E27)/365.25,0)&lt;=13,G27&lt;&gt;"OK")</formula>
    </cfRule>
    <cfRule type="expression" dxfId="96" priority="234" stopIfTrue="1">
      <formula>AND(ROUNDDOWN(($A$4-E27)/365.25,0)&lt;=14,G27&lt;&gt;"OK")</formula>
    </cfRule>
    <cfRule type="expression" dxfId="95" priority="235" stopIfTrue="1">
      <formula>AND(ROUNDDOWN(($A$4-E27)/365.25,0)&lt;=17,G27&lt;&gt;"OK")</formula>
    </cfRule>
    <cfRule type="expression" dxfId="94" priority="237" stopIfTrue="1">
      <formula>AND(ROUNDDOWN(($A$4-E27)/365.25,0)&lt;=13,G27&lt;&gt;"OK")</formula>
    </cfRule>
    <cfRule type="expression" dxfId="93" priority="238" stopIfTrue="1">
      <formula>AND(ROUNDDOWN(($A$4-E27)/365.25,0)&lt;=14,G27&lt;&gt;"OK")</formula>
    </cfRule>
    <cfRule type="expression" dxfId="92" priority="239" stopIfTrue="1">
      <formula>AND(ROUNDDOWN(($A$4-E27)/365.25,0)&lt;=17,G27&lt;&gt;"OK")</formula>
    </cfRule>
  </conditionalFormatting>
  <conditionalFormatting sqref="E28">
    <cfRule type="expression" dxfId="91" priority="36" stopIfTrue="1">
      <formula>AND(ROUNDDOWN(($A$4-E28)/365.25,0)&lt;=13,G28&lt;&gt;"OK")</formula>
    </cfRule>
    <cfRule type="expression" dxfId="90" priority="37" stopIfTrue="1">
      <formula>AND(ROUNDDOWN(($A$4-E28)/365.25,0)&lt;=14,G28&lt;&gt;"OK")</formula>
    </cfRule>
    <cfRule type="expression" dxfId="89" priority="38" stopIfTrue="1">
      <formula>AND(ROUNDDOWN(($A$4-E28)/365.25,0)&lt;=17,G28&lt;&gt;"OK")</formula>
    </cfRule>
    <cfRule type="expression" dxfId="88" priority="40" stopIfTrue="1">
      <formula>AND(ROUNDDOWN(($A$4-E28)/365.25,0)&lt;=13,G28&lt;&gt;"OK")</formula>
    </cfRule>
    <cfRule type="expression" dxfId="87" priority="41" stopIfTrue="1">
      <formula>AND(ROUNDDOWN(($A$4-E28)/365.25,0)&lt;=14,G28&lt;&gt;"OK")</formula>
    </cfRule>
    <cfRule type="expression" dxfId="86" priority="42" stopIfTrue="1">
      <formula>AND(ROUNDDOWN(($A$4-E28)/365.25,0)&lt;=17,G28&lt;&gt;"OK")</formula>
    </cfRule>
  </conditionalFormatting>
  <conditionalFormatting sqref="E31:E32">
    <cfRule type="expression" dxfId="85" priority="197" stopIfTrue="1">
      <formula>AND(ROUNDDOWN(($A$4-E31)/365.25,0)&lt;=13,G31&lt;&gt;"OK")</formula>
    </cfRule>
    <cfRule type="expression" dxfId="84" priority="198" stopIfTrue="1">
      <formula>AND(ROUNDDOWN(($A$4-E31)/365.25,0)&lt;=14,G31&lt;&gt;"OK")</formula>
    </cfRule>
    <cfRule type="expression" dxfId="83" priority="199" stopIfTrue="1">
      <formula>AND(ROUNDDOWN(($A$4-E31)/365.25,0)&lt;=17,G31&lt;&gt;"OK")</formula>
    </cfRule>
  </conditionalFormatting>
  <conditionalFormatting sqref="E31:E37">
    <cfRule type="expression" dxfId="82" priority="200" stopIfTrue="1">
      <formula>AND(ROUNDDOWN(($A$4-E31)/365.25,0)&lt;=13,G31&lt;&gt;"OK")</formula>
    </cfRule>
    <cfRule type="expression" dxfId="81" priority="201" stopIfTrue="1">
      <formula>AND(ROUNDDOWN(($A$4-E31)/365.25,0)&lt;=14,G31&lt;&gt;"OK")</formula>
    </cfRule>
    <cfRule type="expression" dxfId="80" priority="202" stopIfTrue="1">
      <formula>AND(ROUNDDOWN(($A$4-E31)/365.25,0)&lt;=17,G31&lt;&gt;"OK")</formula>
    </cfRule>
  </conditionalFormatting>
  <conditionalFormatting sqref="J7:J156">
    <cfRule type="cellIs" dxfId="79" priority="17"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17</vt:i4>
      </vt:variant>
    </vt:vector>
  </HeadingPairs>
  <TitlesOfParts>
    <vt:vector size="31" baseType="lpstr">
      <vt:lpstr>Altalanos</vt:lpstr>
      <vt:lpstr>Birók</vt:lpstr>
      <vt:lpstr>Lány 6 kcs. A ELO</vt:lpstr>
      <vt:lpstr>Lány 6 kcs. A</vt:lpstr>
      <vt:lpstr>Lány 6 kcs. A vigasz</vt:lpstr>
      <vt:lpstr>Lány 6 kcs. B ELO</vt:lpstr>
      <vt:lpstr>Lány 6 kcs B</vt:lpstr>
      <vt:lpstr>Lány 6 kcs. B vigasz</vt:lpstr>
      <vt:lpstr>Fiú 6 kcs. A ELO</vt:lpstr>
      <vt:lpstr>Fiú 6 kcs. A</vt:lpstr>
      <vt:lpstr>Fiú 6 kcs. A vigasz</vt:lpstr>
      <vt:lpstr>Fiú 6 kcs. B ELO</vt:lpstr>
      <vt:lpstr>Fiú 6 kcs. B.</vt:lpstr>
      <vt:lpstr>Fiú 6 kcs. B vigasz</vt:lpstr>
      <vt:lpstr>'Fiú 6 kcs. A ELO'!Nyomtatási_cím</vt:lpstr>
      <vt:lpstr>'Fiú 6 kcs. B ELO'!Nyomtatási_cím</vt:lpstr>
      <vt:lpstr>'Lány 6 kcs. A ELO'!Nyomtatási_cím</vt:lpstr>
      <vt:lpstr>'Lány 6 kcs. B ELO'!Nyomtatási_cím</vt:lpstr>
      <vt:lpstr>Birók!Nyomtatási_terület</vt:lpstr>
      <vt:lpstr>'Fiú 6 kcs. A'!Nyomtatási_terület</vt:lpstr>
      <vt:lpstr>'Fiú 6 kcs. A ELO'!Nyomtatási_terület</vt:lpstr>
      <vt:lpstr>'Fiú 6 kcs. A vigasz'!Nyomtatási_terület</vt:lpstr>
      <vt:lpstr>'Fiú 6 kcs. B ELO'!Nyomtatási_terület</vt:lpstr>
      <vt:lpstr>'Fiú 6 kcs. B vigasz'!Nyomtatási_terület</vt:lpstr>
      <vt:lpstr>'Fiú 6 kcs. B.'!Nyomtatási_terület</vt:lpstr>
      <vt:lpstr>'Lány 6 kcs B'!Nyomtatási_terület</vt:lpstr>
      <vt:lpstr>'Lány 6 kcs. A'!Nyomtatási_terület</vt:lpstr>
      <vt:lpstr>'Lány 6 kcs. A ELO'!Nyomtatási_terület</vt:lpstr>
      <vt:lpstr>'Lány 6 kcs. A vigasz'!Nyomtatási_terület</vt:lpstr>
      <vt:lpstr>'Lány 6 kcs. B ELO'!Nyomtatási_terület</vt:lpstr>
      <vt:lpstr>'Lány 6 kcs. 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2025-05-29T12:29:32Z</cp:lastPrinted>
  <dcterms:created xsi:type="dcterms:W3CDTF">1998-01-18T23:10:02Z</dcterms:created>
  <dcterms:modified xsi:type="dcterms:W3CDTF">2025-05-29T18:47:40Z</dcterms:modified>
  <cp:category>Forms</cp:category>
</cp:coreProperties>
</file>