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Döntő\Végeredmények\"/>
    </mc:Choice>
  </mc:AlternateContent>
  <xr:revisionPtr revIDLastSave="0" documentId="13_ncr:1_{E6FEF930-F796-4402-A281-9695E8710EA4}" xr6:coauthVersionLast="47" xr6:coauthVersionMax="47" xr10:uidLastSave="{00000000-0000-0000-0000-000000000000}"/>
  <bookViews>
    <workbookView xWindow="-108" yWindow="-108" windowWidth="23256" windowHeight="13176" tabRatio="884" activeTab="5" xr2:uid="{00000000-000D-0000-FFFF-FFFF00000000}"/>
  </bookViews>
  <sheets>
    <sheet name="Altalanos" sheetId="1" r:id="rId1"/>
    <sheet name="Birók" sheetId="2" r:id="rId2"/>
    <sheet name="Lány 2 kcs. A ELO" sheetId="9" r:id="rId3"/>
    <sheet name="Lány 2 kcs. A 1 csop." sheetId="88" r:id="rId4"/>
    <sheet name="Lány 2 kcs. A 2-3 csop." sheetId="197" r:id="rId5"/>
    <sheet name="Lány 2 kcs. A döntő" sheetId="89" r:id="rId6"/>
    <sheet name="Lány 2 kcs. B ELO" sheetId="231" r:id="rId7"/>
    <sheet name="Lány 2 kcs. B 1. csop." sheetId="232" r:id="rId8"/>
    <sheet name="Lány 2 kcs. 2-3 csop." sheetId="338" r:id="rId9"/>
    <sheet name="Lány 2 kcs. B 4-5 csop." sheetId="235" r:id="rId10"/>
    <sheet name="Lány 2 kcs. B 6-7 csop." sheetId="236" r:id="rId11"/>
    <sheet name="Lány 2 kcs. B DÖNTŐ" sheetId="238" r:id="rId12"/>
    <sheet name="Fiú 2 kcs. A ELO" sheetId="279" r:id="rId13"/>
    <sheet name="Fiú 2 kcs. A 1 csop." sheetId="281" r:id="rId14"/>
    <sheet name="Fiú 2 kcs. A 2-3 csop." sheetId="283" r:id="rId15"/>
    <sheet name="Fiú 2 kcs. A DÖNTŐ" sheetId="280" r:id="rId16"/>
    <sheet name="Fiú 2 kcs. B. ELO" sheetId="303" r:id="rId17"/>
    <sheet name="Fiú 2 kcs. B 1 csop." sheetId="304" r:id="rId18"/>
    <sheet name="Fiú 2 kcs. B 2 csop." sheetId="305" r:id="rId19"/>
    <sheet name="Fiú 2 kcs. B. 3-4 csop." sheetId="340" r:id="rId20"/>
    <sheet name="Fiú 2 kcs. B 5-6 csop." sheetId="307" r:id="rId21"/>
    <sheet name="Fiú 2 kcs. B 7-8 csop." sheetId="308" r:id="rId22"/>
    <sheet name="Fiú 2 kcs B DÖNTŐ" sheetId="310" r:id="rId23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2">'Fiú 2 kcs. A ELO'!$1:$6</definedName>
    <definedName name="_xlnm.Print_Titles" localSheetId="16">'Fiú 2 kcs. B. ELO'!$1:$6</definedName>
    <definedName name="_xlnm.Print_Titles" localSheetId="2">'Lány 2 kcs. A ELO'!$1:$6</definedName>
    <definedName name="_xlnm.Print_Titles" localSheetId="6">'Lány 2 kcs. B ELO'!$1:$6</definedName>
    <definedName name="_xlnm.Print_Area" localSheetId="1">Birók!$A$1:$N$29</definedName>
    <definedName name="_xlnm.Print_Area" localSheetId="22">'Fiú 2 kcs B DÖNTŐ'!$A$1:$R$62</definedName>
    <definedName name="_xlnm.Print_Area" localSheetId="13">'Fiú 2 kcs. A 1 csop.'!$A$1:$M$41</definedName>
    <definedName name="_xlnm.Print_Area" localSheetId="14">'Fiú 2 kcs. A 2-3 csop.'!$A$1:$M$47</definedName>
    <definedName name="_xlnm.Print_Area" localSheetId="15">'Fiú 2 kcs. A DÖNTŐ'!$A$1:$M$41</definedName>
    <definedName name="_xlnm.Print_Area" localSheetId="12">'Fiú 2 kcs. A ELO'!$A$1:$Q$134</definedName>
    <definedName name="_xlnm.Print_Area" localSheetId="17">'Fiú 2 kcs. B 1 csop.'!$A$1:$M$41</definedName>
    <definedName name="_xlnm.Print_Area" localSheetId="18">'Fiú 2 kcs. B 2 csop.'!$A$1:$M$41</definedName>
    <definedName name="_xlnm.Print_Area" localSheetId="20">'Fiú 2 kcs. B 5-6 csop.'!$A$1:$M$47</definedName>
    <definedName name="_xlnm.Print_Area" localSheetId="21">'Fiú 2 kcs. B 7-8 csop.'!$A$1:$M$49</definedName>
    <definedName name="_xlnm.Print_Area" localSheetId="16">'Fiú 2 kcs. B. ELO'!$A$1:$Q$134</definedName>
    <definedName name="_xlnm.Print_Area" localSheetId="3">'Lány 2 kcs. A 1 csop.'!$A$1:$M$41</definedName>
    <definedName name="_xlnm.Print_Area" localSheetId="4">'Lány 2 kcs. A 2-3 csop.'!$A$1:$M$52</definedName>
    <definedName name="_xlnm.Print_Area" localSheetId="5">'Lány 2 kcs. A döntő'!$A$1:$M$41</definedName>
    <definedName name="_xlnm.Print_Area" localSheetId="2">'Lány 2 kcs. A ELO'!$A$1:$Q$134</definedName>
    <definedName name="_xlnm.Print_Area" localSheetId="7">'Lány 2 kcs. B 1. csop.'!$A$1:$M$41</definedName>
    <definedName name="_xlnm.Print_Area" localSheetId="9">'Lány 2 kcs. B 4-5 csop.'!$A$1:$M$47</definedName>
    <definedName name="_xlnm.Print_Area" localSheetId="10">'Lány 2 kcs. B 6-7 csop.'!$A$1:$M$49</definedName>
    <definedName name="_xlnm.Print_Area" localSheetId="11">'Lány 2 kcs. B DÖNTŐ'!$A$1:$R$62</definedName>
    <definedName name="_xlnm.Print_Area" localSheetId="6">'Lány 2 kcs. B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40" l="1"/>
  <c r="R47" i="340"/>
  <c r="E41" i="340"/>
  <c r="F36" i="340"/>
  <c r="C36" i="340"/>
  <c r="F34" i="340"/>
  <c r="C34" i="340"/>
  <c r="F32" i="340"/>
  <c r="C32" i="340"/>
  <c r="L17" i="340"/>
  <c r="H27" i="340"/>
  <c r="D17" i="340"/>
  <c r="C17" i="340"/>
  <c r="L15" i="340"/>
  <c r="F27" i="340"/>
  <c r="D15" i="340"/>
  <c r="C15" i="340"/>
  <c r="L13" i="340"/>
  <c r="D27" i="340"/>
  <c r="D13" i="340"/>
  <c r="C13" i="340"/>
  <c r="L11" i="340"/>
  <c r="D11" i="340"/>
  <c r="C11" i="340"/>
  <c r="L9" i="340"/>
  <c r="B24" i="340"/>
  <c r="D9" i="340"/>
  <c r="C9" i="340"/>
  <c r="L7" i="340"/>
  <c r="D22" i="340"/>
  <c r="D7" i="340"/>
  <c r="C7" i="340"/>
  <c r="Y5" i="340"/>
  <c r="L4" i="340"/>
  <c r="K47" i="340"/>
  <c r="E4" i="340"/>
  <c r="A4" i="340"/>
  <c r="Y3" i="340"/>
  <c r="E2" i="340"/>
  <c r="AG1" i="340"/>
  <c r="A1" i="340"/>
  <c r="R47" i="338"/>
  <c r="E41" i="338"/>
  <c r="F36" i="338"/>
  <c r="C36" i="338"/>
  <c r="F34" i="338"/>
  <c r="C34" i="338"/>
  <c r="F32" i="338"/>
  <c r="C32" i="338"/>
  <c r="B25" i="338"/>
  <c r="L17" i="338"/>
  <c r="H27" i="338"/>
  <c r="D17" i="338"/>
  <c r="C17" i="338"/>
  <c r="L15" i="338"/>
  <c r="I15" i="338"/>
  <c r="B29" i="338"/>
  <c r="D15" i="338"/>
  <c r="C15" i="338"/>
  <c r="L13" i="338"/>
  <c r="D27" i="338"/>
  <c r="D13" i="338"/>
  <c r="C13" i="338"/>
  <c r="L11" i="338"/>
  <c r="H22" i="338"/>
  <c r="D11" i="338"/>
  <c r="C11" i="338"/>
  <c r="L9" i="338"/>
  <c r="B24" i="338"/>
  <c r="D9" i="338"/>
  <c r="C9" i="338"/>
  <c r="L7" i="338"/>
  <c r="B23" i="338"/>
  <c r="D7" i="338"/>
  <c r="C7" i="338"/>
  <c r="Y5" i="338"/>
  <c r="L4" i="338"/>
  <c r="K47" i="338" s="1"/>
  <c r="E4" i="338"/>
  <c r="A4" i="338"/>
  <c r="Y3" i="338"/>
  <c r="E2" i="338"/>
  <c r="A1" i="338"/>
  <c r="E2" i="310"/>
  <c r="E2" i="308"/>
  <c r="E2" i="307"/>
  <c r="E2" i="305"/>
  <c r="E2" i="304"/>
  <c r="C2" i="303"/>
  <c r="R62" i="310"/>
  <c r="D21" i="310"/>
  <c r="C21" i="310"/>
  <c r="B21" i="310"/>
  <c r="K20" i="310"/>
  <c r="D19" i="310"/>
  <c r="C19" i="310"/>
  <c r="B19" i="310"/>
  <c r="M18" i="310"/>
  <c r="O14" i="310" s="1"/>
  <c r="D17" i="310"/>
  <c r="C17" i="310"/>
  <c r="B17" i="310"/>
  <c r="U16" i="310"/>
  <c r="K16" i="310"/>
  <c r="D15" i="310"/>
  <c r="C15" i="310"/>
  <c r="B15" i="310"/>
  <c r="D13" i="310"/>
  <c r="C13" i="310"/>
  <c r="B13" i="310"/>
  <c r="K12" i="310"/>
  <c r="D11" i="310"/>
  <c r="C11" i="310"/>
  <c r="B11" i="310"/>
  <c r="I9" i="310"/>
  <c r="D9" i="310"/>
  <c r="C9" i="310"/>
  <c r="B9" i="310"/>
  <c r="K8" i="310"/>
  <c r="M10" i="310" s="1"/>
  <c r="U7" i="310"/>
  <c r="D7" i="310"/>
  <c r="C7" i="310"/>
  <c r="B7" i="310"/>
  <c r="Y5" i="310"/>
  <c r="AG1" i="310" s="1"/>
  <c r="R4" i="310"/>
  <c r="O62" i="310" s="1"/>
  <c r="G4" i="310"/>
  <c r="A4" i="310"/>
  <c r="Y3" i="310"/>
  <c r="F6" i="310" s="1"/>
  <c r="A1" i="310"/>
  <c r="R44" i="308"/>
  <c r="F38" i="308"/>
  <c r="C38" i="308"/>
  <c r="F36" i="308"/>
  <c r="C36" i="308"/>
  <c r="F34" i="308"/>
  <c r="C34" i="308"/>
  <c r="L19" i="308"/>
  <c r="I19" i="308"/>
  <c r="G19" i="308"/>
  <c r="E19" i="308"/>
  <c r="B31" i="308" s="1"/>
  <c r="D19" i="308"/>
  <c r="C19" i="308"/>
  <c r="L17" i="308"/>
  <c r="I17" i="308"/>
  <c r="G17" i="308"/>
  <c r="E17" i="308"/>
  <c r="B30" i="308" s="1"/>
  <c r="D17" i="308"/>
  <c r="C17" i="308"/>
  <c r="L15" i="308"/>
  <c r="I15" i="308"/>
  <c r="G15" i="308"/>
  <c r="E15" i="308"/>
  <c r="B29" i="308" s="1"/>
  <c r="D15" i="308"/>
  <c r="C15" i="308"/>
  <c r="L13" i="308"/>
  <c r="I13" i="308"/>
  <c r="G13" i="308"/>
  <c r="E13" i="308"/>
  <c r="B28" i="308"/>
  <c r="D13" i="308"/>
  <c r="C13" i="308"/>
  <c r="L11" i="308"/>
  <c r="B25" i="308"/>
  <c r="D11" i="308"/>
  <c r="C11" i="308"/>
  <c r="L9" i="308"/>
  <c r="I9" i="308"/>
  <c r="G9" i="308"/>
  <c r="E9" i="308"/>
  <c r="B24" i="308" s="1"/>
  <c r="D9" i="308"/>
  <c r="C9" i="308"/>
  <c r="L7" i="308"/>
  <c r="I7" i="308"/>
  <c r="G7" i="308"/>
  <c r="E7" i="308"/>
  <c r="D7" i="308"/>
  <c r="C7" i="308"/>
  <c r="Y5" i="308"/>
  <c r="L4" i="308"/>
  <c r="K49" i="308" s="1"/>
  <c r="E4" i="308"/>
  <c r="A4" i="308"/>
  <c r="Y3" i="308"/>
  <c r="AB1" i="308" s="1"/>
  <c r="A1" i="308"/>
  <c r="R47" i="307"/>
  <c r="E41" i="307" s="1"/>
  <c r="F36" i="307"/>
  <c r="C36" i="307"/>
  <c r="F34" i="307"/>
  <c r="C34" i="307"/>
  <c r="F32" i="307"/>
  <c r="C32" i="307"/>
  <c r="L17" i="307"/>
  <c r="I17" i="307"/>
  <c r="G17" i="307"/>
  <c r="E17" i="307"/>
  <c r="B30" i="307" s="1"/>
  <c r="D17" i="307"/>
  <c r="C17" i="307"/>
  <c r="L15" i="307"/>
  <c r="I15" i="307"/>
  <c r="G15" i="307"/>
  <c r="E15" i="307"/>
  <c r="B29" i="307" s="1"/>
  <c r="D15" i="307"/>
  <c r="C15" i="307"/>
  <c r="L13" i="307"/>
  <c r="I13" i="307"/>
  <c r="G13" i="307"/>
  <c r="E13" i="307"/>
  <c r="B28" i="307" s="1"/>
  <c r="D13" i="307"/>
  <c r="C13" i="307"/>
  <c r="L11" i="307"/>
  <c r="I11" i="307"/>
  <c r="G11" i="307"/>
  <c r="E11" i="307"/>
  <c r="D11" i="307"/>
  <c r="C11" i="307"/>
  <c r="L9" i="307"/>
  <c r="I9" i="307"/>
  <c r="G9" i="307"/>
  <c r="E9" i="307"/>
  <c r="D9" i="307"/>
  <c r="C9" i="307"/>
  <c r="L7" i="307"/>
  <c r="I7" i="307"/>
  <c r="G7" i="307"/>
  <c r="E7" i="307"/>
  <c r="B23" i="307" s="1"/>
  <c r="D7" i="307"/>
  <c r="C7" i="307"/>
  <c r="Y5" i="307"/>
  <c r="L4" i="307"/>
  <c r="K47" i="307" s="1"/>
  <c r="E4" i="307"/>
  <c r="A4" i="307"/>
  <c r="Y3" i="307"/>
  <c r="A1" i="307"/>
  <c r="L13" i="305"/>
  <c r="B22" i="305"/>
  <c r="L11" i="305"/>
  <c r="I11" i="305"/>
  <c r="G11" i="305"/>
  <c r="E11" i="305"/>
  <c r="B21" i="305" s="1"/>
  <c r="D11" i="305"/>
  <c r="C11" i="305"/>
  <c r="L9" i="305"/>
  <c r="B20" i="305"/>
  <c r="D9" i="305"/>
  <c r="C9" i="305"/>
  <c r="L7" i="305"/>
  <c r="I7" i="305"/>
  <c r="G7" i="305"/>
  <c r="E7" i="305"/>
  <c r="B19" i="305" s="1"/>
  <c r="D7" i="305"/>
  <c r="C7" i="305"/>
  <c r="Y5" i="305"/>
  <c r="M4" i="305"/>
  <c r="K41" i="305" s="1"/>
  <c r="E4" i="305"/>
  <c r="A4" i="305"/>
  <c r="Y3" i="305"/>
  <c r="A1" i="305"/>
  <c r="L11" i="304"/>
  <c r="I11" i="304"/>
  <c r="B21" i="304"/>
  <c r="L9" i="304"/>
  <c r="I9" i="304"/>
  <c r="G9" i="304"/>
  <c r="E9" i="304"/>
  <c r="B20" i="304" s="1"/>
  <c r="D9" i="304"/>
  <c r="C9" i="304"/>
  <c r="L7" i="304"/>
  <c r="B19" i="304"/>
  <c r="Y5" i="304"/>
  <c r="AC1" i="304" s="1"/>
  <c r="L4" i="304"/>
  <c r="K41" i="304" s="1"/>
  <c r="E4" i="304"/>
  <c r="A4" i="304"/>
  <c r="Y3" i="304"/>
  <c r="A1" i="304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3"/>
  <c r="E2" i="281"/>
  <c r="E2" i="280"/>
  <c r="C2" i="279"/>
  <c r="R47" i="283"/>
  <c r="L17" i="283"/>
  <c r="I17" i="283"/>
  <c r="G17" i="283"/>
  <c r="E17" i="283"/>
  <c r="B30" i="283" s="1"/>
  <c r="F34" i="283"/>
  <c r="D17" i="283"/>
  <c r="C17" i="283"/>
  <c r="L15" i="283"/>
  <c r="I15" i="283"/>
  <c r="G15" i="283"/>
  <c r="E15" i="283"/>
  <c r="B29" i="283" s="1"/>
  <c r="F36" i="283"/>
  <c r="D15" i="283"/>
  <c r="C15" i="283"/>
  <c r="L13" i="283"/>
  <c r="I13" i="283"/>
  <c r="G13" i="283"/>
  <c r="E13" i="283"/>
  <c r="B28" i="283" s="1"/>
  <c r="F32" i="283"/>
  <c r="D13" i="283"/>
  <c r="C13" i="283"/>
  <c r="L11" i="283"/>
  <c r="I11" i="283"/>
  <c r="G11" i="283"/>
  <c r="E11" i="283"/>
  <c r="B25" i="283" s="1"/>
  <c r="C36" i="283"/>
  <c r="D11" i="283"/>
  <c r="C11" i="283"/>
  <c r="L9" i="283"/>
  <c r="I9" i="283"/>
  <c r="G9" i="283"/>
  <c r="E9" i="283"/>
  <c r="B24" i="283" s="1"/>
  <c r="C34" i="283"/>
  <c r="D9" i="283"/>
  <c r="C9" i="283"/>
  <c r="L7" i="283"/>
  <c r="I7" i="283"/>
  <c r="G7" i="283"/>
  <c r="E7" i="283"/>
  <c r="B23" i="283" s="1"/>
  <c r="C32" i="283"/>
  <c r="D7" i="283"/>
  <c r="C7" i="283"/>
  <c r="Y5" i="283"/>
  <c r="L4" i="283"/>
  <c r="K47" i="283" s="1"/>
  <c r="E4" i="283"/>
  <c r="A4" i="283"/>
  <c r="Y3" i="283"/>
  <c r="A1" i="283"/>
  <c r="L13" i="281"/>
  <c r="I13" i="281"/>
  <c r="G13" i="281"/>
  <c r="E13" i="281"/>
  <c r="B22" i="281" s="1"/>
  <c r="D13" i="281"/>
  <c r="C13" i="281"/>
  <c r="L11" i="281"/>
  <c r="I11" i="281"/>
  <c r="G11" i="281"/>
  <c r="E11" i="281"/>
  <c r="H18" i="281" s="1"/>
  <c r="D11" i="281"/>
  <c r="C11" i="281"/>
  <c r="L9" i="281"/>
  <c r="I9" i="281"/>
  <c r="G9" i="281"/>
  <c r="E9" i="281"/>
  <c r="B20" i="281" s="1"/>
  <c r="D9" i="281"/>
  <c r="C9" i="281"/>
  <c r="L7" i="281"/>
  <c r="I7" i="281"/>
  <c r="G7" i="281"/>
  <c r="E7" i="281"/>
  <c r="D7" i="281"/>
  <c r="C7" i="281"/>
  <c r="Y5" i="281"/>
  <c r="AH1" i="281" s="1"/>
  <c r="M4" i="281"/>
  <c r="K41" i="281" s="1"/>
  <c r="E4" i="281"/>
  <c r="A4" i="281"/>
  <c r="Y3" i="281"/>
  <c r="AI1" i="281" s="1"/>
  <c r="A1" i="281"/>
  <c r="B21" i="280"/>
  <c r="D11" i="280"/>
  <c r="C11" i="280"/>
  <c r="B20" i="280"/>
  <c r="D9" i="280"/>
  <c r="C9" i="280"/>
  <c r="B19" i="280"/>
  <c r="D7" i="280"/>
  <c r="C7" i="280"/>
  <c r="Y5" i="280"/>
  <c r="L4" i="280"/>
  <c r="K41" i="280" s="1"/>
  <c r="E4" i="280"/>
  <c r="A4" i="280"/>
  <c r="Y3" i="280"/>
  <c r="AJ1" i="280" s="1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6"/>
  <c r="E2" i="235"/>
  <c r="E2" i="232"/>
  <c r="C2" i="231"/>
  <c r="R62" i="238"/>
  <c r="F55" i="238" s="1"/>
  <c r="I21" i="238"/>
  <c r="D21" i="238"/>
  <c r="C21" i="238"/>
  <c r="B21" i="238"/>
  <c r="K20" i="238"/>
  <c r="I19" i="238"/>
  <c r="D19" i="238"/>
  <c r="C19" i="238"/>
  <c r="B19" i="238"/>
  <c r="M18" i="238"/>
  <c r="I17" i="238"/>
  <c r="D17" i="238"/>
  <c r="C17" i="238"/>
  <c r="B17" i="238"/>
  <c r="U16" i="238"/>
  <c r="K16" i="238"/>
  <c r="I15" i="238"/>
  <c r="D15" i="238"/>
  <c r="C15" i="238"/>
  <c r="B15" i="238"/>
  <c r="I13" i="238"/>
  <c r="G13" i="238"/>
  <c r="F13" i="238"/>
  <c r="D13" i="238"/>
  <c r="C13" i="238"/>
  <c r="B13" i="238"/>
  <c r="K12" i="238"/>
  <c r="I11" i="238"/>
  <c r="D11" i="238"/>
  <c r="C11" i="238"/>
  <c r="B11" i="238"/>
  <c r="I9" i="238"/>
  <c r="D9" i="238"/>
  <c r="C9" i="238"/>
  <c r="B9" i="238"/>
  <c r="K8" i="238"/>
  <c r="M10" i="238" s="1"/>
  <c r="O14" i="238" s="1"/>
  <c r="U7" i="238"/>
  <c r="I7" i="238"/>
  <c r="D7" i="238"/>
  <c r="C7" i="238"/>
  <c r="B7" i="238"/>
  <c r="Y5" i="238"/>
  <c r="R4" i="238"/>
  <c r="O62" i="238"/>
  <c r="G4" i="238"/>
  <c r="A4" i="238"/>
  <c r="Y3" i="238"/>
  <c r="M6" i="238" s="1"/>
  <c r="A1" i="238"/>
  <c r="R44" i="236"/>
  <c r="E43" i="236" s="1"/>
  <c r="L19" i="236"/>
  <c r="I19" i="236"/>
  <c r="G19" i="236"/>
  <c r="E19" i="236"/>
  <c r="J27" i="236" s="1"/>
  <c r="D19" i="236"/>
  <c r="C19" i="236"/>
  <c r="L17" i="236"/>
  <c r="I17" i="236"/>
  <c r="G17" i="236"/>
  <c r="E17" i="236"/>
  <c r="B30" i="236" s="1"/>
  <c r="F38" i="236"/>
  <c r="D17" i="236"/>
  <c r="C17" i="236"/>
  <c r="L15" i="236"/>
  <c r="B29" i="236"/>
  <c r="F36" i="236"/>
  <c r="D15" i="236"/>
  <c r="C15" i="236"/>
  <c r="L13" i="236"/>
  <c r="I13" i="236"/>
  <c r="G13" i="236"/>
  <c r="E13" i="236"/>
  <c r="D27" i="236" s="1"/>
  <c r="F34" i="236"/>
  <c r="D13" i="236"/>
  <c r="C13" i="236"/>
  <c r="L11" i="236"/>
  <c r="I11" i="236"/>
  <c r="G11" i="236"/>
  <c r="E11" i="236"/>
  <c r="B25" i="236" s="1"/>
  <c r="C38" i="236"/>
  <c r="D11" i="236"/>
  <c r="C11" i="236"/>
  <c r="L9" i="236"/>
  <c r="I9" i="236"/>
  <c r="G9" i="236"/>
  <c r="E9" i="236"/>
  <c r="B24" i="236" s="1"/>
  <c r="C36" i="236"/>
  <c r="D9" i="236"/>
  <c r="C9" i="236"/>
  <c r="L7" i="236"/>
  <c r="I7" i="236"/>
  <c r="G7" i="236"/>
  <c r="E7" i="236"/>
  <c r="B23" i="236" s="1"/>
  <c r="C34" i="236"/>
  <c r="D7" i="236"/>
  <c r="C7" i="236"/>
  <c r="Y5" i="236"/>
  <c r="AF1" i="236" s="1"/>
  <c r="L4" i="236"/>
  <c r="K49" i="236" s="1"/>
  <c r="E4" i="236"/>
  <c r="A4" i="236"/>
  <c r="Y3" i="236"/>
  <c r="AC1" i="236" s="1"/>
  <c r="A1" i="236"/>
  <c r="R47" i="235"/>
  <c r="E41" i="235" s="1"/>
  <c r="L17" i="235"/>
  <c r="I17" i="235"/>
  <c r="G17" i="235"/>
  <c r="E17" i="235"/>
  <c r="B30" i="235" s="1"/>
  <c r="F34" i="235"/>
  <c r="D17" i="235"/>
  <c r="C17" i="235"/>
  <c r="L15" i="235"/>
  <c r="I15" i="235"/>
  <c r="F36" i="235"/>
  <c r="D15" i="235"/>
  <c r="C15" i="235"/>
  <c r="L13" i="235"/>
  <c r="I13" i="235"/>
  <c r="G13" i="235"/>
  <c r="E13" i="235"/>
  <c r="F32" i="235"/>
  <c r="D13" i="235"/>
  <c r="C13" i="235"/>
  <c r="L11" i="235"/>
  <c r="I11" i="235"/>
  <c r="G11" i="235"/>
  <c r="E11" i="235"/>
  <c r="H22" i="235" s="1"/>
  <c r="C36" i="235"/>
  <c r="D11" i="235"/>
  <c r="C11" i="235"/>
  <c r="L9" i="235"/>
  <c r="I9" i="235"/>
  <c r="G9" i="235"/>
  <c r="E9" i="235"/>
  <c r="F22" i="235" s="1"/>
  <c r="C34" i="235"/>
  <c r="D9" i="235"/>
  <c r="C9" i="235"/>
  <c r="L7" i="235"/>
  <c r="I7" i="235"/>
  <c r="G7" i="235"/>
  <c r="E7" i="235"/>
  <c r="B23" i="235" s="1"/>
  <c r="C32" i="235"/>
  <c r="D7" i="235"/>
  <c r="C7" i="235"/>
  <c r="Y5" i="235"/>
  <c r="AC1" i="235" s="1"/>
  <c r="L4" i="235"/>
  <c r="K47" i="235" s="1"/>
  <c r="E4" i="235"/>
  <c r="A4" i="235"/>
  <c r="Y3" i="235"/>
  <c r="AG1" i="235" s="1"/>
  <c r="A1" i="235"/>
  <c r="L11" i="232"/>
  <c r="I11" i="232"/>
  <c r="G11" i="232"/>
  <c r="E11" i="232"/>
  <c r="B21" i="232" s="1"/>
  <c r="D11" i="232"/>
  <c r="C11" i="232"/>
  <c r="L9" i="232"/>
  <c r="G9" i="232"/>
  <c r="E9" i="232"/>
  <c r="F18" i="232" s="1"/>
  <c r="B20" i="232"/>
  <c r="D9" i="232"/>
  <c r="C9" i="232"/>
  <c r="L7" i="232"/>
  <c r="I7" i="232"/>
  <c r="G7" i="232"/>
  <c r="E7" i="232"/>
  <c r="B19" i="232" s="1"/>
  <c r="D7" i="232"/>
  <c r="C7" i="232"/>
  <c r="Y5" i="232"/>
  <c r="L4" i="232"/>
  <c r="K41" i="232" s="1"/>
  <c r="E4" i="232"/>
  <c r="A4" i="232"/>
  <c r="Y3" i="232"/>
  <c r="A1" i="232"/>
  <c r="P156" i="231"/>
  <c r="M156" i="231"/>
  <c r="L156" i="231"/>
  <c r="K156" i="231"/>
  <c r="J156" i="231"/>
  <c r="P155" i="231"/>
  <c r="M155" i="23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 s="1"/>
  <c r="L115" i="231"/>
  <c r="K115" i="231"/>
  <c r="J115" i="231"/>
  <c r="P114" i="231"/>
  <c r="M114" i="23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L21" i="197"/>
  <c r="I21" i="197"/>
  <c r="G21" i="197"/>
  <c r="E21" i="197"/>
  <c r="B34" i="197" s="1"/>
  <c r="F43" i="197"/>
  <c r="D21" i="197"/>
  <c r="C21" i="197"/>
  <c r="R47" i="197"/>
  <c r="E47" i="197" s="1"/>
  <c r="L19" i="197"/>
  <c r="I19" i="197"/>
  <c r="G19" i="197"/>
  <c r="E19" i="197"/>
  <c r="H30" i="197" s="1"/>
  <c r="D19" i="197"/>
  <c r="C19" i="197"/>
  <c r="L17" i="197"/>
  <c r="I17" i="197"/>
  <c r="G17" i="197"/>
  <c r="E17" i="197"/>
  <c r="F30" i="197" s="1"/>
  <c r="D17" i="197"/>
  <c r="C17" i="197"/>
  <c r="L15" i="197"/>
  <c r="I15" i="197"/>
  <c r="G15" i="197"/>
  <c r="E15" i="197"/>
  <c r="B31" i="197" s="1"/>
  <c r="D15" i="197"/>
  <c r="C15" i="197"/>
  <c r="L13" i="197"/>
  <c r="I13" i="197"/>
  <c r="G13" i="197"/>
  <c r="E13" i="197"/>
  <c r="B28" i="197" s="1"/>
  <c r="D13" i="197"/>
  <c r="C13" i="197"/>
  <c r="L11" i="197"/>
  <c r="I11" i="197"/>
  <c r="G11" i="197"/>
  <c r="E11" i="197"/>
  <c r="H24" i="197" s="1"/>
  <c r="D11" i="197"/>
  <c r="C11" i="197"/>
  <c r="L9" i="197"/>
  <c r="I9" i="197"/>
  <c r="G9" i="197"/>
  <c r="E9" i="197"/>
  <c r="B26" i="197" s="1"/>
  <c r="D9" i="197"/>
  <c r="C9" i="197"/>
  <c r="L7" i="197"/>
  <c r="I7" i="197"/>
  <c r="G7" i="197"/>
  <c r="E7" i="197"/>
  <c r="D24" i="197" s="1"/>
  <c r="D7" i="197"/>
  <c r="C7" i="197"/>
  <c r="Y5" i="197"/>
  <c r="L4" i="197"/>
  <c r="K53" i="197" s="1"/>
  <c r="E4" i="197"/>
  <c r="A4" i="197"/>
  <c r="Y3" i="197"/>
  <c r="E2" i="197"/>
  <c r="A1" i="197"/>
  <c r="C5" i="9"/>
  <c r="D5" i="9"/>
  <c r="H5" i="9"/>
  <c r="P22" i="2"/>
  <c r="P23" i="2"/>
  <c r="P24" i="2"/>
  <c r="U10" i="310" s="1"/>
  <c r="P25" i="2"/>
  <c r="P26" i="2"/>
  <c r="P27" i="2"/>
  <c r="P28" i="2"/>
  <c r="P29" i="2"/>
  <c r="L13" i="88"/>
  <c r="L11" i="88"/>
  <c r="L9" i="88"/>
  <c r="L7" i="88"/>
  <c r="Y5" i="89"/>
  <c r="Y3" i="89"/>
  <c r="AC1" i="89" s="1"/>
  <c r="Y5" i="88"/>
  <c r="AC1" i="88" s="1"/>
  <c r="Y3" i="88"/>
  <c r="E13" i="88"/>
  <c r="B22" i="88" s="1"/>
  <c r="I13" i="88"/>
  <c r="G13" i="88"/>
  <c r="D13" i="88"/>
  <c r="C13" i="88"/>
  <c r="M4" i="88"/>
  <c r="K41" i="88"/>
  <c r="E11" i="88"/>
  <c r="B21" i="88" s="1"/>
  <c r="E9" i="88"/>
  <c r="B20" i="88" s="1"/>
  <c r="E7" i="88"/>
  <c r="D18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L4" i="89"/>
  <c r="K41" i="89" s="1"/>
  <c r="E4" i="89"/>
  <c r="I11" i="89"/>
  <c r="G11" i="89"/>
  <c r="E11" i="89"/>
  <c r="H18" i="89" s="1"/>
  <c r="D11" i="89"/>
  <c r="C11" i="89"/>
  <c r="I9" i="89"/>
  <c r="G9" i="89"/>
  <c r="E9" i="89"/>
  <c r="F18" i="89" s="1"/>
  <c r="D9" i="89"/>
  <c r="C9" i="89"/>
  <c r="I7" i="89"/>
  <c r="G7" i="89"/>
  <c r="E7" i="89"/>
  <c r="B19" i="89" s="1"/>
  <c r="D7" i="89"/>
  <c r="C7" i="89"/>
  <c r="A4" i="89"/>
  <c r="E2" i="89"/>
  <c r="A1" i="89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 s="1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 s="1"/>
  <c r="J134" i="9"/>
  <c r="K134" i="9"/>
  <c r="L134" i="9"/>
  <c r="P134" i="9"/>
  <c r="M134" i="9" s="1"/>
  <c r="A1" i="9"/>
  <c r="F37" i="197"/>
  <c r="F41" i="197"/>
  <c r="F39" i="197"/>
  <c r="C43" i="197"/>
  <c r="C41" i="197"/>
  <c r="C39" i="197"/>
  <c r="C37" i="197"/>
  <c r="F22" i="236"/>
  <c r="F6" i="238"/>
  <c r="U8" i="238"/>
  <c r="U9" i="238"/>
  <c r="F18" i="304"/>
  <c r="H22" i="308"/>
  <c r="M6" i="310"/>
  <c r="U12" i="310"/>
  <c r="U12" i="238"/>
  <c r="U11" i="310"/>
  <c r="U13" i="238"/>
  <c r="AD1" i="310"/>
  <c r="U15" i="310"/>
  <c r="AC1" i="305"/>
  <c r="E40" i="307"/>
  <c r="F55" i="310"/>
  <c r="F56" i="310"/>
  <c r="O6" i="238"/>
  <c r="AI1" i="280"/>
  <c r="AG1" i="89"/>
  <c r="AJ1" i="308"/>
  <c r="AI1" i="308"/>
  <c r="AG1" i="283"/>
  <c r="AB1" i="310"/>
  <c r="H18" i="304"/>
  <c r="J18" i="305"/>
  <c r="D27" i="308"/>
  <c r="H27" i="308"/>
  <c r="F22" i="308"/>
  <c r="F18" i="280"/>
  <c r="F24" i="197"/>
  <c r="F18" i="88"/>
  <c r="B20" i="89"/>
  <c r="D18" i="304"/>
  <c r="F18" i="305"/>
  <c r="D18" i="280"/>
  <c r="D18" i="89"/>
  <c r="J30" i="197"/>
  <c r="J18" i="281"/>
  <c r="B30" i="340"/>
  <c r="B28" i="340"/>
  <c r="B25" i="340"/>
  <c r="F22" i="340"/>
  <c r="AD1" i="340"/>
  <c r="AH1" i="340"/>
  <c r="B29" i="340"/>
  <c r="E40" i="340"/>
  <c r="B23" i="340"/>
  <c r="AB1" i="340"/>
  <c r="AF1" i="340"/>
  <c r="H27" i="283"/>
  <c r="F22" i="283"/>
  <c r="B30" i="338"/>
  <c r="F27" i="338"/>
  <c r="B28" i="338"/>
  <c r="F22" i="338"/>
  <c r="D22" i="338"/>
  <c r="E40" i="338"/>
  <c r="J24" i="197"/>
  <c r="H18" i="88"/>
  <c r="AD1" i="232" l="1"/>
  <c r="AK1" i="283"/>
  <c r="AD1" i="338"/>
  <c r="F27" i="283"/>
  <c r="D22" i="307"/>
  <c r="D22" i="236"/>
  <c r="AF1" i="283"/>
  <c r="AI1" i="232"/>
  <c r="AE1" i="281"/>
  <c r="AH1" i="235"/>
  <c r="O6" i="310"/>
  <c r="AF1" i="235"/>
  <c r="K6" i="310"/>
  <c r="AE1" i="197"/>
  <c r="AF1" i="280"/>
  <c r="AF1" i="305"/>
  <c r="AG1" i="307"/>
  <c r="D27" i="283"/>
  <c r="D18" i="305"/>
  <c r="AH1" i="236"/>
  <c r="AB1" i="280"/>
  <c r="AE1" i="310"/>
  <c r="AE1" i="280"/>
  <c r="AF1" i="197"/>
  <c r="AC1" i="310"/>
  <c r="AI1" i="235"/>
  <c r="B25" i="197"/>
  <c r="F56" i="238"/>
  <c r="B24" i="307"/>
  <c r="F22" i="307"/>
  <c r="AB1" i="338"/>
  <c r="B33" i="197"/>
  <c r="AI1" i="89"/>
  <c r="AE1" i="305"/>
  <c r="AH1" i="310"/>
  <c r="K6" i="238"/>
  <c r="AG1" i="88"/>
  <c r="B21" i="89"/>
  <c r="B31" i="236"/>
  <c r="F27" i="236"/>
  <c r="B28" i="236"/>
  <c r="H27" i="235"/>
  <c r="B25" i="235"/>
  <c r="D22" i="235"/>
  <c r="B32" i="197"/>
  <c r="AJ1" i="305"/>
  <c r="AJ1" i="89"/>
  <c r="AH1" i="232"/>
  <c r="D27" i="235"/>
  <c r="B28" i="235"/>
  <c r="AB1" i="283"/>
  <c r="B29" i="235"/>
  <c r="F27" i="235"/>
  <c r="E40" i="283"/>
  <c r="E41" i="283"/>
  <c r="D18" i="232"/>
  <c r="AF1" i="89"/>
  <c r="AK1" i="307"/>
  <c r="AB1" i="197"/>
  <c r="AG1" i="305"/>
  <c r="AI1" i="197"/>
  <c r="D27" i="307"/>
  <c r="AJ1" i="283"/>
  <c r="AH1" i="197"/>
  <c r="AC1" i="197"/>
  <c r="AK1" i="305"/>
  <c r="U8" i="310"/>
  <c r="AK1" i="89"/>
  <c r="AJ1" i="281"/>
  <c r="AF1" i="281"/>
  <c r="E43" i="308"/>
  <c r="E42" i="308"/>
  <c r="AF1" i="310"/>
  <c r="AG1" i="338"/>
  <c r="AK1" i="197"/>
  <c r="U15" i="238"/>
  <c r="AD1" i="89"/>
  <c r="B19" i="281"/>
  <c r="D18" i="281"/>
  <c r="AH1" i="338"/>
  <c r="B21" i="281"/>
  <c r="E42" i="236"/>
  <c r="AD1" i="283"/>
  <c r="AD1" i="305"/>
  <c r="AB1" i="305"/>
  <c r="AD1" i="197"/>
  <c r="AF1" i="338"/>
  <c r="J27" i="308"/>
  <c r="H27" i="236"/>
  <c r="AI1" i="307"/>
  <c r="AI1" i="283"/>
  <c r="AC1" i="283"/>
  <c r="AJ1" i="307"/>
  <c r="E40" i="235"/>
  <c r="AI1" i="305"/>
  <c r="AH1" i="305"/>
  <c r="U11" i="238"/>
  <c r="AH1" i="89"/>
  <c r="F27" i="307"/>
  <c r="H22" i="236"/>
  <c r="AF1" i="88"/>
  <c r="AG1" i="197"/>
  <c r="H18" i="280"/>
  <c r="AB1" i="304"/>
  <c r="AJ1" i="236"/>
  <c r="AG1" i="238"/>
  <c r="AK1" i="236"/>
  <c r="D22" i="283"/>
  <c r="AE1" i="307"/>
  <c r="AK1" i="304"/>
  <c r="AD1" i="308"/>
  <c r="AE1" i="232"/>
  <c r="AD1" i="307"/>
  <c r="AC1" i="307"/>
  <c r="AJ1" i="232"/>
  <c r="AD1" i="88"/>
  <c r="AF1" i="232"/>
  <c r="B19" i="88"/>
  <c r="AE1" i="236"/>
  <c r="AB1" i="307"/>
  <c r="AK1" i="88"/>
  <c r="AE1" i="238"/>
  <c r="AG1" i="304"/>
  <c r="AE1" i="89"/>
  <c r="AG1" i="232"/>
  <c r="AI1" i="88"/>
  <c r="AB1" i="89"/>
  <c r="AC1" i="281"/>
  <c r="AJ1" i="235"/>
  <c r="AJ1" i="88"/>
  <c r="AH1" i="88"/>
  <c r="U9" i="310"/>
  <c r="B24" i="235"/>
  <c r="AK1" i="340"/>
  <c r="AC1" i="340"/>
  <c r="AE1" i="340"/>
  <c r="H22" i="307"/>
  <c r="B25" i="307"/>
  <c r="D22" i="308"/>
  <c r="B23" i="308"/>
  <c r="H27" i="307"/>
  <c r="AH1" i="304"/>
  <c r="AE1" i="88"/>
  <c r="AH1" i="308"/>
  <c r="AF1" i="308"/>
  <c r="AE1" i="304"/>
  <c r="U14" i="238"/>
  <c r="AE1" i="308"/>
  <c r="F18" i="281"/>
  <c r="H18" i="305"/>
  <c r="AG1" i="236"/>
  <c r="AH1" i="307"/>
  <c r="AF1" i="304"/>
  <c r="AC1" i="238"/>
  <c r="AC1" i="232"/>
  <c r="AD1" i="280"/>
  <c r="AK1" i="308"/>
  <c r="AK1" i="232"/>
  <c r="AI1" i="236"/>
  <c r="AG1" i="308"/>
  <c r="AG1" i="281"/>
  <c r="U10" i="238"/>
  <c r="U13" i="310"/>
  <c r="AC1" i="308"/>
  <c r="F27" i="308"/>
  <c r="H18" i="232"/>
  <c r="AD1" i="235"/>
  <c r="AE1" i="283"/>
  <c r="J18" i="88"/>
  <c r="H22" i="283"/>
  <c r="D30" i="197"/>
  <c r="AF1" i="238"/>
  <c r="AD1" i="281"/>
  <c r="AB1" i="238"/>
  <c r="AI1" i="304"/>
  <c r="AH1" i="238"/>
  <c r="AB1" i="236"/>
  <c r="AK1" i="280"/>
  <c r="AB1" i="232"/>
  <c r="AG1" i="280"/>
  <c r="AD1" i="304"/>
  <c r="AJ1" i="304"/>
  <c r="AC1" i="280"/>
  <c r="AD1" i="236"/>
  <c r="AB1" i="281"/>
  <c r="AF1" i="307"/>
  <c r="AH1" i="283"/>
  <c r="AK1" i="281"/>
  <c r="AD1" i="238"/>
  <c r="AB1" i="235"/>
  <c r="AH1" i="280"/>
  <c r="U14" i="310"/>
  <c r="AE1" i="235"/>
  <c r="AK1" i="235"/>
  <c r="AB1" i="88"/>
  <c r="B27" i="197"/>
  <c r="AJ1" i="197"/>
  <c r="E46" i="197"/>
  <c r="AK1" i="338"/>
  <c r="AC1" i="338"/>
  <c r="AI1" i="338"/>
  <c r="AE1" i="338"/>
  <c r="AJ1" i="338"/>
  <c r="AJ1" i="340"/>
  <c r="AI1" i="3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6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6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B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C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C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0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0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16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<sst xmlns="http://schemas.openxmlformats.org/spreadsheetml/2006/main" count="2045" uniqueCount="473">
  <si>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</si>
  <si>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</si>
  <si>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</si>
  <si>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</si>
  <si>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</si>
  <si>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</si>
  <si>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</si>
  <si>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</si>
  <si>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</si>
  <si>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</si>
  <si>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</si>
  <si>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</si>
  <si>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</si>
  <si>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</si>
  <si>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</si>
  <si>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</si>
  <si>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</si>
  <si>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</si>
  <si>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</si>
  <si>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</si>
  <si>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</si>
  <si>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</si>
  <si>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</si>
  <si>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</si>
  <si>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</si>
  <si>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</si>
  <si>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</si>
  <si>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</si>
  <si>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</si>
  <si>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</si>
  <si>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</si>
  <si>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</si>
  <si>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</si>
  <si>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</si>
  <si>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</si>
  <si>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</si>
  <si>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</si>
  <si>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</si>
  <si>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</si>
  <si>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</si>
  <si>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</si>
  <si>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</si>
  <si>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</si>
  <si>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</si>
  <si>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</si>
  <si>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</si>
  <si>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</si>
  <si>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</si>
  <si>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</si>
  <si>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</si>
  <si>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</si>
  <si>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</si>
  <si>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</si>
  <si>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</si>
  <si>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</si>
  <si>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</si>
  <si>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</si>
  <si>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</si>
  <si>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</si>
  <si>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</si>
  <si>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</si>
  <si>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</si>
  <si>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</si>
  <si>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</si>
  <si>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</si>
  <si>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</si>
  <si>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</si>
  <si>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</si>
  <si>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</si>
  <si>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</si>
  <si>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</si>
  <si>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</si>
  <si>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</si>
  <si>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</si>
  <si>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</si>
  <si>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</si>
  <si>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</si>
  <si>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</si>
  <si>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</si>
  <si>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</si>
  <si>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</si>
  <si>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</si>
  <si>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</si>
  <si>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</si>
  <si>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</si>
  <si>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</si>
  <si>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</si>
  <si>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</si>
  <si>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</si>
  <si>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</si>
  <si>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</si>
  <si>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</si>
  <si>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</si>
  <si>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</si>
  <si>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</si>
  <si>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</si>
  <si>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</si>
  <si>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</si>
  <si>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</si>
  <si>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</si>
  <si>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</si>
  <si>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</si>
  <si>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</si>
  <si>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</si>
  <si>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</si>
  <si>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</si>
  <si>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</si>
  <si>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</si>
  <si>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</si>
  <si>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</si>
  <si>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</si>
  <si>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</si>
  <si>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</si>
  <si>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</si>
  <si>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</si>
  <si>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</si>
  <si>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</si>
  <si>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</si>
  <si>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</si>
  <si>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Diákolimpia</t>
  </si>
  <si>
    <t>Rákóczi Andrea</t>
  </si>
  <si>
    <t>2025.05.26-06-01.</t>
  </si>
  <si>
    <t>Balatonboglár</t>
  </si>
  <si>
    <t>Pór Krisztina</t>
  </si>
  <si>
    <t>BBTC SE</t>
  </si>
  <si>
    <t>Lány 2 kcs A</t>
  </si>
  <si>
    <t>Lány 2 kcs B</t>
  </si>
  <si>
    <t>Fiú 2 kcs A</t>
  </si>
  <si>
    <t>Fiú 2 kcs B</t>
  </si>
  <si>
    <t>Kovács</t>
  </si>
  <si>
    <t>Léna</t>
  </si>
  <si>
    <t xml:space="preserve"> Petőfi Sándor Katolikus Általános Iskola és Óvoda</t>
  </si>
  <si>
    <t xml:space="preserve">Kiss </t>
  </si>
  <si>
    <t>Dorka Kerubina</t>
  </si>
  <si>
    <t>Szent Imre Katolikus Óvoda és Általános Iskola</t>
  </si>
  <si>
    <t xml:space="preserve">Kottász </t>
  </si>
  <si>
    <t>Dalma</t>
  </si>
  <si>
    <t>PTE II.Gyakorló - Pécs</t>
  </si>
  <si>
    <t xml:space="preserve">Harmatha-Komáromi </t>
  </si>
  <si>
    <t>Abigél</t>
  </si>
  <si>
    <t>Koch V. - Pécs</t>
  </si>
  <si>
    <t xml:space="preserve">Hundzsa </t>
  </si>
  <si>
    <t>Dóra</t>
  </si>
  <si>
    <t>Sarkad</t>
  </si>
  <si>
    <t xml:space="preserve">Szakál </t>
  </si>
  <si>
    <t>Júlia</t>
  </si>
  <si>
    <t>Irinyi János Református Oktatási Központ - Óvoda, Általános Iskola</t>
  </si>
  <si>
    <t xml:space="preserve">Babik </t>
  </si>
  <si>
    <t>Bernadett</t>
  </si>
  <si>
    <t>Kazincbarcikai Pollack Mihály Általános Iskola</t>
  </si>
  <si>
    <t xml:space="preserve">Szabadíts </t>
  </si>
  <si>
    <t>Izabel</t>
  </si>
  <si>
    <t>Áldás Utcai Általános Iskola</t>
  </si>
  <si>
    <t xml:space="preserve">Csuba </t>
  </si>
  <si>
    <t>Flóra Júlia</t>
  </si>
  <si>
    <t>Városligeti Magyar-Angol Két Tanítási Nyelvű Általános Iskola</t>
  </si>
  <si>
    <t>Kobra</t>
  </si>
  <si>
    <t>Zsófia</t>
  </si>
  <si>
    <t>Bu., József A.</t>
  </si>
  <si>
    <t>Freiin Von Ketteler</t>
  </si>
  <si>
    <t>Victoria Luise</t>
  </si>
  <si>
    <t>Db., Nemzetközi I.</t>
  </si>
  <si>
    <t xml:space="preserve">Gyenge </t>
  </si>
  <si>
    <t>Amira</t>
  </si>
  <si>
    <t xml:space="preserve">Hovanecz </t>
  </si>
  <si>
    <t>Hanna Nóra</t>
  </si>
  <si>
    <t xml:space="preserve">Torma </t>
  </si>
  <si>
    <t>Tamara</t>
  </si>
  <si>
    <t>Balatonlelle-Karádi Általános Iskola és Alapfokú Művészeti Iskola</t>
  </si>
  <si>
    <t xml:space="preserve">Könnyid-Kovács </t>
  </si>
  <si>
    <t>Judit</t>
  </si>
  <si>
    <t xml:space="preserve">Kohán </t>
  </si>
  <si>
    <t>Tekla</t>
  </si>
  <si>
    <t>Nyíregyházi Arany János Gimnázium, Általános Iskola és Kollégium</t>
  </si>
  <si>
    <t>Lisztmajer</t>
  </si>
  <si>
    <t>Liza</t>
  </si>
  <si>
    <t>Vida-Weisz</t>
  </si>
  <si>
    <t>Boróka</t>
  </si>
  <si>
    <t>Kőszegi Béri Balog Ádám Általános Iskola</t>
  </si>
  <si>
    <t>Láng</t>
  </si>
  <si>
    <t>Laura</t>
  </si>
  <si>
    <t>ELTE Bolyai János Gyakorló Általános Iskola és Gimnázium</t>
  </si>
  <si>
    <t xml:space="preserve">Takács </t>
  </si>
  <si>
    <t>Zara</t>
  </si>
  <si>
    <t>Cserepka - Pécs</t>
  </si>
  <si>
    <t>Zoé</t>
  </si>
  <si>
    <t>Mezőberény</t>
  </si>
  <si>
    <t xml:space="preserve">Chen </t>
  </si>
  <si>
    <t>Zixin</t>
  </si>
  <si>
    <t>Budapest XVI. Kerületi Lemhényi Dezső Általános Iskola</t>
  </si>
  <si>
    <t xml:space="preserve">Márton </t>
  </si>
  <si>
    <t>Natali</t>
  </si>
  <si>
    <t>Alternatív Közgazdasági Gimnázium, Szakgimnázium és Általános Iskola</t>
  </si>
  <si>
    <t>Szuna</t>
  </si>
  <si>
    <t>Dorina</t>
  </si>
  <si>
    <t>Szfvári Kossuth L. Ált Isk.</t>
  </si>
  <si>
    <t>Kiss</t>
  </si>
  <si>
    <t>Sára</t>
  </si>
  <si>
    <t>Péterfy S Ált Isk</t>
  </si>
  <si>
    <t>Mátyás</t>
  </si>
  <si>
    <t>Nagykovácsi Á. I.</t>
  </si>
  <si>
    <t>Deutsch Szalai</t>
  </si>
  <si>
    <t>Mira</t>
  </si>
  <si>
    <t>Gothard Jenő Általános Iskola</t>
  </si>
  <si>
    <t>Vörös</t>
  </si>
  <si>
    <t>Panna</t>
  </si>
  <si>
    <t>Zalaegerszegi Petőfi Sándor Magyar-Angol Két Tanítási Nyelvű Általános Iskola</t>
  </si>
  <si>
    <t>Heffenträger</t>
  </si>
  <si>
    <t>Dorottya</t>
  </si>
  <si>
    <t>Zalalövői Általános Iskola</t>
  </si>
  <si>
    <t xml:space="preserve">Rácz 	</t>
  </si>
  <si>
    <t>Levente</t>
  </si>
  <si>
    <t>Gyula Implom</t>
  </si>
  <si>
    <t xml:space="preserve">Péter </t>
  </si>
  <si>
    <t>Szilárd</t>
  </si>
  <si>
    <t>Kispesti Erkel Ferenc Általános Iskola</t>
  </si>
  <si>
    <t xml:space="preserve">Szentkirályi-Tóth </t>
  </si>
  <si>
    <t>Hunor</t>
  </si>
  <si>
    <t>Pasaréti Szabó Lőrinc Magyar-Angol Két Tanítási Nyelvű Általános Iskola és Gimnázium</t>
  </si>
  <si>
    <t>Ervin</t>
  </si>
  <si>
    <t>Szfvári Comenius Ált. Isk.</t>
  </si>
  <si>
    <t>Orbán - Happ</t>
  </si>
  <si>
    <t>Gellért</t>
  </si>
  <si>
    <t xml:space="preserve">Győri Gárdonyi </t>
  </si>
  <si>
    <t>Ádám</t>
  </si>
  <si>
    <t>Lente</t>
  </si>
  <si>
    <t>András Csaba</t>
  </si>
  <si>
    <t>Db., Kossuth L.</t>
  </si>
  <si>
    <t>Lakatos</t>
  </si>
  <si>
    <t>Dániel</t>
  </si>
  <si>
    <t>Fót Fáy András Á. I.</t>
  </si>
  <si>
    <t>Kerecsényi</t>
  </si>
  <si>
    <t>Patrik</t>
  </si>
  <si>
    <t>Szombathelyi Derkovits Gyula Általános Iskola</t>
  </si>
  <si>
    <t xml:space="preserve">Baranyi </t>
  </si>
  <si>
    <t xml:space="preserve">Szántó </t>
  </si>
  <si>
    <t>Hunor Tamás</t>
  </si>
  <si>
    <t xml:space="preserve">Szebényi </t>
  </si>
  <si>
    <t>Alexander</t>
  </si>
  <si>
    <t xml:space="preserve">Zámbó </t>
  </si>
  <si>
    <t>Zénó</t>
  </si>
  <si>
    <t xml:space="preserve">Solti </t>
  </si>
  <si>
    <t>Olivér</t>
  </si>
  <si>
    <t>Békéscsaba Petőfi</t>
  </si>
  <si>
    <t xml:space="preserve">Bukó </t>
  </si>
  <si>
    <t>Dávid</t>
  </si>
  <si>
    <t xml:space="preserve">Győrfi </t>
  </si>
  <si>
    <t>Irinyi János Református Oktatási Központ - Óvoda, Általános Iskola, Technikum, Szakgimnázium és Diákotthon</t>
  </si>
  <si>
    <t xml:space="preserve">Simon </t>
  </si>
  <si>
    <t>Budapest British International School Angol Óvoda, Általános Iskola és Gimnázium</t>
  </si>
  <si>
    <t xml:space="preserve">Kaluha </t>
  </si>
  <si>
    <t>Máté</t>
  </si>
  <si>
    <t>Grosics Gyula Katolikus Sport Általános Iskola</t>
  </si>
  <si>
    <t>Paszicsnyek-Zsadány</t>
  </si>
  <si>
    <t>Zsolt</t>
  </si>
  <si>
    <t>Szt. László Ált Isk Bicske</t>
  </si>
  <si>
    <t>Határ</t>
  </si>
  <si>
    <t>Ábel</t>
  </si>
  <si>
    <t>Szfvári Teleki B. Gimn.</t>
  </si>
  <si>
    <t>Méhes</t>
  </si>
  <si>
    <t>Ákos</t>
  </si>
  <si>
    <t>Db., Lilla T.</t>
  </si>
  <si>
    <t>Áron Gábor</t>
  </si>
  <si>
    <t>Db., Hatvani I.</t>
  </si>
  <si>
    <t xml:space="preserve">Rosiczky </t>
  </si>
  <si>
    <t>Ronin</t>
  </si>
  <si>
    <t xml:space="preserve">Pap </t>
  </si>
  <si>
    <t>Benedek</t>
  </si>
  <si>
    <t>Koczka</t>
  </si>
  <si>
    <t>Szent István Sport Általános Iskola és Gimnázium</t>
  </si>
  <si>
    <t>Ábrahám</t>
  </si>
  <si>
    <t>Zoltán</t>
  </si>
  <si>
    <t>Szent István Katolikus Általános Iskola és Óvoda</t>
  </si>
  <si>
    <t>Akili</t>
  </si>
  <si>
    <t>Zalán Géza</t>
  </si>
  <si>
    <t>Diósdi Eötvös József Német Nemzetiségi Á. I. és Alapfokú Művészeti Iskola</t>
  </si>
  <si>
    <t xml:space="preserve">Szőcs </t>
  </si>
  <si>
    <t>Richárd</t>
  </si>
  <si>
    <t>Huzella Tivadar Két Tanítási Nyelvű Á. I.</t>
  </si>
  <si>
    <t xml:space="preserve">Johancsik </t>
  </si>
  <si>
    <t>Nimród</t>
  </si>
  <si>
    <t>Siófoki Vak Bottyán János Általános Iskola és Alapfokú Művészeti Iskola</t>
  </si>
  <si>
    <t xml:space="preserve">Szita </t>
  </si>
  <si>
    <t xml:space="preserve">Papp </t>
  </si>
  <si>
    <t>Zalán</t>
  </si>
  <si>
    <t>Aszódi</t>
  </si>
  <si>
    <t>Imre</t>
  </si>
  <si>
    <t>Márk</t>
  </si>
  <si>
    <t>Baa</t>
  </si>
  <si>
    <t>Kőrösi Csoma Sándor-Péterfy Sándor Általános Iskola</t>
  </si>
  <si>
    <t xml:space="preserve">Valkai </t>
  </si>
  <si>
    <t>Attila</t>
  </si>
  <si>
    <t xml:space="preserve">Mészáros </t>
  </si>
  <si>
    <t>Márton</t>
  </si>
  <si>
    <t xml:space="preserve">Szőke </t>
  </si>
  <si>
    <t>Szofi</t>
  </si>
  <si>
    <t xml:space="preserve">Sarang </t>
  </si>
  <si>
    <t>Lilla</t>
  </si>
  <si>
    <t xml:space="preserve">Bodó </t>
  </si>
  <si>
    <t>Bella Mária</t>
  </si>
  <si>
    <t>SZABADITS</t>
  </si>
  <si>
    <t>Izabell</t>
  </si>
  <si>
    <t>LÁNG</t>
  </si>
  <si>
    <t>KIS</t>
  </si>
  <si>
    <t>Dorka Kerubin</t>
  </si>
  <si>
    <t>VIDA-WEISZ</t>
  </si>
  <si>
    <t>BODÓ</t>
  </si>
  <si>
    <t>KOBRA</t>
  </si>
  <si>
    <t>GYŐRFI</t>
  </si>
  <si>
    <t>PAPP</t>
  </si>
  <si>
    <t>SZŐCS</t>
  </si>
  <si>
    <t>JOHANCSIK</t>
  </si>
  <si>
    <t>IMRE</t>
  </si>
  <si>
    <t>SIMON</t>
  </si>
  <si>
    <t>AKILI</t>
  </si>
  <si>
    <t>SZITA</t>
  </si>
  <si>
    <t>ASZÓDI</t>
  </si>
  <si>
    <t>MÉSZÁROS</t>
  </si>
  <si>
    <t>BAA</t>
  </si>
  <si>
    <t xml:space="preserve">Lestyán </t>
  </si>
  <si>
    <t>SARANG</t>
  </si>
  <si>
    <t>jn sérülés</t>
  </si>
  <si>
    <t>jn sérüólés</t>
  </si>
  <si>
    <t>jn Gy.</t>
  </si>
  <si>
    <t>Jn V</t>
  </si>
  <si>
    <t>jn V</t>
  </si>
  <si>
    <t>Jn Gy.</t>
  </si>
  <si>
    <t>Paksi Bezeredj Ált. Isk.</t>
  </si>
  <si>
    <t>Pataki</t>
  </si>
  <si>
    <t>Nóra</t>
  </si>
  <si>
    <t>Paksi Bezeredj Ált.Isk.</t>
  </si>
  <si>
    <t>Paksi Deák Ferenc</t>
  </si>
  <si>
    <t>57 73 52</t>
  </si>
  <si>
    <t>75 37 25</t>
  </si>
  <si>
    <t>jn.</t>
  </si>
  <si>
    <t>-</t>
  </si>
  <si>
    <t>74 72</t>
  </si>
  <si>
    <t>47 27</t>
  </si>
  <si>
    <t>72 75</t>
  </si>
  <si>
    <t>27 57</t>
  </si>
  <si>
    <t>73 73</t>
  </si>
  <si>
    <t>37 37</t>
  </si>
  <si>
    <t>71 71</t>
  </si>
  <si>
    <t>17 17</t>
  </si>
  <si>
    <t>86 47 50</t>
  </si>
  <si>
    <t>68 74 05</t>
  </si>
  <si>
    <t>74 75</t>
  </si>
  <si>
    <t>47 57</t>
  </si>
  <si>
    <t>86 72</t>
  </si>
  <si>
    <t>68 27</t>
  </si>
  <si>
    <t>70 74</t>
  </si>
  <si>
    <t>07 47</t>
  </si>
  <si>
    <t>70 71</t>
  </si>
  <si>
    <t>07 17</t>
  </si>
  <si>
    <t>75 75</t>
  </si>
  <si>
    <t>57 57</t>
  </si>
  <si>
    <t>74 57 53</t>
  </si>
  <si>
    <t>47 75 35</t>
  </si>
  <si>
    <t>71 79 53</t>
  </si>
  <si>
    <t>17 97 35</t>
  </si>
  <si>
    <t>86 47 52</t>
  </si>
  <si>
    <t>68 74 25</t>
  </si>
  <si>
    <t>73 71</t>
  </si>
  <si>
    <t>37 17</t>
  </si>
  <si>
    <t xml:space="preserve">75 86 </t>
  </si>
  <si>
    <t>57 68</t>
  </si>
  <si>
    <t>108 74</t>
  </si>
  <si>
    <t>810 47</t>
  </si>
  <si>
    <t>71 73</t>
  </si>
  <si>
    <t>17 37</t>
  </si>
  <si>
    <t xml:space="preserve">70 72 </t>
  </si>
  <si>
    <t>07 27</t>
  </si>
  <si>
    <t xml:space="preserve">74  70 </t>
  </si>
  <si>
    <t>47 07</t>
  </si>
  <si>
    <t>72 74</t>
  </si>
  <si>
    <t>27 47</t>
  </si>
  <si>
    <t>71 57 54</t>
  </si>
  <si>
    <t>17 75 45</t>
  </si>
  <si>
    <t>71  73</t>
  </si>
  <si>
    <t>73 75</t>
  </si>
  <si>
    <t>37 57</t>
  </si>
  <si>
    <t>70 70</t>
  </si>
  <si>
    <t>07 07</t>
  </si>
  <si>
    <t>86 70</t>
  </si>
  <si>
    <t>68 07</t>
  </si>
  <si>
    <t>37 70 52</t>
  </si>
  <si>
    <t>73 07 25</t>
  </si>
  <si>
    <t>70 75</t>
  </si>
  <si>
    <t>07 57</t>
  </si>
  <si>
    <t>74 73</t>
  </si>
  <si>
    <t>47 37</t>
  </si>
  <si>
    <t>73 72</t>
  </si>
  <si>
    <t>37 27</t>
  </si>
  <si>
    <t>72 70</t>
  </si>
  <si>
    <t>27 07</t>
  </si>
  <si>
    <t>GYENGE</t>
  </si>
  <si>
    <t>CSUBA</t>
  </si>
  <si>
    <t>Flóra</t>
  </si>
  <si>
    <t xml:space="preserve">SARANG </t>
  </si>
  <si>
    <t>KOTTÁSZ</t>
  </si>
  <si>
    <t>KOHÁN</t>
  </si>
  <si>
    <t>a</t>
  </si>
  <si>
    <t>Gothárd J.</t>
  </si>
  <si>
    <t>Zalán Gézá</t>
  </si>
  <si>
    <t>Diósd</t>
  </si>
  <si>
    <t>Huzella T.</t>
  </si>
  <si>
    <t>BUKÓ</t>
  </si>
  <si>
    <t>Pollack M.</t>
  </si>
  <si>
    <t>Pap</t>
  </si>
  <si>
    <t>Szent Ist.</t>
  </si>
  <si>
    <t>ROSICZKY</t>
  </si>
  <si>
    <t>Hatvan</t>
  </si>
  <si>
    <t>PASZICSNYEK</t>
  </si>
  <si>
    <t>Zsadány Zsolt</t>
  </si>
  <si>
    <t>Szent László</t>
  </si>
  <si>
    <t>b</t>
  </si>
  <si>
    <t>73 70</t>
  </si>
  <si>
    <t>108 57 52</t>
  </si>
  <si>
    <t>810 75 25</t>
  </si>
  <si>
    <t>72 72</t>
  </si>
  <si>
    <t>27 27</t>
  </si>
  <si>
    <t>57 74 54</t>
  </si>
  <si>
    <t>47 71 53</t>
  </si>
  <si>
    <t>74 17 35</t>
  </si>
  <si>
    <t>75 72</t>
  </si>
  <si>
    <t>57 27</t>
  </si>
  <si>
    <t>70 73</t>
  </si>
  <si>
    <t>07 37</t>
  </si>
  <si>
    <t>47 86 53</t>
  </si>
  <si>
    <t>74 68 35</t>
  </si>
  <si>
    <t>97 86</t>
  </si>
  <si>
    <t>79 68</t>
  </si>
  <si>
    <t>71 70</t>
  </si>
  <si>
    <t>17 07</t>
  </si>
  <si>
    <t>jn. Gy</t>
  </si>
  <si>
    <t xml:space="preserve">LAKATOS </t>
  </si>
  <si>
    <t xml:space="preserve">Fót </t>
  </si>
  <si>
    <t xml:space="preserve">70 73 </t>
  </si>
  <si>
    <t>86 47 53</t>
  </si>
  <si>
    <t>75 47 51</t>
  </si>
  <si>
    <t>74 57 35</t>
  </si>
  <si>
    <t>47 75 53</t>
  </si>
  <si>
    <t>57 75 52</t>
  </si>
  <si>
    <t>75 57 25</t>
  </si>
  <si>
    <t>RÁCZ</t>
  </si>
  <si>
    <t xml:space="preserve">Gyula </t>
  </si>
  <si>
    <t>71 72</t>
  </si>
  <si>
    <t>73 86</t>
  </si>
  <si>
    <t xml:space="preserve">ORBÁN-HAPP </t>
  </si>
  <si>
    <t>Győri Gárdonyi</t>
  </si>
  <si>
    <t>17 27</t>
  </si>
  <si>
    <t>74 57 54</t>
  </si>
  <si>
    <t>47 75 45</t>
  </si>
  <si>
    <t>911 75 50</t>
  </si>
  <si>
    <t>119 57 05</t>
  </si>
  <si>
    <t>73 79 53</t>
  </si>
  <si>
    <t>37 97 35</t>
  </si>
  <si>
    <t>810 73 54</t>
  </si>
  <si>
    <t>108 37 45</t>
  </si>
  <si>
    <t>97 72</t>
  </si>
  <si>
    <t>79 27</t>
  </si>
  <si>
    <t xml:space="preserve"> </t>
  </si>
  <si>
    <t>75 73</t>
  </si>
  <si>
    <t>119 72</t>
  </si>
  <si>
    <t>911 27</t>
  </si>
  <si>
    <t>70 86</t>
  </si>
  <si>
    <t>07 68</t>
  </si>
  <si>
    <t>I.</t>
  </si>
  <si>
    <t>II.</t>
  </si>
  <si>
    <t>III.</t>
  </si>
  <si>
    <t>86 73</t>
  </si>
  <si>
    <t>68 37</t>
  </si>
  <si>
    <t>75 37 53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</si>
</sst>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84" fillId="0" borderId="0"/>
    <xf numFmtId="164" fontId="2" fillId="0" borderId="0" applyFont="0" applyFill="0" applyBorder="0" applyAlignment="0" applyProtection="0"/>
  </cellStyleXfs>
  <cellXfs count="46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4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3" fillId="2" borderId="0" xfId="0" applyFont="1" applyFill="1"/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4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9" fillId="6" borderId="7" xfId="0" applyFont="1" applyFill="1" applyBorder="1"/>
    <xf numFmtId="0" fontId="70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49" fontId="42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27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30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8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9" fillId="6" borderId="0" xfId="0" applyFont="1" applyFill="1" applyAlignment="1">
      <alignment horizontal="center"/>
    </xf>
    <xf numFmtId="0" fontId="0" fillId="6" borderId="5" xfId="0" applyFill="1" applyBorder="1"/>
    <xf numFmtId="0" fontId="69" fillId="8" borderId="5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69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69" fillId="8" borderId="0" xfId="0" applyFont="1" applyFill="1" applyAlignment="1">
      <alignment horizontal="center"/>
    </xf>
    <xf numFmtId="0" fontId="78" fillId="6" borderId="0" xfId="0" applyFont="1" applyFill="1" applyAlignment="1">
      <alignment horizontal="center"/>
    </xf>
    <xf numFmtId="0" fontId="78" fillId="8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0" fillId="11" borderId="0" xfId="0" applyFill="1"/>
    <xf numFmtId="0" fontId="79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0" fillId="6" borderId="7" xfId="0" applyFont="1" applyFill="1" applyBorder="1" applyAlignment="1">
      <alignment horizontal="center"/>
    </xf>
    <xf numFmtId="0" fontId="8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2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5" fillId="6" borderId="0" xfId="0" applyFont="1" applyFill="1" applyAlignment="1">
      <alignment horizontal="right" vertical="center"/>
    </xf>
    <xf numFmtId="0" fontId="73" fillId="6" borderId="5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center"/>
    </xf>
    <xf numFmtId="0" fontId="75" fillId="6" borderId="7" xfId="0" applyFont="1" applyFill="1" applyBorder="1" applyAlignment="1">
      <alignment horizontal="center" vertical="center" shrinkToFit="1"/>
    </xf>
    <xf numFmtId="0" fontId="86" fillId="8" borderId="0" xfId="0" applyFont="1" applyFill="1" applyAlignment="1">
      <alignment horizontal="center"/>
    </xf>
    <xf numFmtId="0" fontId="87" fillId="8" borderId="0" xfId="0" applyFont="1" applyFill="1" applyAlignment="1">
      <alignment horizontal="center"/>
    </xf>
    <xf numFmtId="0" fontId="40" fillId="14" borderId="15" xfId="0" applyFont="1" applyFill="1" applyBorder="1" applyAlignment="1">
      <alignment horizontal="right" vertical="center"/>
    </xf>
    <xf numFmtId="0" fontId="0" fillId="0" borderId="30" xfId="0" applyBorder="1"/>
    <xf numFmtId="0" fontId="0" fillId="2" borderId="26" xfId="0" applyFill="1" applyBorder="1"/>
    <xf numFmtId="0" fontId="73" fillId="3" borderId="0" xfId="0" applyFont="1" applyFill="1" applyAlignment="1">
      <alignment horizontal="center"/>
    </xf>
    <xf numFmtId="0" fontId="73" fillId="4" borderId="0" xfId="0" applyFont="1" applyFill="1" applyAlignment="1">
      <alignment horizontal="center"/>
    </xf>
    <xf numFmtId="0" fontId="73" fillId="9" borderId="0" xfId="0" applyFont="1" applyFill="1" applyAlignment="1">
      <alignment horizontal="center"/>
    </xf>
    <xf numFmtId="0" fontId="48" fillId="14" borderId="0" xfId="0" applyFont="1" applyFill="1" applyAlignment="1">
      <alignment vertical="center"/>
    </xf>
    <xf numFmtId="49" fontId="56" fillId="14" borderId="0" xfId="0" applyNumberFormat="1" applyFont="1" applyFill="1" applyAlignment="1">
      <alignment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88" fillId="0" borderId="5" xfId="0" applyFont="1" applyBorder="1"/>
    <xf numFmtId="0" fontId="89" fillId="0" borderId="5" xfId="0" applyFont="1" applyBorder="1"/>
    <xf numFmtId="0" fontId="84" fillId="0" borderId="0" xfId="3"/>
    <xf numFmtId="0" fontId="83" fillId="0" borderId="5" xfId="3" applyFont="1" applyBorder="1"/>
    <xf numFmtId="0" fontId="84" fillId="0" borderId="5" xfId="3" applyBorder="1"/>
    <xf numFmtId="0" fontId="90" fillId="0" borderId="5" xfId="0" applyFont="1" applyBorder="1"/>
    <xf numFmtId="0" fontId="83" fillId="0" borderId="5" xfId="0" applyFont="1" applyBorder="1"/>
    <xf numFmtId="0" fontId="91" fillId="0" borderId="5" xfId="0" applyFont="1" applyBorder="1" applyAlignment="1">
      <alignment vertical="center"/>
    </xf>
    <xf numFmtId="0" fontId="91" fillId="0" borderId="5" xfId="0" applyFont="1" applyBorder="1" applyAlignment="1">
      <alignment horizontal="left" vertical="center"/>
    </xf>
    <xf numFmtId="0" fontId="91" fillId="0" borderId="5" xfId="0" applyFont="1" applyBorder="1"/>
    <xf numFmtId="0" fontId="88" fillId="0" borderId="5" xfId="0" applyFont="1" applyBorder="1" applyAlignment="1">
      <alignment wrapText="1"/>
    </xf>
    <xf numFmtId="0" fontId="91" fillId="0" borderId="5" xfId="2" applyFont="1" applyBorder="1" applyAlignment="1">
      <alignment vertical="center"/>
    </xf>
    <xf numFmtId="0" fontId="91" fillId="0" borderId="5" xfId="2" applyFont="1" applyBorder="1" applyAlignment="1">
      <alignment horizontal="left" vertical="center"/>
    </xf>
    <xf numFmtId="0" fontId="88" fillId="0" borderId="5" xfId="0" applyFont="1" applyBorder="1" applyAlignment="1">
      <alignment horizontal="left" vertical="top" wrapText="1"/>
    </xf>
    <xf numFmtId="0" fontId="92" fillId="0" borderId="5" xfId="3" applyFont="1" applyBorder="1" applyAlignment="1">
      <alignment vertical="center"/>
    </xf>
    <xf numFmtId="0" fontId="93" fillId="0" borderId="5" xfId="2" applyFont="1" applyBorder="1" applyAlignment="1">
      <alignment wrapText="1"/>
    </xf>
    <xf numFmtId="0" fontId="94" fillId="0" borderId="5" xfId="0" applyFont="1" applyBorder="1" applyAlignment="1">
      <alignment horizontal="justify" vertical="center"/>
    </xf>
    <xf numFmtId="0" fontId="69" fillId="6" borderId="7" xfId="0" applyFont="1" applyFill="1" applyBorder="1" applyAlignment="1">
      <alignment vertical="center"/>
    </xf>
    <xf numFmtId="0" fontId="45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/>
    <xf numFmtId="49" fontId="0" fillId="6" borderId="0" xfId="0" applyNumberFormat="1" applyFill="1"/>
    <xf numFmtId="49" fontId="0" fillId="6" borderId="0" xfId="0" applyNumberFormat="1" applyFill="1" applyAlignment="1">
      <alignment horizontal="center"/>
    </xf>
    <xf numFmtId="49" fontId="0" fillId="6" borderId="7" xfId="0" applyNumberFormat="1" applyFill="1" applyBorder="1"/>
    <xf numFmtId="49" fontId="0" fillId="6" borderId="0" xfId="0" applyNumberFormat="1" applyFill="1" applyAlignment="1">
      <alignment horizontal="center" vertical="center"/>
    </xf>
    <xf numFmtId="49" fontId="1" fillId="6" borderId="0" xfId="0" applyNumberFormat="1" applyFont="1" applyFill="1"/>
    <xf numFmtId="0" fontId="69" fillId="8" borderId="7" xfId="0" applyFont="1" applyFill="1" applyBorder="1" applyAlignment="1">
      <alignment horizontal="center"/>
    </xf>
    <xf numFmtId="0" fontId="69" fillId="6" borderId="0" xfId="0" applyFont="1" applyFill="1"/>
    <xf numFmtId="14" fontId="26" fillId="2" borderId="28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73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0" fontId="9" fillId="6" borderId="28" xfId="0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6" borderId="7" xfId="0" applyFill="1" applyBorder="1" applyAlignment="1">
      <alignment horizontal="center"/>
    </xf>
    <xf numFmtId="0" fontId="0" fillId="13" borderId="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2" fillId="6" borderId="7" xfId="0" applyFont="1" applyFill="1" applyBorder="1" applyAlignment="1">
      <alignment vertical="center" shrinkToFit="1"/>
    </xf>
    <xf numFmtId="49" fontId="0" fillId="6" borderId="7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right" vertical="center" shrinkToFit="1"/>
    </xf>
    <xf numFmtId="49" fontId="0" fillId="2" borderId="5" xfId="0" applyNumberFormat="1" applyFill="1" applyBorder="1" applyAlignment="1">
      <alignment vertical="center"/>
    </xf>
  </cellXfs>
  <cellStyles count="5">
    <cellStyle name="Hivatkozás" xfId="1" builtinId="8"/>
    <cellStyle name="Normál" xfId="0" builtinId="0"/>
    <cellStyle name="Normál 2" xfId="2" xr:uid="{00000000-0005-0000-0000-000002000000}"/>
    <cellStyle name="Normál 3" xfId="3" xr:uid="{00000000-0005-0000-0000-000003000000}"/>
    <cellStyle name="Pénznem" xfId="4" builtinId="4"/>
  </cellStyles>
  <dxfs count="146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19" name="Picture 13">
          <a:extLst>
            <a:ext uri="{FF2B5EF4-FFF2-40B4-BE49-F238E27FC236}">
              <a16:creationId xmlns:a16="http://schemas.microsoft.com/office/drawing/2014/main" id="{DD390C3B-664D-CD57-CAE5-091613F0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74" name="Picture 1">
          <a:extLst>
            <a:ext uri="{FF2B5EF4-FFF2-40B4-BE49-F238E27FC236}">
              <a16:creationId xmlns:a16="http://schemas.microsoft.com/office/drawing/2014/main" id="{7332B390-B2D0-CDF8-4619-A155D936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598" name="Picture 1">
          <a:extLst>
            <a:ext uri="{FF2B5EF4-FFF2-40B4-BE49-F238E27FC236}">
              <a16:creationId xmlns:a16="http://schemas.microsoft.com/office/drawing/2014/main" id="{0D7BFED5-FF71-9D1C-A8AC-72EBA548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13" name="Picture 3">
          <a:extLst>
            <a:ext uri="{FF2B5EF4-FFF2-40B4-BE49-F238E27FC236}">
              <a16:creationId xmlns:a16="http://schemas.microsoft.com/office/drawing/2014/main" id="{F7EAFC88-BAA0-7A9B-8DE8-93980275E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B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B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76" name="Picture 21">
          <a:extLst>
            <a:ext uri="{FF2B5EF4-FFF2-40B4-BE49-F238E27FC236}">
              <a16:creationId xmlns:a16="http://schemas.microsoft.com/office/drawing/2014/main" id="{F8172515-E3BB-A84C-0967-C99CE526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C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37" name="Picture 1">
          <a:extLst>
            <a:ext uri="{FF2B5EF4-FFF2-40B4-BE49-F238E27FC236}">
              <a16:creationId xmlns:a16="http://schemas.microsoft.com/office/drawing/2014/main" id="{8F0A12BC-94B4-6E9D-5B69-806B6466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7085" name="Picture 1">
          <a:extLst>
            <a:ext uri="{FF2B5EF4-FFF2-40B4-BE49-F238E27FC236}">
              <a16:creationId xmlns:a16="http://schemas.microsoft.com/office/drawing/2014/main" id="{3E5B6D95-03A8-AB97-F543-DAA35ADA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13" name="Picture 3">
          <a:extLst>
            <a:ext uri="{FF2B5EF4-FFF2-40B4-BE49-F238E27FC236}">
              <a16:creationId xmlns:a16="http://schemas.microsoft.com/office/drawing/2014/main" id="{016A2177-E412-EC3F-FC82-9C9622B9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88" name="Picture 21">
          <a:extLst>
            <a:ext uri="{FF2B5EF4-FFF2-40B4-BE49-F238E27FC236}">
              <a16:creationId xmlns:a16="http://schemas.microsoft.com/office/drawing/2014/main" id="{5136D983-6546-C571-4B3C-2F728977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10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77" name="Picture 3">
          <a:extLst>
            <a:ext uri="{FF2B5EF4-FFF2-40B4-BE49-F238E27FC236}">
              <a16:creationId xmlns:a16="http://schemas.microsoft.com/office/drawing/2014/main" id="{05394FCF-0C86-C26A-E027-BD627258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301" name="Picture 1">
          <a:extLst>
            <a:ext uri="{FF2B5EF4-FFF2-40B4-BE49-F238E27FC236}">
              <a16:creationId xmlns:a16="http://schemas.microsoft.com/office/drawing/2014/main" id="{22023217-FD7F-DF36-5946-1D2868A0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42" name="Picture 23">
          <a:extLst>
            <a:ext uri="{FF2B5EF4-FFF2-40B4-BE49-F238E27FC236}">
              <a16:creationId xmlns:a16="http://schemas.microsoft.com/office/drawing/2014/main" id="{73A099A3-EF05-24ED-95A9-B0E6DA40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9813" name="Picture 1">
          <a:extLst>
            <a:ext uri="{FF2B5EF4-FFF2-40B4-BE49-F238E27FC236}">
              <a16:creationId xmlns:a16="http://schemas.microsoft.com/office/drawing/2014/main" id="{50C1E09D-8D22-14DD-209B-28C4046F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49" name="Picture 1">
          <a:extLst>
            <a:ext uri="{FF2B5EF4-FFF2-40B4-BE49-F238E27FC236}">
              <a16:creationId xmlns:a16="http://schemas.microsoft.com/office/drawing/2014/main" id="{01680282-B9F7-20C2-F47E-92E1DADB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373" name="Picture 1">
          <a:extLst>
            <a:ext uri="{FF2B5EF4-FFF2-40B4-BE49-F238E27FC236}">
              <a16:creationId xmlns:a16="http://schemas.microsoft.com/office/drawing/2014/main" id="{A7F52CB5-76B6-10AE-4450-A872AA8C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12" name="Picture 3">
          <a:extLst>
            <a:ext uri="{FF2B5EF4-FFF2-40B4-BE49-F238E27FC236}">
              <a16:creationId xmlns:a16="http://schemas.microsoft.com/office/drawing/2014/main" id="{6209A365-2BEC-535E-7EFC-0DC9CA35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16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16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0" name="Picture 21">
          <a:extLst>
            <a:ext uri="{FF2B5EF4-FFF2-40B4-BE49-F238E27FC236}">
              <a16:creationId xmlns:a16="http://schemas.microsoft.com/office/drawing/2014/main" id="{CEFDB05A-C603-6D46-F275-378C62F6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68" name="Picture 1">
          <a:extLst>
            <a:ext uri="{FF2B5EF4-FFF2-40B4-BE49-F238E27FC236}">
              <a16:creationId xmlns:a16="http://schemas.microsoft.com/office/drawing/2014/main" id="{AAFFDCD0-3F26-C4D3-1D45-7344E6AB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17" name="Picture 1">
          <a:extLst>
            <a:ext uri="{FF2B5EF4-FFF2-40B4-BE49-F238E27FC236}">
              <a16:creationId xmlns:a16="http://schemas.microsoft.com/office/drawing/2014/main" id="{4E00F5DD-BB24-45C0-FD7E-8A0D1554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6046" name="Picture 3">
          <a:extLst>
            <a:ext uri="{FF2B5EF4-FFF2-40B4-BE49-F238E27FC236}">
              <a16:creationId xmlns:a16="http://schemas.microsoft.com/office/drawing/2014/main" id="{948E9EF6-72CA-44FB-5E1D-C5F30F99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89" name="Picture 21">
          <a:extLst>
            <a:ext uri="{FF2B5EF4-FFF2-40B4-BE49-F238E27FC236}">
              <a16:creationId xmlns:a16="http://schemas.microsoft.com/office/drawing/2014/main" id="{1D7FA066-2434-2C10-340B-467C8D64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6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02" name="Picture 3">
          <a:extLst>
            <a:ext uri="{FF2B5EF4-FFF2-40B4-BE49-F238E27FC236}">
              <a16:creationId xmlns:a16="http://schemas.microsoft.com/office/drawing/2014/main" id="{E59D6DE4-CA9E-21F6-B44B-DE421460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7769" name="Picture 1">
          <a:extLst>
            <a:ext uri="{FF2B5EF4-FFF2-40B4-BE49-F238E27FC236}">
              <a16:creationId xmlns:a16="http://schemas.microsoft.com/office/drawing/2014/main" id="{D84E994F-EE70-F20A-4A78-DDA65BF8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5.xml"/><Relationship Id="rId4" Type="http://schemas.openxmlformats.org/officeDocument/2006/relationships/ctrlProp" Target="../ctrlProps/ctrlProp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6" Type="http://schemas.openxmlformats.org/officeDocument/2006/relationships/comments" Target="../comments6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I2" sqref="I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70" t="s">
        <v>101</v>
      </c>
      <c r="B1" s="3"/>
      <c r="C1" s="3"/>
      <c r="D1" s="171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6" t="s">
        <v>19</v>
      </c>
      <c r="B5" s="21"/>
      <c r="C5" s="21"/>
      <c r="D5" s="21"/>
      <c r="E5" s="371"/>
      <c r="F5" s="22"/>
      <c r="G5" s="23"/>
    </row>
    <row r="6" spans="1:7" s="2" customFormat="1" ht="24.6" x14ac:dyDescent="0.25">
      <c r="A6" s="413" t="s">
        <v>119</v>
      </c>
      <c r="B6" s="372"/>
      <c r="C6" s="24"/>
      <c r="D6" s="25"/>
      <c r="E6" s="26"/>
      <c r="F6" s="5"/>
      <c r="G6" s="5"/>
    </row>
    <row r="7" spans="1:7" s="18" customFormat="1" ht="15" customHeight="1" x14ac:dyDescent="0.25">
      <c r="A7" s="197" t="s">
        <v>102</v>
      </c>
      <c r="B7" s="197" t="s">
        <v>103</v>
      </c>
      <c r="C7" s="197" t="s">
        <v>104</v>
      </c>
      <c r="D7" s="197" t="s">
        <v>105</v>
      </c>
      <c r="E7" s="197" t="s">
        <v>106</v>
      </c>
      <c r="F7" s="22"/>
      <c r="G7" s="23"/>
    </row>
    <row r="8" spans="1:7" s="2" customFormat="1" ht="16.5" customHeight="1" x14ac:dyDescent="0.25">
      <c r="A8" s="219" t="s">
        <v>125</v>
      </c>
      <c r="B8" s="219" t="s">
        <v>126</v>
      </c>
      <c r="C8" s="219" t="s">
        <v>127</v>
      </c>
      <c r="D8" s="219" t="s">
        <v>128</v>
      </c>
      <c r="E8" s="219"/>
      <c r="F8" s="5"/>
      <c r="G8" s="5"/>
    </row>
    <row r="9" spans="1:7" s="2" customFormat="1" ht="15" customHeight="1" x14ac:dyDescent="0.25">
      <c r="A9" s="196" t="s">
        <v>20</v>
      </c>
      <c r="B9" s="21"/>
      <c r="C9" s="197" t="s">
        <v>21</v>
      </c>
      <c r="D9" s="197"/>
      <c r="E9" s="198" t="s">
        <v>22</v>
      </c>
      <c r="F9" s="5"/>
      <c r="G9" s="5"/>
    </row>
    <row r="10" spans="1:7" s="2" customFormat="1" x14ac:dyDescent="0.25">
      <c r="A10" s="29" t="s">
        <v>121</v>
      </c>
      <c r="B10" s="30"/>
      <c r="C10" s="31" t="s">
        <v>122</v>
      </c>
      <c r="D10" s="197" t="s">
        <v>63</v>
      </c>
      <c r="E10" s="356" t="s">
        <v>120</v>
      </c>
      <c r="F10" s="5"/>
      <c r="G10" s="5"/>
    </row>
    <row r="11" spans="1:7" x14ac:dyDescent="0.25">
      <c r="A11" s="20"/>
      <c r="B11" s="21"/>
      <c r="C11" s="213" t="s">
        <v>61</v>
      </c>
      <c r="D11" s="213" t="s">
        <v>98</v>
      </c>
      <c r="E11" s="213" t="s">
        <v>99</v>
      </c>
      <c r="F11" s="33"/>
      <c r="G11" s="33"/>
    </row>
    <row r="12" spans="1:7" s="2" customFormat="1" x14ac:dyDescent="0.25">
      <c r="A12" s="172"/>
      <c r="B12" s="5"/>
      <c r="C12" s="220"/>
      <c r="D12" s="220" t="s">
        <v>124</v>
      </c>
      <c r="E12" s="220" t="s">
        <v>123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51"/>
      <c r="C17" s="173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>
    <tabColor indexed="11"/>
  </sheetPr>
  <dimension ref="A1:AK47"/>
  <sheetViews>
    <sheetView topLeftCell="A11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Altalanos!$B$8</f>
        <v>Lány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42" t="s">
        <v>78</v>
      </c>
      <c r="P5" s="343" t="s">
        <v>84</v>
      </c>
      <c r="R5" s="342" t="s">
        <v>78</v>
      </c>
      <c r="S5" s="404" t="s">
        <v>110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4" t="s">
        <v>85</v>
      </c>
      <c r="P6" s="345" t="s">
        <v>80</v>
      </c>
      <c r="R6" s="344" t="s">
        <v>85</v>
      </c>
      <c r="S6" s="405" t="s">
        <v>111</v>
      </c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4</v>
      </c>
      <c r="C7" s="298">
        <f>IF($B7="","",VLOOKUP($B7,'Lány 2 kcs. B ELO'!$A$7:$O$22,5))</f>
        <v>0</v>
      </c>
      <c r="D7" s="298">
        <f>IF($B7="","",VLOOKUP($B7,'Lány 2 kcs. B ELO'!$A$7:$O$22,15))</f>
        <v>0</v>
      </c>
      <c r="E7" s="294" t="str">
        <f>UPPER(IF($B7="","",VLOOKUP($B7,'Lány 2 kcs. B ELO'!$A$7:$O$22,2)))</f>
        <v xml:space="preserve">HARMATHA-KOMÁROMI </v>
      </c>
      <c r="F7" s="297"/>
      <c r="G7" s="294" t="str">
        <f>IF($B7="","",VLOOKUP($B7,'Lány 2 kcs. B ELO'!$A$7:$O$22,3))</f>
        <v>Abigél</v>
      </c>
      <c r="H7" s="297"/>
      <c r="I7" s="294" t="str">
        <f>IF($B7="","",VLOOKUP($B7,'Lány 2 kcs. B ELO'!$A$7:$O$22,4))</f>
        <v>Koch V. - Pécs</v>
      </c>
      <c r="J7" s="274"/>
      <c r="K7" s="364"/>
      <c r="L7" s="354" t="str">
        <f>IF(K7="","",CONCATENATE(VLOOKUP($Y$3,$AB$1:$AK$1,K7)," pont"))</f>
        <v/>
      </c>
      <c r="M7" s="365"/>
      <c r="O7" s="346" t="s">
        <v>86</v>
      </c>
      <c r="P7" s="347" t="s">
        <v>82</v>
      </c>
      <c r="R7" s="346" t="s">
        <v>86</v>
      </c>
      <c r="S7" s="406" t="s">
        <v>87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13</v>
      </c>
      <c r="C9" s="298">
        <f>IF($B9="","",VLOOKUP($B9,'Lány 2 kcs. B ELO'!$A$7:$O$22,5))</f>
        <v>0</v>
      </c>
      <c r="D9" s="298">
        <f>IF($B9="","",VLOOKUP($B9,'Lány 2 kcs. B ELO'!$A$7:$O$22,15))</f>
        <v>0</v>
      </c>
      <c r="E9" s="293" t="str">
        <f>UPPER(IF($B9="","",VLOOKUP($B9,'Lány 2 kcs. B ELO'!$A$7:$O$22,2)))</f>
        <v xml:space="preserve">TORMA </v>
      </c>
      <c r="F9" s="299"/>
      <c r="G9" s="293" t="str">
        <f>IF($B9="","",VLOOKUP($B9,'Lány 2 kcs. B ELO'!$A$7:$O$22,3))</f>
        <v>Tamara</v>
      </c>
      <c r="H9" s="299"/>
      <c r="I9" s="293" t="str">
        <f>IF($B9="","",VLOOKUP($B9,'Lány 2 kcs. B ELO'!$A$7:$O$22,4))</f>
        <v>Balatonlelle-Karádi Általános Iskola és Alapfokú Művészeti Iskola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50">
        <v>8</v>
      </c>
      <c r="C11" s="298">
        <f>IF($B11="","",VLOOKUP($B11,'Lány 2 kcs. B ELO'!$A$7:$O$22,5))</f>
        <v>0</v>
      </c>
      <c r="D11" s="298">
        <f>IF($B11="","",VLOOKUP($B11,'Lány 2 kcs. B ELO'!$A$7:$O$22,15))</f>
        <v>0</v>
      </c>
      <c r="E11" s="293" t="str">
        <f>UPPER(IF($B11="","",VLOOKUP($B11,'Lány 2 kcs. B ELO'!$A$7:$O$22,2)))</f>
        <v xml:space="preserve">CSUBA </v>
      </c>
      <c r="F11" s="299"/>
      <c r="G11" s="293" t="str">
        <f>IF($B11="","",VLOOKUP($B11,'Lány 2 kcs. B ELO'!$A$7:$O$22,3))</f>
        <v>Flóra Júlia</v>
      </c>
      <c r="H11" s="299"/>
      <c r="I11" s="293" t="str">
        <f>IF($B11="","",VLOOKUP($B11,'Lány 2 kcs. B ELO'!$A$7:$O$22,4))</f>
        <v>Városligeti Magyar-Angol Két Tanítási Nyelvű Általános Iskola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35" t="s">
        <v>71</v>
      </c>
      <c r="B13" s="348">
        <v>10</v>
      </c>
      <c r="C13" s="298">
        <f>IF($B13="","",VLOOKUP($B13,'Lány 2 kcs. B ELO'!$A$7:$O$22,5))</f>
        <v>0</v>
      </c>
      <c r="D13" s="298">
        <f>IF($B13="","",VLOOKUP($B13,'Lány 2 kcs. B ELO'!$A$7:$O$22,15))</f>
        <v>0</v>
      </c>
      <c r="E13" s="294" t="str">
        <f>UPPER(IF($B13="","",VLOOKUP($B13,'Lány 2 kcs. B ELO'!$A$7:$O$22,2)))</f>
        <v>FREIIN VON KETTELER</v>
      </c>
      <c r="F13" s="297"/>
      <c r="G13" s="294" t="str">
        <f>IF($B13="","",VLOOKUP($B13,'Lány 2 kcs. B ELO'!$A$7:$O$22,3))</f>
        <v>Victoria Luise</v>
      </c>
      <c r="H13" s="297"/>
      <c r="I13" s="294" t="str">
        <f>IF($B13="","",VLOOKUP($B13,'Lány 2 kcs. B ELO'!$A$7:$O$22,4))</f>
        <v>Db., Nemzetközi I.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20</v>
      </c>
      <c r="C15" s="298">
        <f>IF($B15="","",VLOOKUP($B15,'Lány 2 kcs. B ELO'!$A$7:$O$22,5))</f>
        <v>0</v>
      </c>
      <c r="D15" s="298">
        <f>IF($B15="","",VLOOKUP($B15,'Lány 2 kcs. B ELO'!$A$7:$O$22,15))</f>
        <v>0</v>
      </c>
      <c r="E15" s="432" t="s">
        <v>320</v>
      </c>
      <c r="F15" s="299"/>
      <c r="G15" s="432" t="s">
        <v>297</v>
      </c>
      <c r="H15" s="299"/>
      <c r="I15" s="293" t="str">
        <f>IF($B15="","",VLOOKUP($B15,'Lány 2 kcs. B ELO'!$A$7:$O$22,4))</f>
        <v>Paksi Deák Ferenc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6</v>
      </c>
      <c r="C17" s="298">
        <f>IF($B17="","",VLOOKUP($B17,'Lány 2 kcs. B ELO'!$A$7:$O$22,5))</f>
        <v>0</v>
      </c>
      <c r="D17" s="298">
        <f>IF($B17="","",VLOOKUP($B17,'Lány 2 kcs. B ELO'!$A$7:$O$22,15))</f>
        <v>0</v>
      </c>
      <c r="E17" s="293" t="str">
        <f>UPPER(IF($B17="","",VLOOKUP($B17,'Lány 2 kcs. B ELO'!$A$7:$O$22,2)))</f>
        <v xml:space="preserve">BABIK </v>
      </c>
      <c r="F17" s="299"/>
      <c r="G17" s="293" t="str">
        <f>IF($B17="","",VLOOKUP($B17,'Lány 2 kcs. B ELO'!$A$7:$O$22,3))</f>
        <v>Bernadett</v>
      </c>
      <c r="H17" s="299"/>
      <c r="I17" s="293" t="str">
        <f>IF($B17="","",VLOOKUP($B17,'Lány 2 kcs. B ELO'!$A$7:$O$22,4))</f>
        <v>Kazincbarcikai Pollack Mihály Általános Iskola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 xml:space="preserve">HARMATHA-KOMÁROMI </v>
      </c>
      <c r="E22" s="443"/>
      <c r="F22" s="443" t="str">
        <f>E9</f>
        <v xml:space="preserve">TORMA </v>
      </c>
      <c r="G22" s="443"/>
      <c r="H22" s="443" t="str">
        <f>E11</f>
        <v xml:space="preserve">CSUBA 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51" t="str">
        <f>E7</f>
        <v xml:space="preserve">HARMATHA-KOMÁROMI </v>
      </c>
      <c r="C23" s="451"/>
      <c r="D23" s="448"/>
      <c r="E23" s="448"/>
      <c r="F23" s="444" t="s">
        <v>335</v>
      </c>
      <c r="G23" s="445"/>
      <c r="H23" s="444" t="s">
        <v>335</v>
      </c>
      <c r="I23" s="445"/>
      <c r="J23" s="274"/>
      <c r="K23" s="274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51" t="str">
        <f>E9</f>
        <v xml:space="preserve">TORMA </v>
      </c>
      <c r="C24" s="451"/>
      <c r="D24" s="444" t="s">
        <v>334</v>
      </c>
      <c r="E24" s="445"/>
      <c r="F24" s="448"/>
      <c r="G24" s="448"/>
      <c r="H24" s="444" t="s">
        <v>377</v>
      </c>
      <c r="I24" s="445"/>
      <c r="J24" s="274"/>
      <c r="K24" s="274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51" t="str">
        <f>E11</f>
        <v xml:space="preserve">CSUBA </v>
      </c>
      <c r="C25" s="451"/>
      <c r="D25" s="444" t="s">
        <v>334</v>
      </c>
      <c r="E25" s="445"/>
      <c r="F25" s="444" t="s">
        <v>376</v>
      </c>
      <c r="G25" s="445"/>
      <c r="H25" s="448"/>
      <c r="I25" s="448"/>
      <c r="J25" s="274"/>
      <c r="K25" s="274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435"/>
      <c r="E26" s="435"/>
      <c r="F26" s="435"/>
      <c r="G26" s="435"/>
      <c r="H26" s="435"/>
      <c r="I26" s="435"/>
      <c r="J26" s="274"/>
      <c r="K26" s="274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55"/>
      <c r="C27" s="455"/>
      <c r="D27" s="447" t="str">
        <f>E13</f>
        <v>FREIIN VON KETTELER</v>
      </c>
      <c r="E27" s="447"/>
      <c r="F27" s="447" t="str">
        <f>E15</f>
        <v>SARANG</v>
      </c>
      <c r="G27" s="447"/>
      <c r="H27" s="447" t="str">
        <f>E17</f>
        <v xml:space="preserve">BABIK </v>
      </c>
      <c r="I27" s="447"/>
      <c r="J27" s="274"/>
      <c r="K27" s="274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51" t="str">
        <f>E13</f>
        <v>FREIIN VON KETTELER</v>
      </c>
      <c r="C28" s="451"/>
      <c r="D28" s="448"/>
      <c r="E28" s="448"/>
      <c r="F28" s="444" t="s">
        <v>335</v>
      </c>
      <c r="G28" s="445"/>
      <c r="H28" s="444" t="s">
        <v>335</v>
      </c>
      <c r="I28" s="445"/>
      <c r="J28" s="274"/>
      <c r="K28" s="274"/>
      <c r="L28" s="274"/>
      <c r="M28" s="337"/>
    </row>
    <row r="29" spans="1:37" ht="18.75" customHeight="1" x14ac:dyDescent="0.25">
      <c r="A29" s="334" t="s">
        <v>72</v>
      </c>
      <c r="B29" s="451" t="str">
        <f>E15</f>
        <v>SARANG</v>
      </c>
      <c r="C29" s="451"/>
      <c r="D29" s="444" t="s">
        <v>334</v>
      </c>
      <c r="E29" s="445"/>
      <c r="F29" s="448"/>
      <c r="G29" s="448"/>
      <c r="H29" s="444" t="s">
        <v>374</v>
      </c>
      <c r="I29" s="445"/>
      <c r="J29" s="274"/>
      <c r="K29" s="274"/>
      <c r="L29" s="274"/>
      <c r="M29" s="337"/>
    </row>
    <row r="30" spans="1:37" ht="18.75" customHeight="1" x14ac:dyDescent="0.25">
      <c r="A30" s="334" t="s">
        <v>73</v>
      </c>
      <c r="B30" s="451" t="str">
        <f>E17</f>
        <v xml:space="preserve">BABIK </v>
      </c>
      <c r="C30" s="451"/>
      <c r="D30" s="444" t="s">
        <v>334</v>
      </c>
      <c r="E30" s="445"/>
      <c r="F30" s="444" t="s">
        <v>375</v>
      </c>
      <c r="G30" s="445"/>
      <c r="H30" s="448"/>
      <c r="I30" s="448"/>
      <c r="J30" s="274"/>
      <c r="K30" s="274"/>
      <c r="L30" s="274"/>
      <c r="M30" s="337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60" t="str">
        <f>IF(M23=1,B23,IF(M24=1,B24,IF(M25=1,B25,"")))</f>
        <v/>
      </c>
      <c r="D32" s="460"/>
      <c r="E32" s="304" t="s">
        <v>75</v>
      </c>
      <c r="F32" s="460" t="str">
        <f>IF(M28=1,B28,IF(M29=1,B29,IF(M30=1,B30,"")))</f>
        <v/>
      </c>
      <c r="G32" s="460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60" t="str">
        <f>IF(M23=2,B23,IF(M24=2,B24,IF(M25=2,B25,"")))</f>
        <v/>
      </c>
      <c r="D34" s="460"/>
      <c r="E34" s="304" t="s">
        <v>75</v>
      </c>
      <c r="F34" s="460" t="str">
        <f>IF(M28=2,B28,IF(M29=2,B29,IF(M30=2,B30,"")))</f>
        <v/>
      </c>
      <c r="G34" s="460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60" t="str">
        <f>IF(M23=3,B23,IF(M24=3,B24,IF(M25=3,B25,"")))</f>
        <v/>
      </c>
      <c r="D36" s="460"/>
      <c r="E36" s="304" t="s">
        <v>75</v>
      </c>
      <c r="F36" s="460" t="str">
        <f>IF(M28=3,B28,IF(M29=3,B29,IF(M30=3,B30,"")))</f>
        <v/>
      </c>
      <c r="G36" s="460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2" t="str">
        <f>IF(D40&gt;$R$47,,UPPER(VLOOKUP(D40,'Lány 2 kcs. B ELO'!$A$7:$Q$134,2)))</f>
        <v>KOVÁCS</v>
      </c>
      <c r="F40" s="452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49" t="str">
        <f>IF(D41&gt;$R$47,,UPPER(VLOOKUP(D41,'Lány 2 kcs. B ELO'!$A$7:$Q$134,2)))</f>
        <v xml:space="preserve">KISS </v>
      </c>
      <c r="F41" s="449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MIN(4,'Lány 2 kcs. B ELO'!Q5)</f>
        <v>4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90" priority="1" stopIfTrue="1" operator="equal">
      <formula>"Bye"</formula>
    </cfRule>
  </conditionalFormatting>
  <conditionalFormatting sqref="R47">
    <cfRule type="expression" dxfId="8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>
    <tabColor indexed="11"/>
  </sheetPr>
  <dimension ref="A1:AK49"/>
  <sheetViews>
    <sheetView topLeftCell="A9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Altalanos!$B$8</f>
        <v>Lány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12</v>
      </c>
      <c r="C7" s="298">
        <f>IF($B7="","",VLOOKUP($B7,'Lány 2 kcs. B ELO'!$A$7:$O$22,5))</f>
        <v>0</v>
      </c>
      <c r="D7" s="298">
        <f>IF($B7="","",VLOOKUP($B7,'Lány 2 kcs. B ELO'!$A$7:$O$22,15))</f>
        <v>0</v>
      </c>
      <c r="E7" s="294" t="str">
        <f>UPPER(IF($B7="","",VLOOKUP($B7,'Lány 2 kcs. B ELO'!$A$7:$O$22,2)))</f>
        <v xml:space="preserve">HOVANECZ </v>
      </c>
      <c r="F7" s="297"/>
      <c r="G7" s="294" t="str">
        <f>IF($B7="","",VLOOKUP($B7,'Lány 2 kcs. B ELO'!$A$7:$O$22,3))</f>
        <v>Hanna Nóra</v>
      </c>
      <c r="H7" s="297"/>
      <c r="I7" s="294">
        <f>IF($B7="","",VLOOKUP($B7,'Lány 2 kcs. B ELO'!$A$7:$O$22,4))</f>
        <v>0</v>
      </c>
      <c r="J7" s="274"/>
      <c r="K7" s="364"/>
      <c r="L7" s="354" t="str">
        <f>IF(K7="","",CONCATENATE(VLOOKUP($Y$3,$AB$1:$AK$1,K7)," pont"))</f>
        <v/>
      </c>
      <c r="M7" s="365"/>
      <c r="Q7" s="342" t="s">
        <v>78</v>
      </c>
      <c r="R7" s="404" t="s">
        <v>110</v>
      </c>
      <c r="S7" s="404" t="s">
        <v>112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Q8" s="344" t="s">
        <v>85</v>
      </c>
      <c r="R8" s="405" t="s">
        <v>111</v>
      </c>
      <c r="S8" s="405" t="s">
        <v>113</v>
      </c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1</v>
      </c>
      <c r="C9" s="298">
        <f>IF($B9="","",VLOOKUP($B9,'Lány 2 kcs. B ELO'!$A$7:$O$22,5))</f>
        <v>0</v>
      </c>
      <c r="D9" s="298">
        <f>IF($B9="","",VLOOKUP($B9,'Lány 2 kcs. B ELO'!$A$7:$O$22,15))</f>
        <v>0</v>
      </c>
      <c r="E9" s="293" t="str">
        <f>UPPER(IF($B9="","",VLOOKUP($B9,'Lány 2 kcs. B ELO'!$A$7:$O$22,2)))</f>
        <v>KOVÁCS</v>
      </c>
      <c r="F9" s="299"/>
      <c r="G9" s="293" t="str">
        <f>IF($B9="","",VLOOKUP($B9,'Lány 2 kcs. B ELO'!$A$7:$O$22,3))</f>
        <v>Léna</v>
      </c>
      <c r="H9" s="299"/>
      <c r="I9" s="293" t="str">
        <f>IF($B9="","",VLOOKUP($B9,'Lány 2 kcs. B ELO'!$A$7:$O$22,4))</f>
        <v xml:space="preserve"> Petőfi Sándor Katolikus Általános Iskola és Óvoda</v>
      </c>
      <c r="J9" s="274"/>
      <c r="K9" s="364"/>
      <c r="L9" s="354" t="str">
        <f>IF(K9="","",CONCATENATE(VLOOKUP($Y$3,$AB$1:$AK$1,K9)," pont"))</f>
        <v/>
      </c>
      <c r="M9" s="365"/>
      <c r="Q9" s="346" t="s">
        <v>86</v>
      </c>
      <c r="R9" s="406" t="s">
        <v>87</v>
      </c>
      <c r="S9" s="406" t="s">
        <v>114</v>
      </c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50">
        <v>15</v>
      </c>
      <c r="C11" s="298">
        <f>IF($B11="","",VLOOKUP($B11,'Lány 2 kcs. B ELO'!$A$7:$O$22,5))</f>
        <v>0</v>
      </c>
      <c r="D11" s="298">
        <f>IF($B11="","",VLOOKUP($B11,'Lány 2 kcs. B ELO'!$A$7:$O$22,15))</f>
        <v>0</v>
      </c>
      <c r="E11" s="293" t="str">
        <f>UPPER(IF($B11="","",VLOOKUP($B11,'Lány 2 kcs. B ELO'!$A$7:$O$22,2)))</f>
        <v xml:space="preserve">KOHÁN </v>
      </c>
      <c r="F11" s="299"/>
      <c r="G11" s="293" t="str">
        <f>IF($B11="","",VLOOKUP($B11,'Lány 2 kcs. B ELO'!$A$7:$O$22,3))</f>
        <v>Tekla</v>
      </c>
      <c r="H11" s="299"/>
      <c r="I11" s="293" t="str">
        <f>IF($B11="","",VLOOKUP($B11,'Lány 2 kcs. B ELO'!$A$7:$O$22,4))</f>
        <v>Nyíregyházi Arany János Gimnázium, Általános Iskola és Kollégium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35" t="s">
        <v>71</v>
      </c>
      <c r="B13" s="348">
        <v>14</v>
      </c>
      <c r="C13" s="298">
        <f>IF($B13="","",VLOOKUP($B13,'Lány 2 kcs. B ELO'!$A$7:$O$22,5))</f>
        <v>0</v>
      </c>
      <c r="D13" s="298">
        <f>IF($B13="","",VLOOKUP($B13,'Lány 2 kcs. B ELO'!$A$7:$O$22,15))</f>
        <v>0</v>
      </c>
      <c r="E13" s="294" t="str">
        <f>UPPER(IF($B13="","",VLOOKUP($B13,'Lány 2 kcs. B ELO'!$A$7:$O$22,2)))</f>
        <v xml:space="preserve">KÖNNYID-KOVÁCS </v>
      </c>
      <c r="F13" s="297"/>
      <c r="G13" s="294" t="str">
        <f>IF($B13="","",VLOOKUP($B13,'Lány 2 kcs. B ELO'!$A$7:$O$22,3))</f>
        <v>Judit</v>
      </c>
      <c r="H13" s="297"/>
      <c r="I13" s="294" t="str">
        <f>IF($B13="","",VLOOKUP($B13,'Lány 2 kcs. B ELO'!$A$7:$O$22,4))</f>
        <v>Balatonlelle-Karádi Általános Iskola és Alapfokú Művészeti Iskola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17</v>
      </c>
      <c r="C15" s="298">
        <f>IF($B15="","",VLOOKUP($B15,'Lány 2 kcs. B ELO'!$A$7:$O$22,5))</f>
        <v>0</v>
      </c>
      <c r="D15" s="298">
        <f>IF($B15="","",VLOOKUP($B15,'Lány 2 kcs. B ELO'!$A$7:$O$22,15))</f>
        <v>0</v>
      </c>
      <c r="E15" s="432" t="s">
        <v>328</v>
      </c>
      <c r="F15" s="299"/>
      <c r="G15" s="432" t="s">
        <v>329</v>
      </c>
      <c r="H15" s="299"/>
      <c r="I15" s="432" t="s">
        <v>330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3</v>
      </c>
      <c r="C17" s="298">
        <f>IF($B17="","",VLOOKUP($B17,'Lány 2 kcs. B ELO'!$A$7:$O$22,5))</f>
        <v>0</v>
      </c>
      <c r="D17" s="298">
        <f>IF($B17="","",VLOOKUP($B17,'Lány 2 kcs. B ELO'!$A$7:$O$22,15))</f>
        <v>0</v>
      </c>
      <c r="E17" s="293" t="str">
        <f>UPPER(IF($B17="","",VLOOKUP($B17,'Lány 2 kcs. B ELO'!$A$7:$O$22,2)))</f>
        <v xml:space="preserve">KOTTÁSZ </v>
      </c>
      <c r="F17" s="299"/>
      <c r="G17" s="293" t="str">
        <f>IF($B17="","",VLOOKUP($B17,'Lány 2 kcs. B ELO'!$A$7:$O$22,3))</f>
        <v>Dalma</v>
      </c>
      <c r="H17" s="299"/>
      <c r="I17" s="293" t="str">
        <f>IF($B17="","",VLOOKUP($B17,'Lány 2 kcs. B ELO'!$A$7:$O$22,4))</f>
        <v>PTE II.Gyakorló - Pécs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304"/>
      <c r="B18" s="349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6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304" t="s">
        <v>73</v>
      </c>
      <c r="B19" s="350"/>
      <c r="C19" s="298" t="str">
        <f>IF($B19="","",VLOOKUP($B19,'Lány 2 kcs. B ELO'!$A$7:$O$22,5))</f>
        <v/>
      </c>
      <c r="D19" s="298" t="str">
        <f>IF($B19="","",VLOOKUP($B19,'Lány 2 kcs. B ELO'!$A$7:$O$22,15))</f>
        <v/>
      </c>
      <c r="E19" s="293" t="str">
        <f>UPPER(IF($B19="","",VLOOKUP($B19,'Lány 2 kcs. B ELO'!$A$7:$O$22,2)))</f>
        <v/>
      </c>
      <c r="F19" s="299"/>
      <c r="G19" s="293" t="str">
        <f>IF($B19="","",VLOOKUP($B19,'Lány 2 kcs. B ELO'!$A$7:$O$22,3))</f>
        <v/>
      </c>
      <c r="H19" s="299"/>
      <c r="I19" s="293" t="str">
        <f>IF($B19="","",VLOOKUP($B19,'Lány 2 kcs. B ELO'!$A$7:$O$22,4))</f>
        <v/>
      </c>
      <c r="J19" s="274"/>
      <c r="K19" s="364"/>
      <c r="L19" s="354" t="str">
        <f>IF(K19="","",CONCATENATE(VLOOKUP($Y$3,$AB$1:$AK$1,K19)," pont"))</f>
        <v/>
      </c>
      <c r="M19" s="365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 xml:space="preserve">HOVANECZ </v>
      </c>
      <c r="E22" s="443"/>
      <c r="F22" s="443" t="str">
        <f>E9</f>
        <v>KOVÁCS</v>
      </c>
      <c r="G22" s="443"/>
      <c r="H22" s="443" t="str">
        <f>E11</f>
        <v xml:space="preserve">KOHÁN 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51" t="str">
        <f>E7</f>
        <v xml:space="preserve">HOVANECZ </v>
      </c>
      <c r="C23" s="451"/>
      <c r="D23" s="448"/>
      <c r="E23" s="448"/>
      <c r="F23" s="444" t="s">
        <v>337</v>
      </c>
      <c r="G23" s="445"/>
      <c r="H23" s="444" t="s">
        <v>388</v>
      </c>
      <c r="I23" s="445"/>
      <c r="J23" s="435"/>
      <c r="K23" s="435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51" t="str">
        <f>E9</f>
        <v>KOVÁCS</v>
      </c>
      <c r="C24" s="451"/>
      <c r="D24" s="444" t="s">
        <v>336</v>
      </c>
      <c r="E24" s="445"/>
      <c r="F24" s="448"/>
      <c r="G24" s="448"/>
      <c r="H24" s="444" t="s">
        <v>380</v>
      </c>
      <c r="I24" s="445"/>
      <c r="J24" s="435"/>
      <c r="K24" s="435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51" t="str">
        <f>E11</f>
        <v xml:space="preserve">KOHÁN </v>
      </c>
      <c r="C25" s="451"/>
      <c r="D25" s="444" t="s">
        <v>387</v>
      </c>
      <c r="E25" s="445"/>
      <c r="F25" s="444" t="s">
        <v>379</v>
      </c>
      <c r="G25" s="445"/>
      <c r="H25" s="448"/>
      <c r="I25" s="448"/>
      <c r="J25" s="435"/>
      <c r="K25" s="435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435"/>
      <c r="E26" s="435"/>
      <c r="F26" s="435"/>
      <c r="G26" s="435"/>
      <c r="H26" s="435"/>
      <c r="I26" s="435"/>
      <c r="J26" s="435"/>
      <c r="K26" s="435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55"/>
      <c r="C27" s="455"/>
      <c r="D27" s="447" t="str">
        <f>E13</f>
        <v xml:space="preserve">KÖNNYID-KOVÁCS </v>
      </c>
      <c r="E27" s="447"/>
      <c r="F27" s="447" t="str">
        <f>E15</f>
        <v>Pataki</v>
      </c>
      <c r="G27" s="447"/>
      <c r="H27" s="447" t="str">
        <f>E17</f>
        <v xml:space="preserve">KOTTÁSZ </v>
      </c>
      <c r="I27" s="447"/>
      <c r="J27" s="447" t="str">
        <f>E19</f>
        <v/>
      </c>
      <c r="K27" s="447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51" t="str">
        <f>E13</f>
        <v xml:space="preserve">KÖNNYID-KOVÁCS </v>
      </c>
      <c r="C28" s="451"/>
      <c r="D28" s="448"/>
      <c r="E28" s="448"/>
      <c r="F28" s="444" t="s">
        <v>393</v>
      </c>
      <c r="G28" s="445"/>
      <c r="H28" s="444" t="s">
        <v>386</v>
      </c>
      <c r="I28" s="445"/>
      <c r="J28" s="447"/>
      <c r="K28" s="447"/>
      <c r="L28" s="274"/>
      <c r="M28" s="337"/>
    </row>
    <row r="29" spans="1:37" ht="18.75" customHeight="1" x14ac:dyDescent="0.25">
      <c r="A29" s="334" t="s">
        <v>72</v>
      </c>
      <c r="B29" s="451" t="str">
        <f>E15</f>
        <v>Pataki</v>
      </c>
      <c r="C29" s="451"/>
      <c r="D29" s="444" t="s">
        <v>394</v>
      </c>
      <c r="E29" s="445"/>
      <c r="F29" s="448"/>
      <c r="G29" s="448"/>
      <c r="H29" s="444" t="s">
        <v>369</v>
      </c>
      <c r="I29" s="445"/>
      <c r="J29" s="445"/>
      <c r="K29" s="445"/>
      <c r="L29" s="274"/>
      <c r="M29" s="337"/>
    </row>
    <row r="30" spans="1:37" ht="18.75" customHeight="1" x14ac:dyDescent="0.25">
      <c r="A30" s="334" t="s">
        <v>73</v>
      </c>
      <c r="B30" s="451" t="str">
        <f>E17</f>
        <v xml:space="preserve">KOTTÁSZ </v>
      </c>
      <c r="C30" s="451"/>
      <c r="D30" s="444" t="s">
        <v>385</v>
      </c>
      <c r="E30" s="445"/>
      <c r="F30" s="444" t="s">
        <v>378</v>
      </c>
      <c r="G30" s="445"/>
      <c r="H30" s="448"/>
      <c r="I30" s="448"/>
      <c r="J30" s="445"/>
      <c r="K30" s="445"/>
      <c r="L30" s="274"/>
      <c r="M30" s="337"/>
    </row>
    <row r="31" spans="1:37" ht="18.75" customHeight="1" x14ac:dyDescent="0.25">
      <c r="A31" s="334" t="s">
        <v>77</v>
      </c>
      <c r="B31" s="451" t="str">
        <f>E19</f>
        <v/>
      </c>
      <c r="C31" s="451"/>
      <c r="D31" s="445"/>
      <c r="E31" s="445"/>
      <c r="F31" s="445"/>
      <c r="G31" s="445"/>
      <c r="H31" s="447"/>
      <c r="I31" s="447"/>
      <c r="J31" s="448"/>
      <c r="K31" s="448"/>
      <c r="L31" s="274"/>
      <c r="M31" s="337"/>
    </row>
    <row r="32" spans="1:37" ht="18.75" customHeight="1" x14ac:dyDescent="0.25">
      <c r="A32" s="339"/>
      <c r="B32" s="340"/>
      <c r="C32" s="340"/>
      <c r="D32" s="339"/>
      <c r="E32" s="339"/>
      <c r="F32" s="339"/>
      <c r="G32" s="339"/>
      <c r="H32" s="339"/>
      <c r="I32" s="339"/>
      <c r="J32" s="274"/>
      <c r="K32" s="274"/>
      <c r="L32" s="274"/>
      <c r="M32" s="341"/>
    </row>
    <row r="33" spans="1:18" x14ac:dyDescent="0.25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</row>
    <row r="34" spans="1:18" x14ac:dyDescent="0.25">
      <c r="A34" s="274" t="s">
        <v>58</v>
      </c>
      <c r="B34" s="274"/>
      <c r="C34" s="460" t="str">
        <f>IF(M23=1,B23,IF(M24=1,B24,IF(M25=1,B25,"")))</f>
        <v/>
      </c>
      <c r="D34" s="460"/>
      <c r="E34" s="304" t="s">
        <v>75</v>
      </c>
      <c r="F34" s="460" t="str">
        <f>IF(M28=1,B28,IF(M29=1,B29,IF(M30=1,B30,IF(M31=1,B31,""))))</f>
        <v/>
      </c>
      <c r="G34" s="460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274"/>
      <c r="D35" s="274"/>
      <c r="E35" s="27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74</v>
      </c>
      <c r="B36" s="274"/>
      <c r="C36" s="460" t="str">
        <f>IF(M23=2,B23,IF(M24=2,B24,IF(M25=2,B25,"")))</f>
        <v/>
      </c>
      <c r="D36" s="460"/>
      <c r="E36" s="304" t="s">
        <v>75</v>
      </c>
      <c r="F36" s="460" t="str">
        <f>IF(M28=2,B28,IF(M29=2,B29,IF(M30=2,B30,IF(M31=2,B31,""))))</f>
        <v/>
      </c>
      <c r="G36" s="460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304"/>
      <c r="D37" s="304"/>
      <c r="E37" s="304"/>
      <c r="F37" s="304"/>
      <c r="G37" s="304"/>
      <c r="H37" s="274"/>
      <c r="I37" s="274"/>
      <c r="J37" s="274"/>
      <c r="K37" s="274"/>
      <c r="L37" s="274"/>
      <c r="M37" s="274"/>
    </row>
    <row r="38" spans="1:18" x14ac:dyDescent="0.25">
      <c r="A38" s="274" t="s">
        <v>76</v>
      </c>
      <c r="B38" s="274"/>
      <c r="C38" s="460" t="str">
        <f>IF(M23=3,B23,IF(M24=3,B24,IF(M25=3,B25,"")))</f>
        <v/>
      </c>
      <c r="D38" s="460"/>
      <c r="E38" s="304" t="s">
        <v>75</v>
      </c>
      <c r="F38" s="460" t="str">
        <f>IF(M28=3,B28,IF(M29=3,B29,IF(M30=3,B30,IF(M31=3,B31,""))))</f>
        <v/>
      </c>
      <c r="G38" s="460"/>
      <c r="H38" s="274"/>
      <c r="I38" s="252"/>
      <c r="J38" s="274"/>
      <c r="K38" s="274"/>
      <c r="L38" s="274"/>
      <c r="M38" s="274"/>
    </row>
    <row r="39" spans="1:18" x14ac:dyDescent="0.25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</row>
    <row r="40" spans="1:18" x14ac:dyDescent="0.25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52"/>
      <c r="M40" s="274"/>
    </row>
    <row r="41" spans="1:18" x14ac:dyDescent="0.25">
      <c r="A41" s="140" t="s">
        <v>43</v>
      </c>
      <c r="B41" s="141"/>
      <c r="C41" s="209"/>
      <c r="D41" s="310" t="s">
        <v>4</v>
      </c>
      <c r="E41" s="311" t="s">
        <v>45</v>
      </c>
      <c r="F41" s="325"/>
      <c r="G41" s="310" t="s">
        <v>4</v>
      </c>
      <c r="H41" s="311" t="s">
        <v>54</v>
      </c>
      <c r="I41" s="165"/>
      <c r="J41" s="311" t="s">
        <v>55</v>
      </c>
      <c r="K41" s="164" t="s">
        <v>56</v>
      </c>
      <c r="L41" s="33"/>
      <c r="M41" s="325"/>
      <c r="P41" s="306"/>
      <c r="Q41" s="306"/>
      <c r="R41" s="307"/>
    </row>
    <row r="42" spans="1:18" x14ac:dyDescent="0.25">
      <c r="A42" s="285" t="s">
        <v>44</v>
      </c>
      <c r="B42" s="286"/>
      <c r="C42" s="288"/>
      <c r="D42" s="312">
        <v>1</v>
      </c>
      <c r="E42" s="452" t="str">
        <f>IF(D42&gt;$R$44,,UPPER(VLOOKUP(D42,'Lány 2 kcs. B ELO'!$A$7:$Q$134,2)))</f>
        <v>KOVÁCS</v>
      </c>
      <c r="F42" s="452"/>
      <c r="G42" s="319" t="s">
        <v>5</v>
      </c>
      <c r="H42" s="286"/>
      <c r="I42" s="313"/>
      <c r="J42" s="320"/>
      <c r="K42" s="280" t="s">
        <v>46</v>
      </c>
      <c r="L42" s="326"/>
      <c r="M42" s="314"/>
      <c r="P42" s="308"/>
      <c r="Q42" s="308"/>
      <c r="R42" s="153"/>
    </row>
    <row r="43" spans="1:18" x14ac:dyDescent="0.25">
      <c r="A43" s="289" t="s">
        <v>53</v>
      </c>
      <c r="B43" s="163"/>
      <c r="C43" s="291"/>
      <c r="D43" s="315">
        <v>2</v>
      </c>
      <c r="E43" s="449" t="str">
        <f>IF(D43&gt;$R$44,,UPPER(VLOOKUP(D43,'Lány 2 kcs. B ELO'!$A$7:$Q$134,2)))</f>
        <v xml:space="preserve">KISS </v>
      </c>
      <c r="F43" s="449"/>
      <c r="G43" s="321" t="s">
        <v>6</v>
      </c>
      <c r="H43" s="83"/>
      <c r="I43" s="278"/>
      <c r="J43" s="84"/>
      <c r="K43" s="323"/>
      <c r="L43" s="252"/>
      <c r="M43" s="318"/>
      <c r="P43" s="153"/>
      <c r="Q43" s="151"/>
      <c r="R43" s="153"/>
    </row>
    <row r="44" spans="1:18" x14ac:dyDescent="0.25">
      <c r="A44" s="178"/>
      <c r="B44" s="179"/>
      <c r="C44" s="180"/>
      <c r="D44" s="315"/>
      <c r="E44" s="85"/>
      <c r="F44" s="274"/>
      <c r="G44" s="321" t="s">
        <v>7</v>
      </c>
      <c r="H44" s="83"/>
      <c r="I44" s="278"/>
      <c r="J44" s="84"/>
      <c r="K44" s="280" t="s">
        <v>47</v>
      </c>
      <c r="L44" s="326"/>
      <c r="M44" s="314"/>
      <c r="P44" s="308"/>
      <c r="Q44" s="308"/>
      <c r="R44" s="309">
        <f>MIN(4,'Lány 2 kcs. B ELO'!Q2)</f>
        <v>4</v>
      </c>
    </row>
    <row r="45" spans="1:18" x14ac:dyDescent="0.25">
      <c r="A45" s="154"/>
      <c r="B45" s="120"/>
      <c r="C45" s="155"/>
      <c r="D45" s="315"/>
      <c r="E45" s="85"/>
      <c r="F45" s="274"/>
      <c r="G45" s="321" t="s">
        <v>8</v>
      </c>
      <c r="H45" s="83"/>
      <c r="I45" s="278"/>
      <c r="J45" s="84"/>
      <c r="K45" s="324"/>
      <c r="L45" s="274"/>
      <c r="M45" s="316"/>
      <c r="P45" s="153"/>
      <c r="Q45" s="151"/>
      <c r="R45" s="153"/>
    </row>
    <row r="46" spans="1:18" x14ac:dyDescent="0.25">
      <c r="A46" s="167"/>
      <c r="B46" s="181"/>
      <c r="C46" s="208"/>
      <c r="D46" s="315"/>
      <c r="E46" s="85"/>
      <c r="F46" s="274"/>
      <c r="G46" s="321" t="s">
        <v>9</v>
      </c>
      <c r="H46" s="83"/>
      <c r="I46" s="278"/>
      <c r="J46" s="84"/>
      <c r="K46" s="289"/>
      <c r="L46" s="252"/>
      <c r="M46" s="318"/>
      <c r="P46" s="153"/>
      <c r="Q46" s="151"/>
      <c r="R46" s="153"/>
    </row>
    <row r="47" spans="1:18" x14ac:dyDescent="0.25">
      <c r="A47" s="168"/>
      <c r="B47" s="22"/>
      <c r="C47" s="155"/>
      <c r="D47" s="315"/>
      <c r="E47" s="85"/>
      <c r="F47" s="274"/>
      <c r="G47" s="321" t="s">
        <v>10</v>
      </c>
      <c r="H47" s="83"/>
      <c r="I47" s="278"/>
      <c r="J47" s="84"/>
      <c r="K47" s="280" t="s">
        <v>33</v>
      </c>
      <c r="L47" s="326"/>
      <c r="M47" s="314"/>
      <c r="P47" s="308"/>
      <c r="Q47" s="308"/>
      <c r="R47" s="153"/>
    </row>
    <row r="48" spans="1:18" x14ac:dyDescent="0.25">
      <c r="A48" s="168"/>
      <c r="B48" s="22"/>
      <c r="C48" s="176"/>
      <c r="D48" s="315"/>
      <c r="E48" s="85"/>
      <c r="F48" s="274"/>
      <c r="G48" s="321" t="s">
        <v>11</v>
      </c>
      <c r="H48" s="83"/>
      <c r="I48" s="278"/>
      <c r="J48" s="84"/>
      <c r="K48" s="324"/>
      <c r="L48" s="274"/>
      <c r="M48" s="316"/>
      <c r="P48" s="153"/>
      <c r="Q48" s="151"/>
      <c r="R48" s="153"/>
    </row>
    <row r="49" spans="1:18" x14ac:dyDescent="0.25">
      <c r="A49" s="169"/>
      <c r="B49" s="166"/>
      <c r="C49" s="177"/>
      <c r="D49" s="317"/>
      <c r="E49" s="156"/>
      <c r="F49" s="252"/>
      <c r="G49" s="322" t="s">
        <v>12</v>
      </c>
      <c r="H49" s="163"/>
      <c r="I49" s="282"/>
      <c r="J49" s="158"/>
      <c r="K49" s="289" t="str">
        <f>L4</f>
        <v>Rákóczi Andrea</v>
      </c>
      <c r="L49" s="252"/>
      <c r="M49" s="318"/>
      <c r="P49" s="153"/>
      <c r="Q49" s="151"/>
      <c r="R49" s="309"/>
    </row>
  </sheetData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E42:F42"/>
    <mergeCell ref="E43:F43"/>
    <mergeCell ref="C34:D34"/>
    <mergeCell ref="F34:G34"/>
    <mergeCell ref="C36:D36"/>
    <mergeCell ref="F36:G36"/>
    <mergeCell ref="C38:D38"/>
    <mergeCell ref="F38:G38"/>
  </mergeCells>
  <conditionalFormatting sqref="E7 E9 E11 E13 E15 E17 E19">
    <cfRule type="cellIs" dxfId="88" priority="1" stopIfTrue="1" operator="equal">
      <formula>"Bye"</formula>
    </cfRule>
  </conditionalFormatting>
  <conditionalFormatting sqref="R44 R49">
    <cfRule type="expression" dxfId="8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7">
    <tabColor indexed="11"/>
  </sheetPr>
  <dimension ref="A1:AS140"/>
  <sheetViews>
    <sheetView topLeftCell="C1" workbookViewId="0">
      <selection activeCell="AJ25" sqref="AJ25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3" customWidth="1"/>
    <col min="11" max="11" width="10.6640625" customWidth="1"/>
    <col min="12" max="12" width="1.6640625" style="113" customWidth="1"/>
    <col min="13" max="13" width="10.6640625" customWidth="1"/>
    <col min="14" max="14" width="1.6640625" style="114" customWidth="1"/>
    <col min="15" max="15" width="10.6640625" customWidth="1"/>
    <col min="16" max="16" width="1.6640625" style="113" customWidth="1"/>
    <col min="17" max="17" width="10.6640625" customWidth="1"/>
    <col min="18" max="18" width="1.6640625" style="11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70" customWidth="1"/>
  </cols>
  <sheetData>
    <row r="1" spans="1:45" s="115" customFormat="1" ht="21.75" customHeight="1" x14ac:dyDescent="0.25">
      <c r="A1" s="222" t="str">
        <f>Altalanos!$A$6</f>
        <v>Diákolimpia</v>
      </c>
      <c r="B1" s="222"/>
      <c r="C1" s="223"/>
      <c r="D1" s="223"/>
      <c r="E1" s="223"/>
      <c r="F1" s="223"/>
      <c r="G1" s="223"/>
      <c r="H1" s="222"/>
      <c r="I1" s="224"/>
      <c r="J1" s="225"/>
      <c r="K1" s="226" t="s">
        <v>52</v>
      </c>
      <c r="L1" s="227"/>
      <c r="M1" s="228"/>
      <c r="N1" s="225"/>
      <c r="O1" s="225" t="s">
        <v>13</v>
      </c>
      <c r="P1" s="225"/>
      <c r="Q1" s="223"/>
      <c r="R1" s="225"/>
      <c r="T1" s="275"/>
      <c r="U1" s="275"/>
      <c r="V1" s="275"/>
      <c r="W1" s="275"/>
      <c r="X1" s="275"/>
      <c r="Y1" s="275"/>
      <c r="Z1" s="275"/>
      <c r="AA1" s="275"/>
      <c r="AB1" s="363" t="e">
        <f>IF($Y$5=1,CONCATENATE(VLOOKUP($Y$3,$AA$2:$AH$14,2)),CONCATENATE(VLOOKUP($Y$3,$AA$16:$AH$25,2)))</f>
        <v>#N/A</v>
      </c>
      <c r="AC1" s="363" t="e">
        <f>IF($Y$5=1,CONCATENATE(VLOOKUP($Y$3,$AA$2:$AH$14,3)),CONCATENATE(VLOOKUP($Y$3,$AA$16:$AH$25,3)))</f>
        <v>#N/A</v>
      </c>
      <c r="AD1" s="363" t="e">
        <f>IF($Y$5=1,CONCATENATE(VLOOKUP($Y$3,$AA$2:$AH$14,4)),CONCATENATE(VLOOKUP($Y$3,$AA$16:$AH$25,4)))</f>
        <v>#N/A</v>
      </c>
      <c r="AE1" s="363" t="e">
        <f>IF($Y$5=1,CONCATENATE(VLOOKUP($Y$3,$AA$2:$AH$14,5)),CONCATENATE(VLOOKUP($Y$3,$AA$16:$AH$25,5)))</f>
        <v>#N/A</v>
      </c>
      <c r="AF1" s="363" t="e">
        <f>IF($Y$5=1,CONCATENATE(VLOOKUP($Y$3,$AA$2:$AH$14,6)),CONCATENATE(VLOOKUP($Y$3,$AA$16:$AH$25,6)))</f>
        <v>#N/A</v>
      </c>
      <c r="AG1" s="363" t="e">
        <f>IF($Y$5=1,CONCATENATE(VLOOKUP($Y$3,$AA$2:$AH$14,7)),CONCATENATE(VLOOKUP($Y$3,$AA$16:$AH$25,7)))</f>
        <v>#N/A</v>
      </c>
      <c r="AH1" s="363" t="e">
        <f>IF($Y$5=1,CONCATENATE(VLOOKUP($Y$3,$AA$2:$AH$14,8)),CONCATENATE(VLOOKUP($Y$3,$AA$16:$AH$25,8)))</f>
        <v>#N/A</v>
      </c>
      <c r="AI1" s="367"/>
      <c r="AJ1" s="367"/>
      <c r="AK1" s="367"/>
    </row>
    <row r="2" spans="1:45" s="96" customFormat="1" x14ac:dyDescent="0.25">
      <c r="A2" s="229" t="s">
        <v>51</v>
      </c>
      <c r="B2" s="230"/>
      <c r="C2" s="230"/>
      <c r="D2" s="230"/>
      <c r="E2" s="412" t="str">
        <f>Altalanos!$B$8</f>
        <v>Lány 2 kcs B</v>
      </c>
      <c r="F2" s="230"/>
      <c r="G2" s="231"/>
      <c r="H2" s="232"/>
      <c r="I2" s="232"/>
      <c r="J2" s="233"/>
      <c r="K2" s="227"/>
      <c r="L2" s="227"/>
      <c r="M2" s="227"/>
      <c r="N2" s="233"/>
      <c r="O2" s="232"/>
      <c r="P2" s="233"/>
      <c r="Q2" s="232"/>
      <c r="R2" s="233"/>
      <c r="T2" s="268"/>
      <c r="U2" s="268"/>
      <c r="V2" s="268"/>
      <c r="W2" s="268"/>
      <c r="X2" s="268"/>
      <c r="Y2" s="353"/>
      <c r="Z2" s="352"/>
      <c r="AA2" s="352" t="s">
        <v>64</v>
      </c>
      <c r="AB2" s="343">
        <v>300</v>
      </c>
      <c r="AC2" s="343">
        <v>250</v>
      </c>
      <c r="AD2" s="343">
        <v>200</v>
      </c>
      <c r="AE2" s="343">
        <v>150</v>
      </c>
      <c r="AF2" s="343">
        <v>120</v>
      </c>
      <c r="AG2" s="343">
        <v>90</v>
      </c>
      <c r="AH2" s="343">
        <v>40</v>
      </c>
      <c r="AI2" s="327"/>
      <c r="AJ2" s="327"/>
      <c r="AK2" s="327"/>
      <c r="AL2" s="268"/>
      <c r="AM2" s="268"/>
      <c r="AN2" s="268"/>
      <c r="AO2" s="268"/>
      <c r="AP2" s="268"/>
      <c r="AQ2" s="268"/>
      <c r="AR2" s="268"/>
      <c r="AS2" s="268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9"/>
      <c r="K3" s="50" t="s">
        <v>29</v>
      </c>
      <c r="L3" s="119"/>
      <c r="M3" s="50"/>
      <c r="N3" s="119"/>
      <c r="O3" s="50"/>
      <c r="P3" s="119"/>
      <c r="Q3" s="50"/>
      <c r="R3" s="51" t="s">
        <v>30</v>
      </c>
      <c r="T3" s="269"/>
      <c r="U3" s="269"/>
      <c r="V3" s="269"/>
      <c r="W3" s="269"/>
      <c r="X3" s="269"/>
      <c r="Y3" s="352" t="str">
        <f>IF(K4="OB","A",IF(K4="IX","W",IF(K4="","",K4)))</f>
        <v/>
      </c>
      <c r="Z3" s="352"/>
      <c r="AA3" s="352" t="s">
        <v>65</v>
      </c>
      <c r="AB3" s="343">
        <v>280</v>
      </c>
      <c r="AC3" s="343">
        <v>230</v>
      </c>
      <c r="AD3" s="343">
        <v>180</v>
      </c>
      <c r="AE3" s="343">
        <v>140</v>
      </c>
      <c r="AF3" s="343">
        <v>80</v>
      </c>
      <c r="AG3" s="343">
        <v>0</v>
      </c>
      <c r="AH3" s="343">
        <v>0</v>
      </c>
      <c r="AI3" s="327"/>
      <c r="AJ3" s="327"/>
      <c r="AK3" s="327"/>
      <c r="AL3" s="269"/>
      <c r="AM3" s="269"/>
      <c r="AN3" s="269"/>
      <c r="AO3" s="269"/>
      <c r="AP3" s="269"/>
      <c r="AQ3" s="269"/>
      <c r="AR3" s="269"/>
      <c r="AS3" s="269"/>
    </row>
    <row r="4" spans="1:45" s="28" customFormat="1" ht="11.25" customHeight="1" thickBot="1" x14ac:dyDescent="0.3">
      <c r="A4" s="454" t="str">
        <f>Altalanos!$A$10</f>
        <v>2025.05.26-06-01.</v>
      </c>
      <c r="B4" s="454"/>
      <c r="C4" s="454"/>
      <c r="D4" s="234"/>
      <c r="E4" s="235"/>
      <c r="F4" s="235"/>
      <c r="G4" s="235" t="str">
        <f>Altalanos!$C$10</f>
        <v>Balatonboglár</v>
      </c>
      <c r="H4" s="236"/>
      <c r="I4" s="235"/>
      <c r="J4" s="237"/>
      <c r="K4" s="238"/>
      <c r="L4" s="237"/>
      <c r="M4" s="239"/>
      <c r="N4" s="237"/>
      <c r="O4" s="235"/>
      <c r="P4" s="237"/>
      <c r="Q4" s="235"/>
      <c r="R4" s="240" t="str">
        <f>Altalanos!$E$10</f>
        <v>Rákóczi Andrea</v>
      </c>
      <c r="T4" s="270"/>
      <c r="U4" s="270"/>
      <c r="V4" s="270"/>
      <c r="W4" s="270"/>
      <c r="X4" s="270"/>
      <c r="Y4" s="352"/>
      <c r="Z4" s="352"/>
      <c r="AA4" s="352" t="s">
        <v>88</v>
      </c>
      <c r="AB4" s="343">
        <v>250</v>
      </c>
      <c r="AC4" s="343">
        <v>200</v>
      </c>
      <c r="AD4" s="343">
        <v>150</v>
      </c>
      <c r="AE4" s="343">
        <v>120</v>
      </c>
      <c r="AF4" s="343">
        <v>90</v>
      </c>
      <c r="AG4" s="343">
        <v>60</v>
      </c>
      <c r="AH4" s="343">
        <v>25</v>
      </c>
      <c r="AI4" s="327"/>
      <c r="AJ4" s="327"/>
      <c r="AK4" s="327"/>
      <c r="AL4" s="270"/>
      <c r="AM4" s="270"/>
      <c r="AN4" s="270"/>
      <c r="AO4" s="270"/>
      <c r="AP4" s="270"/>
      <c r="AQ4" s="270"/>
      <c r="AR4" s="270"/>
      <c r="AS4" s="270"/>
    </row>
    <row r="5" spans="1:45" s="19" customFormat="1" x14ac:dyDescent="0.25">
      <c r="A5" s="120"/>
      <c r="B5" s="121" t="s">
        <v>3</v>
      </c>
      <c r="C5" s="212" t="s">
        <v>43</v>
      </c>
      <c r="D5" s="121" t="s">
        <v>42</v>
      </c>
      <c r="E5" s="121" t="s">
        <v>40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41</v>
      </c>
      <c r="L5" s="123"/>
      <c r="M5" s="121" t="s">
        <v>58</v>
      </c>
      <c r="N5" s="123"/>
      <c r="O5" s="121" t="s">
        <v>57</v>
      </c>
      <c r="P5" s="123"/>
      <c r="Q5" s="121"/>
      <c r="R5" s="124"/>
      <c r="T5" s="269"/>
      <c r="U5" s="269"/>
      <c r="V5" s="269"/>
      <c r="W5" s="269"/>
      <c r="X5" s="269"/>
      <c r="Y5" s="352">
        <f>IF(OR(Altalanos!$A$8="F1",Altalanos!$A$8="F2",Altalanos!$A$8="N1",Altalanos!$A$8="N2"),1,2)</f>
        <v>2</v>
      </c>
      <c r="Z5" s="352"/>
      <c r="AA5" s="352" t="s">
        <v>89</v>
      </c>
      <c r="AB5" s="343">
        <v>200</v>
      </c>
      <c r="AC5" s="343">
        <v>150</v>
      </c>
      <c r="AD5" s="343">
        <v>120</v>
      </c>
      <c r="AE5" s="343">
        <v>90</v>
      </c>
      <c r="AF5" s="343">
        <v>60</v>
      </c>
      <c r="AG5" s="343">
        <v>40</v>
      </c>
      <c r="AH5" s="343">
        <v>15</v>
      </c>
      <c r="AI5" s="327"/>
      <c r="AJ5" s="327"/>
      <c r="AK5" s="327"/>
      <c r="AL5" s="269"/>
      <c r="AM5" s="269"/>
      <c r="AN5" s="269"/>
      <c r="AO5" s="269"/>
      <c r="AP5" s="269"/>
      <c r="AQ5" s="269"/>
      <c r="AR5" s="269"/>
      <c r="AS5" s="269"/>
    </row>
    <row r="6" spans="1:45" s="19" customFormat="1" ht="11.1" customHeight="1" thickBot="1" x14ac:dyDescent="0.3">
      <c r="A6" s="357"/>
      <c r="B6" s="358"/>
      <c r="C6" s="358"/>
      <c r="D6" s="358"/>
      <c r="E6" s="358"/>
      <c r="F6" s="357" t="str">
        <f>IF(Y3="","",CONCATENATE(VLOOKUP(Y3,AB1:AH1,4)," pont"))</f>
        <v/>
      </c>
      <c r="G6" s="359"/>
      <c r="H6" s="5"/>
      <c r="I6" s="359"/>
      <c r="J6" s="360"/>
      <c r="K6" s="358" t="str">
        <f>IF(Y3="","",CONCATENATE(VLOOKUP(Y3,AB1:AH1,3)," pont"))</f>
        <v/>
      </c>
      <c r="L6" s="360"/>
      <c r="M6" s="358" t="str">
        <f>IF(Y3="","",CONCATENATE(VLOOKUP(Y3,AB1:AH1,2)," pont"))</f>
        <v/>
      </c>
      <c r="N6" s="360"/>
      <c r="O6" s="358" t="str">
        <f>IF(Y3="","",CONCATENATE(VLOOKUP(Y3,AB1:AH1,1)," pont"))</f>
        <v/>
      </c>
      <c r="P6" s="360"/>
      <c r="Q6" s="358"/>
      <c r="R6" s="361"/>
      <c r="T6" s="269"/>
      <c r="U6" s="269"/>
      <c r="V6" s="269"/>
      <c r="W6" s="269"/>
      <c r="X6" s="269"/>
      <c r="Y6" s="352"/>
      <c r="Z6" s="352"/>
      <c r="AA6" s="352" t="s">
        <v>90</v>
      </c>
      <c r="AB6" s="343">
        <v>150</v>
      </c>
      <c r="AC6" s="343">
        <v>120</v>
      </c>
      <c r="AD6" s="343">
        <v>90</v>
      </c>
      <c r="AE6" s="343">
        <v>60</v>
      </c>
      <c r="AF6" s="343">
        <v>40</v>
      </c>
      <c r="AG6" s="343">
        <v>25</v>
      </c>
      <c r="AH6" s="343">
        <v>10</v>
      </c>
      <c r="AI6" s="327"/>
      <c r="AJ6" s="327"/>
      <c r="AK6" s="327"/>
      <c r="AL6" s="269"/>
      <c r="AM6" s="269"/>
      <c r="AN6" s="269"/>
      <c r="AO6" s="269"/>
      <c r="AP6" s="269"/>
      <c r="AQ6" s="269"/>
      <c r="AR6" s="269"/>
      <c r="AS6" s="269"/>
    </row>
    <row r="7" spans="1:45" s="34" customFormat="1" ht="12.9" customHeight="1" x14ac:dyDescent="0.25">
      <c r="A7" s="125">
        <v>1</v>
      </c>
      <c r="B7" s="241" t="str">
        <f>IF($E7="","",VLOOKUP($E7,'Lány 2 kcs. B ELO'!$A$7:$O$22,14))</f>
        <v/>
      </c>
      <c r="C7" s="242" t="str">
        <f>IF($E7="","",VLOOKUP($E7,'Lány 2 kcs. B ELO'!$A$7:$O$22,15))</f>
        <v/>
      </c>
      <c r="D7" s="242" t="str">
        <f>IF($E7="","",VLOOKUP($E7,'Lány 2 kcs. B ELO'!$A$7:$O$22,5))</f>
        <v/>
      </c>
      <c r="E7" s="243"/>
      <c r="F7" s="244" t="s">
        <v>395</v>
      </c>
      <c r="G7" s="244" t="s">
        <v>163</v>
      </c>
      <c r="H7" s="244"/>
      <c r="I7" s="244" t="str">
        <f>IF($E7="","",VLOOKUP($E7,'Lány 2 kcs. B ELO'!$A$7:$O$22,4))</f>
        <v/>
      </c>
      <c r="J7" s="245"/>
      <c r="K7" s="246"/>
      <c r="L7" s="246"/>
      <c r="M7" s="246"/>
      <c r="N7" s="246"/>
      <c r="O7" s="126"/>
      <c r="P7" s="127"/>
      <c r="Q7" s="128"/>
      <c r="R7" s="129"/>
      <c r="S7" s="130"/>
      <c r="T7" s="130"/>
      <c r="U7" s="271" t="str">
        <f>Birók!P21</f>
        <v>Bíró</v>
      </c>
      <c r="V7" s="130"/>
      <c r="W7" s="130"/>
      <c r="X7" s="130"/>
      <c r="Y7" s="352"/>
      <c r="Z7" s="352"/>
      <c r="AA7" s="352" t="s">
        <v>91</v>
      </c>
      <c r="AB7" s="343">
        <v>120</v>
      </c>
      <c r="AC7" s="343">
        <v>90</v>
      </c>
      <c r="AD7" s="343">
        <v>60</v>
      </c>
      <c r="AE7" s="343">
        <v>40</v>
      </c>
      <c r="AF7" s="343">
        <v>25</v>
      </c>
      <c r="AG7" s="343">
        <v>10</v>
      </c>
      <c r="AH7" s="343">
        <v>5</v>
      </c>
      <c r="AI7" s="327"/>
      <c r="AJ7" s="327"/>
      <c r="AK7" s="327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7"/>
      <c r="C8" s="248"/>
      <c r="D8" s="248"/>
      <c r="E8" s="161"/>
      <c r="F8" s="249"/>
      <c r="G8" s="249"/>
      <c r="H8" s="250"/>
      <c r="I8" s="395" t="s">
        <v>0</v>
      </c>
      <c r="J8" s="132" t="s">
        <v>415</v>
      </c>
      <c r="K8" s="251" t="str">
        <f>UPPER(IF(OR(J8="a",J8="as"),F7,IF(OR(J8="b",J8="bs"),F9,)))</f>
        <v>KOHÁN</v>
      </c>
      <c r="L8" s="251"/>
      <c r="M8" s="246"/>
      <c r="N8" s="246"/>
      <c r="O8" s="126"/>
      <c r="P8" s="127"/>
      <c r="Q8" s="128"/>
      <c r="R8" s="129"/>
      <c r="S8" s="130"/>
      <c r="T8" s="130"/>
      <c r="U8" s="272" t="str">
        <f>Birók!P22</f>
        <v xml:space="preserve"> </v>
      </c>
      <c r="V8" s="130"/>
      <c r="W8" s="130"/>
      <c r="X8" s="130"/>
      <c r="Y8" s="352"/>
      <c r="Z8" s="352"/>
      <c r="AA8" s="352" t="s">
        <v>92</v>
      </c>
      <c r="AB8" s="343">
        <v>90</v>
      </c>
      <c r="AC8" s="343">
        <v>60</v>
      </c>
      <c r="AD8" s="343">
        <v>40</v>
      </c>
      <c r="AE8" s="343">
        <v>25</v>
      </c>
      <c r="AF8" s="343">
        <v>10</v>
      </c>
      <c r="AG8" s="343">
        <v>5</v>
      </c>
      <c r="AH8" s="343">
        <v>2</v>
      </c>
      <c r="AI8" s="327"/>
      <c r="AJ8" s="327"/>
      <c r="AK8" s="327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41" t="str">
        <f>IF($E9="","",VLOOKUP($E9,'Lány 2 kcs. B ELO'!$A$7:$O$22,14))</f>
        <v/>
      </c>
      <c r="C9" s="242" t="str">
        <f>IF($E9="","",VLOOKUP($E9,'Lány 2 kcs. B ELO'!$A$7:$O$22,15))</f>
        <v/>
      </c>
      <c r="D9" s="242" t="str">
        <f>IF($E9="","",VLOOKUP($E9,'Lány 2 kcs. B ELO'!$A$7:$O$22,5))</f>
        <v/>
      </c>
      <c r="E9" s="386"/>
      <c r="F9" s="432" t="s">
        <v>400</v>
      </c>
      <c r="G9" s="432" t="s">
        <v>172</v>
      </c>
      <c r="H9" s="293"/>
      <c r="I9" s="293" t="str">
        <f>IF($E9="","",VLOOKUP($E9,'Lány 2 kcs. B ELO'!$A$7:$O$22,4))</f>
        <v/>
      </c>
      <c r="J9" s="253"/>
      <c r="K9" s="246" t="s">
        <v>421</v>
      </c>
      <c r="L9" s="254"/>
      <c r="M9" s="246"/>
      <c r="N9" s="246"/>
      <c r="O9" s="126"/>
      <c r="P9" s="127"/>
      <c r="Q9" s="128"/>
      <c r="R9" s="129"/>
      <c r="S9" s="130"/>
      <c r="T9" s="130"/>
      <c r="U9" s="272" t="str">
        <f>Birók!P23</f>
        <v xml:space="preserve"> </v>
      </c>
      <c r="V9" s="130"/>
      <c r="W9" s="130"/>
      <c r="X9" s="130"/>
      <c r="Y9" s="352"/>
      <c r="Z9" s="352"/>
      <c r="AA9" s="352" t="s">
        <v>93</v>
      </c>
      <c r="AB9" s="343">
        <v>60</v>
      </c>
      <c r="AC9" s="343">
        <v>40</v>
      </c>
      <c r="AD9" s="343">
        <v>25</v>
      </c>
      <c r="AE9" s="343">
        <v>10</v>
      </c>
      <c r="AF9" s="343">
        <v>5</v>
      </c>
      <c r="AG9" s="343">
        <v>2</v>
      </c>
      <c r="AH9" s="343">
        <v>1</v>
      </c>
      <c r="AI9" s="327"/>
      <c r="AJ9" s="327"/>
      <c r="AK9" s="327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7"/>
      <c r="C10" s="248"/>
      <c r="D10" s="248"/>
      <c r="E10" s="387"/>
      <c r="F10" s="388"/>
      <c r="G10" s="388"/>
      <c r="H10" s="389"/>
      <c r="I10" s="388"/>
      <c r="J10" s="255"/>
      <c r="K10" s="395" t="s">
        <v>0</v>
      </c>
      <c r="L10" s="133" t="s">
        <v>401</v>
      </c>
      <c r="M10" s="251" t="str">
        <f>UPPER(IF(OR(L10="a",L10="as"),K8,IF(OR(L10="b",L10="bs"),K12,)))</f>
        <v>KOHÁN</v>
      </c>
      <c r="N10" s="256"/>
      <c r="O10" s="257"/>
      <c r="P10" s="257"/>
      <c r="Q10" s="128"/>
      <c r="R10" s="129"/>
      <c r="S10" s="130"/>
      <c r="T10" s="130"/>
      <c r="U10" s="272" t="str">
        <f>Birók!P24</f>
        <v xml:space="preserve"> </v>
      </c>
      <c r="V10" s="130"/>
      <c r="W10" s="130"/>
      <c r="X10" s="130"/>
      <c r="Y10" s="352"/>
      <c r="Z10" s="352"/>
      <c r="AA10" s="352" t="s">
        <v>94</v>
      </c>
      <c r="AB10" s="343">
        <v>40</v>
      </c>
      <c r="AC10" s="343">
        <v>25</v>
      </c>
      <c r="AD10" s="343">
        <v>15</v>
      </c>
      <c r="AE10" s="343">
        <v>7</v>
      </c>
      <c r="AF10" s="343">
        <v>4</v>
      </c>
      <c r="AG10" s="343">
        <v>1</v>
      </c>
      <c r="AH10" s="343">
        <v>0</v>
      </c>
      <c r="AI10" s="327"/>
      <c r="AJ10" s="327"/>
      <c r="AK10" s="327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41" t="str">
        <f>IF($E11="","",VLOOKUP($E11,'Lány 2 kcs. B ELO'!$A$7:$O$22,14))</f>
        <v/>
      </c>
      <c r="C11" s="242" t="str">
        <f>IF($E11="","",VLOOKUP($E11,'Lány 2 kcs. B ELO'!$A$7:$O$22,15))</f>
        <v/>
      </c>
      <c r="D11" s="242" t="str">
        <f>IF($E11="","",VLOOKUP($E11,'Lány 2 kcs. B ELO'!$A$7:$O$22,5))</f>
        <v/>
      </c>
      <c r="E11" s="386"/>
      <c r="F11" s="432" t="s">
        <v>300</v>
      </c>
      <c r="G11" s="432" t="s">
        <v>301</v>
      </c>
      <c r="H11" s="293"/>
      <c r="I11" s="293" t="str">
        <f>IF($E11="","",VLOOKUP($E11,'Lány 2 kcs. B ELO'!$A$7:$O$22,4))</f>
        <v/>
      </c>
      <c r="J11" s="245"/>
      <c r="K11" s="246"/>
      <c r="L11" s="258"/>
      <c r="M11" s="246" t="s">
        <v>447</v>
      </c>
      <c r="N11" s="259"/>
      <c r="O11" s="257"/>
      <c r="P11" s="257"/>
      <c r="Q11" s="128"/>
      <c r="R11" s="129"/>
      <c r="S11" s="130"/>
      <c r="T11" s="130"/>
      <c r="U11" s="272" t="str">
        <f>Birók!P25</f>
        <v xml:space="preserve"> </v>
      </c>
      <c r="V11" s="130"/>
      <c r="W11" s="130"/>
      <c r="X11" s="130"/>
      <c r="Y11" s="352"/>
      <c r="Z11" s="352"/>
      <c r="AA11" s="352" t="s">
        <v>95</v>
      </c>
      <c r="AB11" s="343">
        <v>25</v>
      </c>
      <c r="AC11" s="343">
        <v>15</v>
      </c>
      <c r="AD11" s="343">
        <v>10</v>
      </c>
      <c r="AE11" s="343">
        <v>6</v>
      </c>
      <c r="AF11" s="343">
        <v>3</v>
      </c>
      <c r="AG11" s="343">
        <v>1</v>
      </c>
      <c r="AH11" s="343">
        <v>0</v>
      </c>
      <c r="AI11" s="327"/>
      <c r="AJ11" s="327"/>
      <c r="AK11" s="327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7"/>
      <c r="C12" s="248"/>
      <c r="D12" s="248"/>
      <c r="E12" s="387"/>
      <c r="F12" s="388"/>
      <c r="G12" s="388"/>
      <c r="H12" s="389"/>
      <c r="I12" s="395" t="s">
        <v>0</v>
      </c>
      <c r="J12" s="132" t="s">
        <v>401</v>
      </c>
      <c r="K12" s="251" t="str">
        <f>UPPER(IF(OR(J12="a",J12="as"),F11,IF(OR(J12="b",J12="bs"),F13,)))</f>
        <v>SZABADITS</v>
      </c>
      <c r="L12" s="260"/>
      <c r="M12" s="246"/>
      <c r="N12" s="259"/>
      <c r="O12" s="257"/>
      <c r="P12" s="257"/>
      <c r="Q12" s="128"/>
      <c r="R12" s="129"/>
      <c r="S12" s="130"/>
      <c r="T12" s="130"/>
      <c r="U12" s="272" t="str">
        <f>Birók!P26</f>
        <v xml:space="preserve"> </v>
      </c>
      <c r="V12" s="130"/>
      <c r="W12" s="130"/>
      <c r="X12" s="130"/>
      <c r="Y12" s="352"/>
      <c r="Z12" s="352"/>
      <c r="AA12" s="352" t="s">
        <v>100</v>
      </c>
      <c r="AB12" s="343">
        <v>15</v>
      </c>
      <c r="AC12" s="343">
        <v>10</v>
      </c>
      <c r="AD12" s="343">
        <v>6</v>
      </c>
      <c r="AE12" s="343">
        <v>3</v>
      </c>
      <c r="AF12" s="343">
        <v>1</v>
      </c>
      <c r="AG12" s="343">
        <v>0</v>
      </c>
      <c r="AH12" s="343">
        <v>0</v>
      </c>
      <c r="AI12" s="327"/>
      <c r="AJ12" s="327"/>
      <c r="AK12" s="327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41" t="str">
        <f>IF($E13="","",VLOOKUP($E13,'Lány 2 kcs. B ELO'!$A$7:$O$22,14))</f>
        <v/>
      </c>
      <c r="C13" s="242" t="str">
        <f>IF($E13="","",VLOOKUP($E13,'Lány 2 kcs. B ELO'!$A$7:$O$22,15))</f>
        <v/>
      </c>
      <c r="D13" s="242" t="str">
        <f>IF($E13="","",VLOOKUP($E13,'Lány 2 kcs. B ELO'!$A$7:$O$22,5))</f>
        <v/>
      </c>
      <c r="E13" s="386"/>
      <c r="F13" s="293" t="str">
        <f>UPPER(IF($E13="","",VLOOKUP($E13,'Lány 2 kcs. B ELO'!$A$7:$O$22,2)))</f>
        <v/>
      </c>
      <c r="G13" s="293" t="str">
        <f>IF($E13="","",VLOOKUP($E13,'Lány 2 kcs. B ELO'!$A$7:$O$22,3))</f>
        <v/>
      </c>
      <c r="H13" s="293"/>
      <c r="I13" s="293" t="str">
        <f>IF($E13="","",VLOOKUP($E13,'Lány 2 kcs. B ELO'!$A$7:$O$22,4))</f>
        <v/>
      </c>
      <c r="J13" s="261"/>
      <c r="K13" s="246"/>
      <c r="L13" s="246"/>
      <c r="M13" s="246"/>
      <c r="N13" s="259"/>
      <c r="O13" s="257"/>
      <c r="P13" s="257"/>
      <c r="Q13" s="128"/>
      <c r="R13" s="129"/>
      <c r="S13" s="130"/>
      <c r="T13" s="130"/>
      <c r="U13" s="272" t="str">
        <f>Birók!P27</f>
        <v xml:space="preserve"> </v>
      </c>
      <c r="V13" s="130"/>
      <c r="W13" s="130"/>
      <c r="X13" s="130"/>
      <c r="Y13" s="352"/>
      <c r="Z13" s="352"/>
      <c r="AA13" s="352" t="s">
        <v>96</v>
      </c>
      <c r="AB13" s="343">
        <v>10</v>
      </c>
      <c r="AC13" s="343">
        <v>6</v>
      </c>
      <c r="AD13" s="343">
        <v>3</v>
      </c>
      <c r="AE13" s="343">
        <v>1</v>
      </c>
      <c r="AF13" s="343">
        <v>0</v>
      </c>
      <c r="AG13" s="343">
        <v>0</v>
      </c>
      <c r="AH13" s="343">
        <v>0</v>
      </c>
      <c r="AI13" s="327"/>
      <c r="AJ13" s="327"/>
      <c r="AK13" s="327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7"/>
      <c r="C14" s="248"/>
      <c r="D14" s="248"/>
      <c r="E14" s="387"/>
      <c r="F14" s="388"/>
      <c r="G14" s="388"/>
      <c r="H14" s="389"/>
      <c r="I14" s="388"/>
      <c r="J14" s="255"/>
      <c r="K14" s="246"/>
      <c r="L14" s="246"/>
      <c r="M14" s="395" t="s">
        <v>0</v>
      </c>
      <c r="N14" s="133" t="s">
        <v>401</v>
      </c>
      <c r="O14" s="251" t="str">
        <f>UPPER(IF(OR(N14="a",N14="as"),M10,IF(OR(N14="b",N14="bs"),M18,)))</f>
        <v>KOHÁN</v>
      </c>
      <c r="P14" s="256"/>
      <c r="Q14" s="128"/>
      <c r="R14" s="129"/>
      <c r="S14" s="130"/>
      <c r="T14" s="130"/>
      <c r="U14" s="272" t="str">
        <f>Birók!P28</f>
        <v xml:space="preserve"> </v>
      </c>
      <c r="V14" s="130"/>
      <c r="W14" s="130"/>
      <c r="X14" s="130"/>
      <c r="Y14" s="352"/>
      <c r="Z14" s="352"/>
      <c r="AA14" s="352" t="s">
        <v>97</v>
      </c>
      <c r="AB14" s="343">
        <v>3</v>
      </c>
      <c r="AC14" s="343">
        <v>2</v>
      </c>
      <c r="AD14" s="343">
        <v>1</v>
      </c>
      <c r="AE14" s="343">
        <v>0</v>
      </c>
      <c r="AF14" s="343">
        <v>0</v>
      </c>
      <c r="AG14" s="343">
        <v>0</v>
      </c>
      <c r="AH14" s="343">
        <v>0</v>
      </c>
      <c r="AI14" s="327"/>
      <c r="AJ14" s="327"/>
      <c r="AK14" s="327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92">
        <v>5</v>
      </c>
      <c r="B15" s="241" t="str">
        <f>IF($E15="","",VLOOKUP($E15,'Lány 2 kcs. B ELO'!$A$7:$O$22,14))</f>
        <v/>
      </c>
      <c r="C15" s="242" t="str">
        <f>IF($E15="","",VLOOKUP($E15,'Lány 2 kcs. B ELO'!$A$7:$O$22,15))</f>
        <v/>
      </c>
      <c r="D15" s="242" t="str">
        <f>IF($E15="","",VLOOKUP($E15,'Lány 2 kcs. B ELO'!$A$7:$O$22,5))</f>
        <v/>
      </c>
      <c r="E15" s="386"/>
      <c r="F15" s="432" t="s">
        <v>307</v>
      </c>
      <c r="G15" s="432" t="s">
        <v>157</v>
      </c>
      <c r="H15" s="293"/>
      <c r="I15" s="293" t="str">
        <f>IF($E15="","",VLOOKUP($E15,'Lány 2 kcs. B ELO'!$A$7:$O$22,4))</f>
        <v/>
      </c>
      <c r="J15" s="263"/>
      <c r="K15" s="246"/>
      <c r="L15" s="246"/>
      <c r="M15" s="246"/>
      <c r="N15" s="259"/>
      <c r="O15" s="246" t="s">
        <v>354</v>
      </c>
      <c r="P15" s="257"/>
      <c r="Q15" s="128"/>
      <c r="R15" s="129"/>
      <c r="S15" s="130"/>
      <c r="T15" s="130"/>
      <c r="U15" s="272" t="str">
        <f>Birók!P29</f>
        <v xml:space="preserve"> </v>
      </c>
      <c r="V15" s="130"/>
      <c r="W15" s="130"/>
      <c r="X15" s="130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27"/>
      <c r="AJ15" s="327"/>
      <c r="AK15" s="327"/>
      <c r="AL15" s="130"/>
      <c r="AM15" s="130" t="s">
        <v>461</v>
      </c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7"/>
      <c r="C16" s="248"/>
      <c r="D16" s="248"/>
      <c r="E16" s="387"/>
      <c r="F16" s="388"/>
      <c r="G16" s="388"/>
      <c r="H16" s="389"/>
      <c r="I16" s="395" t="s">
        <v>0</v>
      </c>
      <c r="J16" s="132" t="s">
        <v>401</v>
      </c>
      <c r="K16" s="251" t="str">
        <f>UPPER(IF(OR(J16="a",J16="as"),F15,IF(OR(J16="b",J16="bs"),F17,)))</f>
        <v>KOBRA</v>
      </c>
      <c r="L16" s="251"/>
      <c r="M16" s="246"/>
      <c r="N16" s="259"/>
      <c r="O16" s="395"/>
      <c r="P16" s="257"/>
      <c r="Q16" s="128"/>
      <c r="R16" s="129"/>
      <c r="S16" s="130"/>
      <c r="T16" s="130"/>
      <c r="U16" s="273" t="str">
        <f>Birók!P30</f>
        <v>Egyik sem</v>
      </c>
      <c r="V16" s="130"/>
      <c r="W16" s="130"/>
      <c r="X16" s="130"/>
      <c r="Y16" s="352"/>
      <c r="Z16" s="352"/>
      <c r="AA16" s="352" t="s">
        <v>64</v>
      </c>
      <c r="AB16" s="343">
        <v>150</v>
      </c>
      <c r="AC16" s="343">
        <v>120</v>
      </c>
      <c r="AD16" s="343">
        <v>90</v>
      </c>
      <c r="AE16" s="343">
        <v>60</v>
      </c>
      <c r="AF16" s="343">
        <v>40</v>
      </c>
      <c r="AG16" s="343">
        <v>25</v>
      </c>
      <c r="AH16" s="343">
        <v>15</v>
      </c>
      <c r="AI16" s="327"/>
      <c r="AJ16" s="327"/>
      <c r="AK16" s="327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41" t="str">
        <f>IF($E17="","",VLOOKUP($E17,'Lány 2 kcs. B ELO'!$A$7:$O$22,14))</f>
        <v/>
      </c>
      <c r="C17" s="242" t="str">
        <f>IF($E17="","",VLOOKUP($E17,'Lány 2 kcs. B ELO'!$A$7:$O$22,15))</f>
        <v/>
      </c>
      <c r="D17" s="242" t="str">
        <f>IF($E17="","",VLOOKUP($E17,'Lány 2 kcs. B ELO'!$A$7:$O$22,5))</f>
        <v/>
      </c>
      <c r="E17" s="386"/>
      <c r="F17" s="432" t="s">
        <v>398</v>
      </c>
      <c r="G17" s="432" t="s">
        <v>297</v>
      </c>
      <c r="H17" s="293"/>
      <c r="I17" s="293" t="str">
        <f>IF($E17="","",VLOOKUP($E17,'Lány 2 kcs. B ELO'!$A$7:$O$22,4))</f>
        <v/>
      </c>
      <c r="J17" s="253"/>
      <c r="K17" s="246" t="s">
        <v>438</v>
      </c>
      <c r="L17" s="254"/>
      <c r="M17" s="246"/>
      <c r="N17" s="259"/>
      <c r="O17" s="257"/>
      <c r="P17" s="257"/>
      <c r="Q17" s="128"/>
      <c r="R17" s="129"/>
      <c r="S17" s="130"/>
      <c r="T17" s="130"/>
      <c r="U17" s="130"/>
      <c r="V17" s="130"/>
      <c r="W17" s="130"/>
      <c r="X17" s="130"/>
      <c r="Y17" s="352"/>
      <c r="Z17" s="352"/>
      <c r="AA17" s="352" t="s">
        <v>88</v>
      </c>
      <c r="AB17" s="343">
        <v>120</v>
      </c>
      <c r="AC17" s="343">
        <v>90</v>
      </c>
      <c r="AD17" s="343">
        <v>60</v>
      </c>
      <c r="AE17" s="343">
        <v>40</v>
      </c>
      <c r="AF17" s="343">
        <v>25</v>
      </c>
      <c r="AG17" s="343">
        <v>15</v>
      </c>
      <c r="AH17" s="343">
        <v>8</v>
      </c>
      <c r="AI17" s="327"/>
      <c r="AJ17" s="327"/>
      <c r="AK17" s="327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7"/>
      <c r="C18" s="248"/>
      <c r="D18" s="248"/>
      <c r="E18" s="387"/>
      <c r="F18" s="388"/>
      <c r="G18" s="388"/>
      <c r="H18" s="389"/>
      <c r="I18" s="388"/>
      <c r="J18" s="255"/>
      <c r="K18" s="395" t="s">
        <v>0</v>
      </c>
      <c r="L18" s="133" t="s">
        <v>415</v>
      </c>
      <c r="M18" s="251" t="str">
        <f>UPPER(IF(OR(L18="a",L18="as"),K16,IF(OR(L18="b",L18="bs"),K20,)))</f>
        <v>CSUBA</v>
      </c>
      <c r="N18" s="264"/>
      <c r="O18" s="257"/>
      <c r="P18" s="257"/>
      <c r="Q18" s="128"/>
      <c r="R18" s="129"/>
      <c r="S18" s="130"/>
      <c r="T18" s="130"/>
      <c r="U18" s="130"/>
      <c r="V18" s="130"/>
      <c r="W18" s="130"/>
      <c r="X18" s="130"/>
      <c r="Y18" s="352"/>
      <c r="Z18" s="352"/>
      <c r="AA18" s="352" t="s">
        <v>89</v>
      </c>
      <c r="AB18" s="343">
        <v>90</v>
      </c>
      <c r="AC18" s="343">
        <v>60</v>
      </c>
      <c r="AD18" s="343">
        <v>40</v>
      </c>
      <c r="AE18" s="343">
        <v>25</v>
      </c>
      <c r="AF18" s="343">
        <v>15</v>
      </c>
      <c r="AG18" s="343">
        <v>8</v>
      </c>
      <c r="AH18" s="343">
        <v>4</v>
      </c>
      <c r="AI18" s="327"/>
      <c r="AJ18" s="327"/>
      <c r="AK18" s="327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41" t="str">
        <f>IF($E19="","",VLOOKUP($E19,'Lány 2 kcs. B ELO'!$A$7:$O$22,14))</f>
        <v/>
      </c>
      <c r="C19" s="242" t="str">
        <f>IF($E19="","",VLOOKUP($E19,'Lány 2 kcs. B ELO'!$A$7:$O$22,15))</f>
        <v/>
      </c>
      <c r="D19" s="242" t="str">
        <f>IF($E19="","",VLOOKUP($E19,'Lány 2 kcs. B ELO'!$A$7:$O$22,5))</f>
        <v/>
      </c>
      <c r="E19" s="386"/>
      <c r="F19" s="432" t="s">
        <v>396</v>
      </c>
      <c r="G19" s="432" t="s">
        <v>397</v>
      </c>
      <c r="H19" s="293"/>
      <c r="I19" s="293" t="str">
        <f>IF($E19="","",VLOOKUP($E19,'Lány 2 kcs. B ELO'!$A$7:$O$22,4))</f>
        <v/>
      </c>
      <c r="J19" s="245"/>
      <c r="K19" s="246"/>
      <c r="L19" s="258"/>
      <c r="M19" s="246" t="s">
        <v>446</v>
      </c>
      <c r="N19" s="257"/>
      <c r="O19" s="257"/>
      <c r="P19" s="257"/>
      <c r="Q19" s="128"/>
      <c r="R19" s="129"/>
      <c r="S19" s="130"/>
      <c r="T19" s="130"/>
      <c r="U19" s="130"/>
      <c r="V19" s="130"/>
      <c r="W19" s="130"/>
      <c r="X19" s="130"/>
      <c r="Y19" s="352"/>
      <c r="Z19" s="352"/>
      <c r="AA19" s="352" t="s">
        <v>90</v>
      </c>
      <c r="AB19" s="343">
        <v>60</v>
      </c>
      <c r="AC19" s="343">
        <v>40</v>
      </c>
      <c r="AD19" s="343">
        <v>25</v>
      </c>
      <c r="AE19" s="343">
        <v>15</v>
      </c>
      <c r="AF19" s="343">
        <v>8</v>
      </c>
      <c r="AG19" s="343">
        <v>4</v>
      </c>
      <c r="AH19" s="343">
        <v>2</v>
      </c>
      <c r="AI19" s="327"/>
      <c r="AJ19" s="327"/>
      <c r="AK19" s="327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7"/>
      <c r="C20" s="248"/>
      <c r="D20" s="248"/>
      <c r="E20" s="161"/>
      <c r="F20" s="249"/>
      <c r="G20" s="249"/>
      <c r="H20" s="250"/>
      <c r="I20" s="395" t="s">
        <v>0</v>
      </c>
      <c r="J20" s="132" t="s">
        <v>401</v>
      </c>
      <c r="K20" s="251" t="str">
        <f>UPPER(IF(OR(J20="a",J20="as"),F19,IF(OR(J20="b",J20="bs"),F21,)))</f>
        <v>CSUBA</v>
      </c>
      <c r="L20" s="260"/>
      <c r="M20" s="246"/>
      <c r="N20" s="257"/>
      <c r="O20" s="257"/>
      <c r="P20" s="257"/>
      <c r="Q20" s="128"/>
      <c r="R20" s="129"/>
      <c r="S20" s="130"/>
      <c r="T20" s="130"/>
      <c r="U20" s="130"/>
      <c r="V20" s="130"/>
      <c r="W20" s="130"/>
      <c r="X20" s="130"/>
      <c r="Y20" s="352"/>
      <c r="Z20" s="352"/>
      <c r="AA20" s="352" t="s">
        <v>91</v>
      </c>
      <c r="AB20" s="343">
        <v>40</v>
      </c>
      <c r="AC20" s="343">
        <v>25</v>
      </c>
      <c r="AD20" s="343">
        <v>15</v>
      </c>
      <c r="AE20" s="343">
        <v>8</v>
      </c>
      <c r="AF20" s="343">
        <v>4</v>
      </c>
      <c r="AG20" s="343">
        <v>2</v>
      </c>
      <c r="AH20" s="343">
        <v>1</v>
      </c>
      <c r="AI20" s="327"/>
      <c r="AJ20" s="327"/>
      <c r="AK20" s="327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95">
        <v>8</v>
      </c>
      <c r="B21" s="241" t="str">
        <f>IF($E21="","",VLOOKUP($E21,'Lány 2 kcs. B ELO'!$A$7:$O$22,14))</f>
        <v/>
      </c>
      <c r="C21" s="242" t="str">
        <f>IF($E21="","",VLOOKUP($E21,'Lány 2 kcs. B ELO'!$A$7:$O$22,15))</f>
        <v/>
      </c>
      <c r="D21" s="242" t="str">
        <f>IF($E21="","",VLOOKUP($E21,'Lány 2 kcs. B ELO'!$A$7:$O$22,5))</f>
        <v/>
      </c>
      <c r="E21" s="243"/>
      <c r="F21" s="294" t="s">
        <v>399</v>
      </c>
      <c r="G21" s="294" t="s">
        <v>136</v>
      </c>
      <c r="H21" s="294"/>
      <c r="I21" s="294" t="str">
        <f>IF($E21="","",VLOOKUP($E21,'Lány 2 kcs. B ELO'!$A$7:$O$22,4))</f>
        <v/>
      </c>
      <c r="J21" s="261"/>
      <c r="K21" s="246" t="s">
        <v>439</v>
      </c>
      <c r="L21" s="246"/>
      <c r="M21" s="246"/>
      <c r="N21" s="257"/>
      <c r="O21" s="257"/>
      <c r="P21" s="257"/>
      <c r="Q21" s="128"/>
      <c r="R21" s="129"/>
      <c r="S21" s="130"/>
      <c r="T21" s="130"/>
      <c r="U21" s="130"/>
      <c r="V21" s="130"/>
      <c r="W21" s="130"/>
      <c r="X21" s="130"/>
      <c r="Y21" s="352"/>
      <c r="Z21" s="352"/>
      <c r="AA21" s="352" t="s">
        <v>92</v>
      </c>
      <c r="AB21" s="343">
        <v>25</v>
      </c>
      <c r="AC21" s="343">
        <v>15</v>
      </c>
      <c r="AD21" s="343">
        <v>10</v>
      </c>
      <c r="AE21" s="343">
        <v>6</v>
      </c>
      <c r="AF21" s="343">
        <v>3</v>
      </c>
      <c r="AG21" s="343">
        <v>1</v>
      </c>
      <c r="AH21" s="343">
        <v>0</v>
      </c>
      <c r="AI21" s="327"/>
      <c r="AJ21" s="327"/>
      <c r="AK21" s="327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76"/>
      <c r="B22" s="126"/>
      <c r="C22" s="126"/>
      <c r="D22" s="126"/>
      <c r="E22" s="161"/>
      <c r="F22" s="126"/>
      <c r="G22" s="126"/>
      <c r="H22" s="126"/>
      <c r="I22" s="126"/>
      <c r="J22" s="161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52"/>
      <c r="Z22" s="352"/>
      <c r="AA22" s="352" t="s">
        <v>93</v>
      </c>
      <c r="AB22" s="343">
        <v>15</v>
      </c>
      <c r="AC22" s="343">
        <v>10</v>
      </c>
      <c r="AD22" s="343">
        <v>6</v>
      </c>
      <c r="AE22" s="343">
        <v>3</v>
      </c>
      <c r="AF22" s="343">
        <v>1</v>
      </c>
      <c r="AG22" s="343">
        <v>0</v>
      </c>
      <c r="AH22" s="343">
        <v>0</v>
      </c>
      <c r="AI22" s="327"/>
      <c r="AJ22" s="327"/>
      <c r="AK22" s="327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2"/>
      <c r="B23" s="161"/>
      <c r="C23" s="161"/>
      <c r="D23" s="161"/>
      <c r="E23" s="161"/>
      <c r="F23" s="126"/>
      <c r="G23" s="126"/>
      <c r="H23" s="130"/>
      <c r="I23" s="266"/>
      <c r="J23" s="161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52"/>
      <c r="Z23" s="352"/>
      <c r="AA23" s="352" t="s">
        <v>94</v>
      </c>
      <c r="AB23" s="343">
        <v>10</v>
      </c>
      <c r="AC23" s="343">
        <v>6</v>
      </c>
      <c r="AD23" s="343">
        <v>3</v>
      </c>
      <c r="AE23" s="343">
        <v>1</v>
      </c>
      <c r="AF23" s="343">
        <v>0</v>
      </c>
      <c r="AG23" s="343">
        <v>0</v>
      </c>
      <c r="AH23" s="343">
        <v>0</v>
      </c>
      <c r="AI23" s="327"/>
      <c r="AJ23" s="327"/>
      <c r="AK23" s="327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2"/>
      <c r="B24" s="126"/>
      <c r="C24" s="126"/>
      <c r="D24" s="126"/>
      <c r="E24" s="161"/>
      <c r="F24" s="126"/>
      <c r="G24" s="126"/>
      <c r="H24" s="126"/>
      <c r="I24" s="126"/>
      <c r="J24" s="161"/>
      <c r="K24" s="126"/>
      <c r="L24" s="267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52"/>
      <c r="Z24" s="352"/>
      <c r="AA24" s="352" t="s">
        <v>95</v>
      </c>
      <c r="AB24" s="343">
        <v>6</v>
      </c>
      <c r="AC24" s="343">
        <v>3</v>
      </c>
      <c r="AD24" s="343">
        <v>1</v>
      </c>
      <c r="AE24" s="343">
        <v>0</v>
      </c>
      <c r="AF24" s="343">
        <v>0</v>
      </c>
      <c r="AG24" s="343">
        <v>0</v>
      </c>
      <c r="AH24" s="343">
        <v>0</v>
      </c>
      <c r="AI24" s="327"/>
      <c r="AJ24" s="327"/>
      <c r="AK24" s="327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162"/>
      <c r="B25" s="161"/>
      <c r="C25" s="161"/>
      <c r="D25" s="161"/>
      <c r="E25" s="161"/>
      <c r="F25" s="126"/>
      <c r="G25" s="126"/>
      <c r="H25" s="130"/>
      <c r="I25" s="126"/>
      <c r="J25" s="161"/>
      <c r="K25" s="266"/>
      <c r="L25" s="161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52"/>
      <c r="Z25" s="352"/>
      <c r="AA25" s="352" t="s">
        <v>100</v>
      </c>
      <c r="AB25" s="343">
        <v>3</v>
      </c>
      <c r="AC25" s="343">
        <v>2</v>
      </c>
      <c r="AD25" s="343">
        <v>1</v>
      </c>
      <c r="AE25" s="343">
        <v>0</v>
      </c>
      <c r="AF25" s="343">
        <v>0</v>
      </c>
      <c r="AG25" s="343">
        <v>0</v>
      </c>
      <c r="AH25" s="343">
        <v>0</v>
      </c>
      <c r="AI25" s="327"/>
      <c r="AJ25" s="327"/>
      <c r="AK25" s="327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2"/>
      <c r="B26" s="126"/>
      <c r="C26" s="126"/>
      <c r="D26" s="126"/>
      <c r="E26" s="161"/>
      <c r="F26" s="126"/>
      <c r="G26" s="126"/>
      <c r="H26" s="126"/>
      <c r="I26" s="126"/>
      <c r="J26" s="161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7"/>
      <c r="AJ26" s="327"/>
      <c r="AK26" s="327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2"/>
      <c r="B27" s="161"/>
      <c r="C27" s="161"/>
      <c r="D27" s="161"/>
      <c r="E27" s="161"/>
      <c r="F27" s="126"/>
      <c r="G27" s="126"/>
      <c r="H27" s="130"/>
      <c r="I27" s="266"/>
      <c r="J27" s="161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7"/>
      <c r="AJ27" s="327"/>
      <c r="AK27" s="327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2"/>
      <c r="B28" s="126"/>
      <c r="C28" s="126"/>
      <c r="D28" s="126"/>
      <c r="E28" s="161"/>
      <c r="F28" s="126"/>
      <c r="G28" s="126"/>
      <c r="H28" s="126"/>
      <c r="I28" s="126"/>
      <c r="J28" s="161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68"/>
      <c r="AJ28" s="368"/>
      <c r="AK28" s="368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2"/>
      <c r="B29" s="161"/>
      <c r="C29" s="161"/>
      <c r="D29" s="161"/>
      <c r="E29" s="161"/>
      <c r="F29" s="126"/>
      <c r="G29" s="126"/>
      <c r="H29" s="130"/>
      <c r="I29" s="126"/>
      <c r="J29" s="161"/>
      <c r="K29" s="126"/>
      <c r="L29" s="126"/>
      <c r="M29" s="266"/>
      <c r="N29" s="161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68"/>
      <c r="AJ29" s="368"/>
      <c r="AK29" s="368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2"/>
      <c r="B30" s="126"/>
      <c r="C30" s="126"/>
      <c r="D30" s="126"/>
      <c r="E30" s="161"/>
      <c r="F30" s="126"/>
      <c r="G30" s="126"/>
      <c r="H30" s="126"/>
      <c r="I30" s="126"/>
      <c r="J30" s="161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68"/>
      <c r="AJ30" s="368"/>
      <c r="AK30" s="368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2"/>
      <c r="B31" s="161"/>
      <c r="C31" s="161"/>
      <c r="D31" s="161"/>
      <c r="E31" s="161"/>
      <c r="F31" s="126"/>
      <c r="G31" s="126"/>
      <c r="H31" s="130"/>
      <c r="I31" s="266"/>
      <c r="J31" s="161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68"/>
      <c r="AJ31" s="368"/>
      <c r="AK31" s="368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2"/>
      <c r="B32" s="126"/>
      <c r="C32" s="126"/>
      <c r="D32" s="126"/>
      <c r="E32" s="161"/>
      <c r="F32" s="126"/>
      <c r="G32" s="126"/>
      <c r="H32" s="126"/>
      <c r="I32" s="126"/>
      <c r="J32" s="161"/>
      <c r="K32" s="126"/>
      <c r="L32" s="267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68"/>
      <c r="AJ32" s="368"/>
      <c r="AK32" s="368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2"/>
      <c r="B33" s="161"/>
      <c r="C33" s="161"/>
      <c r="D33" s="161"/>
      <c r="E33" s="161"/>
      <c r="F33" s="126"/>
      <c r="G33" s="126"/>
      <c r="H33" s="130"/>
      <c r="I33" s="126"/>
      <c r="J33" s="161"/>
      <c r="K33" s="266"/>
      <c r="L33" s="161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68"/>
      <c r="AJ33" s="368"/>
      <c r="AK33" s="368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2"/>
      <c r="B34" s="126"/>
      <c r="C34" s="126"/>
      <c r="D34" s="126"/>
      <c r="E34" s="161"/>
      <c r="F34" s="126"/>
      <c r="G34" s="126"/>
      <c r="H34" s="126"/>
      <c r="I34" s="126"/>
      <c r="J34" s="161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68"/>
      <c r="AJ34" s="368"/>
      <c r="AK34" s="368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2"/>
      <c r="B35" s="161"/>
      <c r="C35" s="161"/>
      <c r="D35" s="161"/>
      <c r="E35" s="161"/>
      <c r="F35" s="126"/>
      <c r="G35" s="126"/>
      <c r="H35" s="130"/>
      <c r="I35" s="266"/>
      <c r="J35" s="161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68"/>
      <c r="AJ35" s="368"/>
      <c r="AK35" s="368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76"/>
      <c r="B36" s="126"/>
      <c r="C36" s="126"/>
      <c r="D36" s="126"/>
      <c r="E36" s="161"/>
      <c r="F36" s="126"/>
      <c r="G36" s="126"/>
      <c r="H36" s="126"/>
      <c r="I36" s="126"/>
      <c r="J36" s="161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68"/>
      <c r="AJ36" s="368"/>
      <c r="AK36" s="368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2"/>
      <c r="B37" s="161"/>
      <c r="C37" s="161"/>
      <c r="D37" s="161"/>
      <c r="E37" s="161"/>
      <c r="F37" s="262"/>
      <c r="G37" s="262"/>
      <c r="H37" s="265"/>
      <c r="I37" s="246"/>
      <c r="J37" s="255"/>
      <c r="K37" s="246"/>
      <c r="L37" s="246"/>
      <c r="M37" s="246"/>
      <c r="N37" s="257"/>
      <c r="O37" s="257"/>
      <c r="P37" s="257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68"/>
      <c r="AJ37" s="368"/>
      <c r="AK37" s="368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76"/>
      <c r="B38" s="126"/>
      <c r="C38" s="126"/>
      <c r="D38" s="126"/>
      <c r="E38" s="161"/>
      <c r="F38" s="126"/>
      <c r="G38" s="126"/>
      <c r="H38" s="126"/>
      <c r="I38" s="126"/>
      <c r="J38" s="161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68"/>
      <c r="AJ38" s="368"/>
      <c r="AK38" s="368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2"/>
      <c r="B39" s="161"/>
      <c r="C39" s="161"/>
      <c r="D39" s="161"/>
      <c r="E39" s="161"/>
      <c r="F39" s="126"/>
      <c r="G39" s="126"/>
      <c r="H39" s="130"/>
      <c r="I39" s="266"/>
      <c r="J39" s="161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68"/>
      <c r="AJ39" s="368"/>
      <c r="AK39" s="368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2"/>
      <c r="B40" s="126"/>
      <c r="C40" s="126"/>
      <c r="D40" s="126"/>
      <c r="E40" s="161"/>
      <c r="F40" s="126"/>
      <c r="G40" s="126"/>
      <c r="H40" s="126"/>
      <c r="I40" s="126"/>
      <c r="J40" s="161"/>
      <c r="K40" s="126"/>
      <c r="L40" s="267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68"/>
      <c r="AJ40" s="368"/>
      <c r="AK40" s="368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2"/>
      <c r="B41" s="161"/>
      <c r="C41" s="161"/>
      <c r="D41" s="161"/>
      <c r="E41" s="161"/>
      <c r="F41" s="126"/>
      <c r="G41" s="126"/>
      <c r="H41" s="130"/>
      <c r="I41" s="126"/>
      <c r="J41" s="161"/>
      <c r="K41" s="266"/>
      <c r="L41" s="161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68"/>
      <c r="AJ41" s="368"/>
      <c r="AK41" s="368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2"/>
      <c r="B42" s="126"/>
      <c r="C42" s="126"/>
      <c r="D42" s="126"/>
      <c r="E42" s="161"/>
      <c r="F42" s="126"/>
      <c r="G42" s="126"/>
      <c r="H42" s="126"/>
      <c r="I42" s="126"/>
      <c r="J42" s="161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68"/>
      <c r="AJ42" s="368"/>
      <c r="AK42" s="368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2"/>
      <c r="B43" s="161"/>
      <c r="C43" s="161"/>
      <c r="D43" s="161"/>
      <c r="E43" s="161"/>
      <c r="F43" s="126"/>
      <c r="G43" s="126"/>
      <c r="H43" s="130"/>
      <c r="I43" s="266"/>
      <c r="J43" s="161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68"/>
      <c r="AJ43" s="368"/>
      <c r="AK43" s="368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2"/>
      <c r="B44" s="126"/>
      <c r="C44" s="126"/>
      <c r="D44" s="126"/>
      <c r="E44" s="161"/>
      <c r="F44" s="126"/>
      <c r="G44" s="126"/>
      <c r="H44" s="126"/>
      <c r="I44" s="126"/>
      <c r="J44" s="161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68"/>
      <c r="AJ44" s="368"/>
      <c r="AK44" s="368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2"/>
      <c r="B45" s="161"/>
      <c r="C45" s="161"/>
      <c r="D45" s="161"/>
      <c r="E45" s="161"/>
      <c r="F45" s="126"/>
      <c r="G45" s="126"/>
      <c r="H45" s="130"/>
      <c r="I45" s="126"/>
      <c r="J45" s="161"/>
      <c r="K45" s="126"/>
      <c r="L45" s="126"/>
      <c r="M45" s="266"/>
      <c r="N45" s="161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68"/>
      <c r="AJ45" s="368"/>
      <c r="AK45" s="368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2"/>
      <c r="B46" s="126"/>
      <c r="C46" s="126"/>
      <c r="D46" s="126"/>
      <c r="E46" s="161"/>
      <c r="F46" s="126"/>
      <c r="G46" s="126"/>
      <c r="H46" s="126"/>
      <c r="I46" s="126"/>
      <c r="J46" s="161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68"/>
      <c r="AJ46" s="368"/>
      <c r="AK46" s="368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2"/>
      <c r="B47" s="161"/>
      <c r="C47" s="161"/>
      <c r="D47" s="161"/>
      <c r="E47" s="161"/>
      <c r="F47" s="126"/>
      <c r="G47" s="126"/>
      <c r="H47" s="130"/>
      <c r="I47" s="266"/>
      <c r="J47" s="161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68"/>
      <c r="AJ47" s="368"/>
      <c r="AK47" s="368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2"/>
      <c r="B48" s="126"/>
      <c r="C48" s="126"/>
      <c r="D48" s="126"/>
      <c r="E48" s="161"/>
      <c r="F48" s="126"/>
      <c r="G48" s="126"/>
      <c r="H48" s="126"/>
      <c r="I48" s="126"/>
      <c r="J48" s="161"/>
      <c r="K48" s="126"/>
      <c r="L48" s="267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68"/>
      <c r="AJ48" s="368"/>
      <c r="AK48" s="368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2"/>
      <c r="B49" s="161"/>
      <c r="C49" s="161"/>
      <c r="D49" s="161"/>
      <c r="E49" s="161"/>
      <c r="F49" s="126"/>
      <c r="G49" s="126"/>
      <c r="H49" s="130"/>
      <c r="I49" s="126"/>
      <c r="J49" s="161"/>
      <c r="K49" s="266"/>
      <c r="L49" s="161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68"/>
      <c r="AJ49" s="368"/>
      <c r="AK49" s="368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2"/>
      <c r="B50" s="126"/>
      <c r="C50" s="126"/>
      <c r="D50" s="126"/>
      <c r="E50" s="161"/>
      <c r="F50" s="126"/>
      <c r="G50" s="126"/>
      <c r="H50" s="126"/>
      <c r="I50" s="126"/>
      <c r="J50" s="161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68"/>
      <c r="AJ50" s="368"/>
      <c r="AK50" s="368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2"/>
      <c r="B51" s="161"/>
      <c r="C51" s="161"/>
      <c r="D51" s="161"/>
      <c r="E51" s="161"/>
      <c r="F51" s="126"/>
      <c r="G51" s="126"/>
      <c r="H51" s="130"/>
      <c r="I51" s="266"/>
      <c r="J51" s="161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68"/>
      <c r="AJ51" s="368"/>
      <c r="AK51" s="368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76"/>
      <c r="B52" s="126"/>
      <c r="C52" s="126"/>
      <c r="D52" s="126"/>
      <c r="E52" s="161"/>
      <c r="F52" s="407"/>
      <c r="G52" s="407"/>
      <c r="H52" s="407"/>
      <c r="I52" s="407"/>
      <c r="J52" s="161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68"/>
      <c r="AJ52" s="368"/>
      <c r="AK52" s="368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408"/>
      <c r="G53" s="408"/>
      <c r="H53" s="408"/>
      <c r="I53" s="408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68"/>
      <c r="AJ53" s="368"/>
      <c r="AK53" s="368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43</v>
      </c>
      <c r="B54" s="141"/>
      <c r="C54" s="141"/>
      <c r="D54" s="209"/>
      <c r="E54" s="142" t="s">
        <v>4</v>
      </c>
      <c r="F54" s="143" t="s">
        <v>45</v>
      </c>
      <c r="G54" s="142"/>
      <c r="H54" s="144"/>
      <c r="I54" s="145"/>
      <c r="J54" s="142" t="s">
        <v>4</v>
      </c>
      <c r="K54" s="143" t="s">
        <v>54</v>
      </c>
      <c r="L54" s="146"/>
      <c r="M54" s="143" t="s">
        <v>55</v>
      </c>
      <c r="N54" s="147"/>
      <c r="O54" s="148" t="s">
        <v>56</v>
      </c>
      <c r="P54" s="148"/>
      <c r="Q54" s="149"/>
      <c r="R54" s="15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9"/>
      <c r="AJ54" s="369"/>
      <c r="AK54" s="369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85" t="s">
        <v>44</v>
      </c>
      <c r="B55" s="286"/>
      <c r="C55" s="287"/>
      <c r="D55" s="288"/>
      <c r="E55" s="152">
        <v>1</v>
      </c>
      <c r="F55" s="85" t="str">
        <f>IF(E55&gt;$R$62,,UPPER(VLOOKUP(E55,'Lány 2 kcs. B ELO'!$A$7:$Q$134,2)))</f>
        <v>KOVÁCS</v>
      </c>
      <c r="G55" s="152"/>
      <c r="H55" s="85"/>
      <c r="I55" s="84"/>
      <c r="J55" s="277" t="s">
        <v>5</v>
      </c>
      <c r="K55" s="83"/>
      <c r="L55" s="278"/>
      <c r="M55" s="83"/>
      <c r="N55" s="279"/>
      <c r="O55" s="280" t="s">
        <v>46</v>
      </c>
      <c r="P55" s="281"/>
      <c r="Q55" s="281"/>
      <c r="R55" s="279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9"/>
      <c r="AJ55" s="369"/>
      <c r="AK55" s="369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9" t="s">
        <v>53</v>
      </c>
      <c r="B56" s="163"/>
      <c r="C56" s="290"/>
      <c r="D56" s="291"/>
      <c r="E56" s="152">
        <v>2</v>
      </c>
      <c r="F56" s="85" t="str">
        <f>IF(E56&gt;$R$62,,UPPER(VLOOKUP(E56,'Lány 2 kcs. B ELO'!$A$7:$Q$134,2)))</f>
        <v xml:space="preserve">KISS </v>
      </c>
      <c r="G56" s="152"/>
      <c r="H56" s="85"/>
      <c r="I56" s="84"/>
      <c r="J56" s="277" t="s">
        <v>6</v>
      </c>
      <c r="K56" s="83"/>
      <c r="L56" s="278"/>
      <c r="M56" s="83"/>
      <c r="N56" s="279"/>
      <c r="O56" s="156"/>
      <c r="P56" s="282"/>
      <c r="Q56" s="163"/>
      <c r="R56" s="283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9"/>
      <c r="AJ56" s="369"/>
      <c r="AK56" s="369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8"/>
      <c r="B57" s="179"/>
      <c r="C57" s="207"/>
      <c r="D57" s="180"/>
      <c r="E57" s="152"/>
      <c r="F57" s="85"/>
      <c r="G57" s="152"/>
      <c r="H57" s="85"/>
      <c r="I57" s="84"/>
      <c r="J57" s="277" t="s">
        <v>7</v>
      </c>
      <c r="K57" s="83"/>
      <c r="L57" s="278"/>
      <c r="M57" s="83"/>
      <c r="N57" s="279"/>
      <c r="O57" s="280" t="s">
        <v>47</v>
      </c>
      <c r="P57" s="281"/>
      <c r="Q57" s="281"/>
      <c r="R57" s="279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9"/>
      <c r="AJ57" s="369"/>
      <c r="AK57" s="369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54"/>
      <c r="B58" s="120"/>
      <c r="C58" s="120"/>
      <c r="D58" s="155"/>
      <c r="E58" s="152"/>
      <c r="F58" s="85"/>
      <c r="G58" s="152"/>
      <c r="H58" s="85"/>
      <c r="I58" s="84"/>
      <c r="J58" s="277" t="s">
        <v>8</v>
      </c>
      <c r="K58" s="83"/>
      <c r="L58" s="278"/>
      <c r="M58" s="83"/>
      <c r="N58" s="279"/>
      <c r="O58" s="83"/>
      <c r="P58" s="278"/>
      <c r="Q58" s="83"/>
      <c r="R58" s="279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9"/>
      <c r="AJ58" s="369"/>
      <c r="AK58" s="369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7"/>
      <c r="B59" s="181"/>
      <c r="C59" s="181"/>
      <c r="D59" s="208"/>
      <c r="E59" s="152"/>
      <c r="F59" s="85"/>
      <c r="G59" s="152"/>
      <c r="H59" s="85"/>
      <c r="I59" s="84"/>
      <c r="J59" s="277" t="s">
        <v>9</v>
      </c>
      <c r="K59" s="83"/>
      <c r="L59" s="278"/>
      <c r="M59" s="83"/>
      <c r="N59" s="279"/>
      <c r="O59" s="163"/>
      <c r="P59" s="282"/>
      <c r="Q59" s="163"/>
      <c r="R59" s="283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9"/>
      <c r="AJ59" s="369"/>
      <c r="AK59" s="369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8"/>
      <c r="B60" s="22"/>
      <c r="C60" s="120"/>
      <c r="D60" s="155"/>
      <c r="E60" s="152"/>
      <c r="F60" s="85"/>
      <c r="G60" s="152"/>
      <c r="H60" s="85"/>
      <c r="I60" s="84"/>
      <c r="J60" s="277" t="s">
        <v>10</v>
      </c>
      <c r="K60" s="83"/>
      <c r="L60" s="278"/>
      <c r="M60" s="83"/>
      <c r="N60" s="279"/>
      <c r="O60" s="280" t="s">
        <v>33</v>
      </c>
      <c r="P60" s="281"/>
      <c r="Q60" s="281"/>
      <c r="R60" s="279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9"/>
      <c r="AJ60" s="369"/>
      <c r="AK60" s="369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8"/>
      <c r="B61" s="22"/>
      <c r="C61" s="205"/>
      <c r="D61" s="176"/>
      <c r="E61" s="152"/>
      <c r="F61" s="85"/>
      <c r="G61" s="152"/>
      <c r="H61" s="85"/>
      <c r="I61" s="84"/>
      <c r="J61" s="277" t="s">
        <v>11</v>
      </c>
      <c r="K61" s="83"/>
      <c r="L61" s="278"/>
      <c r="M61" s="83"/>
      <c r="N61" s="279"/>
      <c r="O61" s="83"/>
      <c r="P61" s="278"/>
      <c r="Q61" s="83"/>
      <c r="R61" s="279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9"/>
      <c r="AJ61" s="369"/>
      <c r="AK61" s="369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9"/>
      <c r="B62" s="166"/>
      <c r="C62" s="206"/>
      <c r="D62" s="177"/>
      <c r="E62" s="157"/>
      <c r="F62" s="156"/>
      <c r="G62" s="157"/>
      <c r="H62" s="156"/>
      <c r="I62" s="158"/>
      <c r="J62" s="284" t="s">
        <v>12</v>
      </c>
      <c r="K62" s="163"/>
      <c r="L62" s="282"/>
      <c r="M62" s="163"/>
      <c r="N62" s="283"/>
      <c r="O62" s="163" t="str">
        <f>R4</f>
        <v>Rákóczi Andrea</v>
      </c>
      <c r="P62" s="282"/>
      <c r="Q62" s="163"/>
      <c r="R62" s="159">
        <f>MIN(4,'Lány 2 kcs. B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9"/>
      <c r="AJ62" s="369"/>
      <c r="AK62" s="369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L63" s="274"/>
      <c r="AM63" s="274"/>
      <c r="AN63" s="274"/>
      <c r="AO63" s="274"/>
      <c r="AP63" s="274"/>
      <c r="AQ63" s="274"/>
      <c r="AR63" s="274"/>
      <c r="AS63" s="274"/>
    </row>
    <row r="64" spans="1:45" x14ac:dyDescent="0.25"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L64" s="274"/>
      <c r="AM64" s="274"/>
      <c r="AN64" s="274"/>
      <c r="AO64" s="274"/>
      <c r="AP64" s="274"/>
      <c r="AQ64" s="274"/>
      <c r="AR64" s="274"/>
      <c r="AS64" s="274"/>
    </row>
    <row r="65" spans="20:45" x14ac:dyDescent="0.25"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L65" s="274"/>
      <c r="AM65" s="274"/>
      <c r="AN65" s="274"/>
      <c r="AO65" s="274"/>
      <c r="AP65" s="274"/>
      <c r="AQ65" s="274"/>
      <c r="AR65" s="274"/>
      <c r="AS65" s="274"/>
    </row>
    <row r="66" spans="20:45" x14ac:dyDescent="0.25"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L66" s="274"/>
      <c r="AM66" s="274"/>
      <c r="AN66" s="274"/>
      <c r="AO66" s="274"/>
      <c r="AP66" s="274"/>
      <c r="AQ66" s="274"/>
      <c r="AR66" s="274"/>
      <c r="AS66" s="274"/>
    </row>
    <row r="67" spans="20:45" x14ac:dyDescent="0.25"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L67" s="274"/>
      <c r="AM67" s="274"/>
      <c r="AN67" s="274"/>
      <c r="AO67" s="274"/>
      <c r="AP67" s="274"/>
      <c r="AQ67" s="274"/>
      <c r="AR67" s="274"/>
      <c r="AS67" s="274"/>
    </row>
    <row r="68" spans="20:45" x14ac:dyDescent="0.25"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L68" s="274"/>
      <c r="AM68" s="274"/>
      <c r="AN68" s="274"/>
      <c r="AO68" s="274"/>
      <c r="AP68" s="274"/>
      <c r="AQ68" s="274"/>
      <c r="AR68" s="274"/>
      <c r="AS68" s="274"/>
    </row>
    <row r="69" spans="20:45" x14ac:dyDescent="0.25"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L69" s="274"/>
      <c r="AM69" s="274"/>
      <c r="AN69" s="274"/>
      <c r="AO69" s="274"/>
      <c r="AP69" s="274"/>
      <c r="AQ69" s="274"/>
      <c r="AR69" s="274"/>
      <c r="AS69" s="274"/>
    </row>
    <row r="70" spans="20:45" x14ac:dyDescent="0.25"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L70" s="274"/>
      <c r="AM70" s="274"/>
      <c r="AN70" s="274"/>
      <c r="AO70" s="274"/>
      <c r="AP70" s="274"/>
      <c r="AQ70" s="274"/>
      <c r="AR70" s="274"/>
      <c r="AS70" s="274"/>
    </row>
    <row r="71" spans="20:45" x14ac:dyDescent="0.25"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L71" s="274"/>
      <c r="AM71" s="274"/>
      <c r="AN71" s="274"/>
      <c r="AO71" s="274"/>
      <c r="AP71" s="274"/>
      <c r="AQ71" s="274"/>
      <c r="AR71" s="274"/>
      <c r="AS71" s="274"/>
    </row>
    <row r="72" spans="20:45" x14ac:dyDescent="0.25"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L72" s="274"/>
      <c r="AM72" s="274"/>
      <c r="AN72" s="274"/>
      <c r="AO72" s="274"/>
      <c r="AP72" s="274"/>
      <c r="AQ72" s="274"/>
      <c r="AR72" s="274"/>
      <c r="AS72" s="274"/>
    </row>
    <row r="73" spans="20:45" x14ac:dyDescent="0.25"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L73" s="274"/>
      <c r="AM73" s="274"/>
      <c r="AN73" s="274"/>
      <c r="AO73" s="274"/>
      <c r="AP73" s="274"/>
      <c r="AQ73" s="274"/>
      <c r="AR73" s="274"/>
      <c r="AS73" s="274"/>
    </row>
    <row r="74" spans="20:45" x14ac:dyDescent="0.25"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L74" s="274"/>
      <c r="AM74" s="274"/>
      <c r="AN74" s="274"/>
      <c r="AO74" s="274"/>
      <c r="AP74" s="274"/>
      <c r="AQ74" s="274"/>
      <c r="AR74" s="274"/>
      <c r="AS74" s="274"/>
    </row>
    <row r="75" spans="20:45" x14ac:dyDescent="0.25"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L75" s="274"/>
      <c r="AM75" s="274"/>
      <c r="AN75" s="274"/>
      <c r="AO75" s="274"/>
      <c r="AP75" s="274"/>
      <c r="AQ75" s="274"/>
      <c r="AR75" s="274"/>
      <c r="AS75" s="274"/>
    </row>
    <row r="76" spans="20:45" x14ac:dyDescent="0.25"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L76" s="274"/>
      <c r="AM76" s="274"/>
      <c r="AN76" s="274"/>
      <c r="AO76" s="274"/>
      <c r="AP76" s="274"/>
      <c r="AQ76" s="274"/>
      <c r="AR76" s="274"/>
      <c r="AS76" s="274"/>
    </row>
    <row r="77" spans="20:45" x14ac:dyDescent="0.25"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L77" s="274"/>
      <c r="AM77" s="274"/>
      <c r="AN77" s="274"/>
      <c r="AO77" s="274"/>
      <c r="AP77" s="274"/>
      <c r="AQ77" s="274"/>
      <c r="AR77" s="274"/>
      <c r="AS77" s="274"/>
    </row>
    <row r="78" spans="20:45" x14ac:dyDescent="0.25"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L78" s="274"/>
      <c r="AM78" s="274"/>
      <c r="AN78" s="274"/>
      <c r="AO78" s="274"/>
      <c r="AP78" s="274"/>
      <c r="AQ78" s="274"/>
      <c r="AR78" s="274"/>
      <c r="AS78" s="274"/>
    </row>
    <row r="79" spans="20:45" x14ac:dyDescent="0.25"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L79" s="274"/>
      <c r="AM79" s="274"/>
      <c r="AN79" s="274"/>
      <c r="AO79" s="274"/>
      <c r="AP79" s="274"/>
      <c r="AQ79" s="274"/>
      <c r="AR79" s="274"/>
      <c r="AS79" s="274"/>
    </row>
    <row r="80" spans="20:45" x14ac:dyDescent="0.25"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L80" s="274"/>
      <c r="AM80" s="274"/>
      <c r="AN80" s="274"/>
      <c r="AO80" s="274"/>
      <c r="AP80" s="274"/>
      <c r="AQ80" s="274"/>
      <c r="AR80" s="274"/>
      <c r="AS80" s="274"/>
    </row>
    <row r="81" spans="20:45" x14ac:dyDescent="0.25"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L81" s="274"/>
      <c r="AM81" s="274"/>
      <c r="AN81" s="274"/>
      <c r="AO81" s="274"/>
      <c r="AP81" s="274"/>
      <c r="AQ81" s="274"/>
      <c r="AR81" s="274"/>
      <c r="AS81" s="274"/>
    </row>
    <row r="82" spans="20:45" x14ac:dyDescent="0.25"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L82" s="274"/>
      <c r="AM82" s="274"/>
      <c r="AN82" s="274"/>
      <c r="AO82" s="274"/>
      <c r="AP82" s="274"/>
      <c r="AQ82" s="274"/>
      <c r="AR82" s="274"/>
      <c r="AS82" s="274"/>
    </row>
    <row r="83" spans="20:45" x14ac:dyDescent="0.25"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L83" s="274"/>
      <c r="AM83" s="274"/>
      <c r="AN83" s="274"/>
      <c r="AO83" s="274"/>
      <c r="AP83" s="274"/>
      <c r="AQ83" s="274"/>
      <c r="AR83" s="274"/>
      <c r="AS83" s="274"/>
    </row>
    <row r="84" spans="20:45" x14ac:dyDescent="0.25"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L84" s="274"/>
      <c r="AM84" s="274"/>
      <c r="AN84" s="274"/>
      <c r="AO84" s="274"/>
      <c r="AP84" s="274"/>
      <c r="AQ84" s="274"/>
      <c r="AR84" s="274"/>
      <c r="AS84" s="274"/>
    </row>
    <row r="85" spans="20:45" x14ac:dyDescent="0.25"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L85" s="274"/>
      <c r="AM85" s="274"/>
      <c r="AN85" s="274"/>
      <c r="AO85" s="274"/>
      <c r="AP85" s="274"/>
      <c r="AQ85" s="274"/>
      <c r="AR85" s="274"/>
      <c r="AS85" s="274"/>
    </row>
    <row r="86" spans="20:45" x14ac:dyDescent="0.25"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L86" s="274"/>
      <c r="AM86" s="274"/>
      <c r="AN86" s="274"/>
      <c r="AO86" s="274"/>
      <c r="AP86" s="274"/>
      <c r="AQ86" s="274"/>
      <c r="AR86" s="274"/>
      <c r="AS86" s="274"/>
    </row>
    <row r="87" spans="20:45" x14ac:dyDescent="0.25"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L87" s="274"/>
      <c r="AM87" s="274"/>
      <c r="AN87" s="274"/>
      <c r="AO87" s="274"/>
      <c r="AP87" s="274"/>
      <c r="AQ87" s="274"/>
      <c r="AR87" s="274"/>
      <c r="AS87" s="274"/>
    </row>
    <row r="88" spans="20:45" x14ac:dyDescent="0.25"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L88" s="274"/>
      <c r="AM88" s="274"/>
      <c r="AN88" s="274"/>
      <c r="AO88" s="274"/>
      <c r="AP88" s="274"/>
      <c r="AQ88" s="274"/>
      <c r="AR88" s="274"/>
      <c r="AS88" s="274"/>
    </row>
    <row r="89" spans="20:45" x14ac:dyDescent="0.25"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L89" s="274"/>
      <c r="AM89" s="274"/>
      <c r="AN89" s="274"/>
      <c r="AO89" s="274"/>
      <c r="AP89" s="274"/>
      <c r="AQ89" s="274"/>
      <c r="AR89" s="274"/>
      <c r="AS89" s="274"/>
    </row>
    <row r="90" spans="20:45" x14ac:dyDescent="0.25"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L90" s="274"/>
      <c r="AM90" s="274"/>
      <c r="AN90" s="274"/>
      <c r="AO90" s="274"/>
      <c r="AP90" s="274"/>
      <c r="AQ90" s="274"/>
      <c r="AR90" s="274"/>
      <c r="AS90" s="274"/>
    </row>
    <row r="91" spans="20:45" x14ac:dyDescent="0.25"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L91" s="274"/>
      <c r="AM91" s="274"/>
      <c r="AN91" s="274"/>
      <c r="AO91" s="274"/>
      <c r="AP91" s="274"/>
      <c r="AQ91" s="274"/>
      <c r="AR91" s="274"/>
      <c r="AS91" s="274"/>
    </row>
    <row r="92" spans="20:45" x14ac:dyDescent="0.25"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L92" s="274"/>
      <c r="AM92" s="274"/>
      <c r="AN92" s="274"/>
      <c r="AO92" s="274"/>
      <c r="AP92" s="274"/>
      <c r="AQ92" s="274"/>
      <c r="AR92" s="274"/>
      <c r="AS92" s="274"/>
    </row>
    <row r="93" spans="20:45" x14ac:dyDescent="0.25"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L93" s="274"/>
      <c r="AM93" s="274"/>
      <c r="AN93" s="274"/>
      <c r="AO93" s="274"/>
      <c r="AP93" s="274"/>
      <c r="AQ93" s="274"/>
      <c r="AR93" s="274"/>
      <c r="AS93" s="274"/>
    </row>
    <row r="94" spans="20:45" x14ac:dyDescent="0.25"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L94" s="274"/>
      <c r="AM94" s="274"/>
      <c r="AN94" s="274"/>
      <c r="AO94" s="274"/>
      <c r="AP94" s="274"/>
      <c r="AQ94" s="274"/>
      <c r="AR94" s="274"/>
      <c r="AS94" s="274"/>
    </row>
    <row r="95" spans="20:45" x14ac:dyDescent="0.25"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L95" s="274"/>
      <c r="AM95" s="274"/>
      <c r="AN95" s="274"/>
      <c r="AO95" s="274"/>
      <c r="AP95" s="274"/>
      <c r="AQ95" s="274"/>
      <c r="AR95" s="274"/>
      <c r="AS95" s="274"/>
    </row>
    <row r="96" spans="20:45" x14ac:dyDescent="0.25"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L96" s="274"/>
      <c r="AM96" s="274"/>
      <c r="AN96" s="274"/>
      <c r="AO96" s="274"/>
      <c r="AP96" s="274"/>
      <c r="AQ96" s="274"/>
      <c r="AR96" s="274"/>
      <c r="AS96" s="274"/>
    </row>
    <row r="97" spans="20:45" x14ac:dyDescent="0.25"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L97" s="274"/>
      <c r="AM97" s="274"/>
      <c r="AN97" s="274"/>
      <c r="AO97" s="274"/>
      <c r="AP97" s="274"/>
      <c r="AQ97" s="274"/>
      <c r="AR97" s="274"/>
      <c r="AS97" s="274"/>
    </row>
    <row r="98" spans="20:45" x14ac:dyDescent="0.25"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274"/>
      <c r="AH98" s="274"/>
      <c r="AL98" s="274"/>
      <c r="AM98" s="274"/>
      <c r="AN98" s="274"/>
      <c r="AO98" s="274"/>
      <c r="AP98" s="274"/>
      <c r="AQ98" s="274"/>
      <c r="AR98" s="274"/>
      <c r="AS98" s="274"/>
    </row>
    <row r="99" spans="20:45" x14ac:dyDescent="0.25"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4"/>
      <c r="AL99" s="274"/>
      <c r="AM99" s="274"/>
      <c r="AN99" s="274"/>
      <c r="AO99" s="274"/>
      <c r="AP99" s="274"/>
      <c r="AQ99" s="274"/>
      <c r="AR99" s="274"/>
      <c r="AS99" s="274"/>
    </row>
    <row r="100" spans="20:45" x14ac:dyDescent="0.25"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L100" s="274"/>
      <c r="AM100" s="274"/>
      <c r="AN100" s="274"/>
      <c r="AO100" s="274"/>
      <c r="AP100" s="274"/>
      <c r="AQ100" s="274"/>
      <c r="AR100" s="274"/>
      <c r="AS100" s="274"/>
    </row>
    <row r="101" spans="20:45" x14ac:dyDescent="0.25"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L101" s="274"/>
      <c r="AM101" s="274"/>
      <c r="AN101" s="274"/>
      <c r="AO101" s="274"/>
      <c r="AP101" s="274"/>
      <c r="AQ101" s="274"/>
      <c r="AR101" s="274"/>
      <c r="AS101" s="274"/>
    </row>
    <row r="102" spans="20:45" x14ac:dyDescent="0.25"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L102" s="274"/>
      <c r="AM102" s="274"/>
      <c r="AN102" s="274"/>
      <c r="AO102" s="274"/>
      <c r="AP102" s="274"/>
      <c r="AQ102" s="274"/>
      <c r="AR102" s="274"/>
      <c r="AS102" s="274"/>
    </row>
    <row r="103" spans="20:45" x14ac:dyDescent="0.25"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L103" s="274"/>
      <c r="AM103" s="274"/>
      <c r="AN103" s="274"/>
      <c r="AO103" s="274"/>
      <c r="AP103" s="274"/>
      <c r="AQ103" s="274"/>
      <c r="AR103" s="274"/>
      <c r="AS103" s="274"/>
    </row>
    <row r="104" spans="20:45" x14ac:dyDescent="0.25"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L104" s="274"/>
      <c r="AM104" s="274"/>
      <c r="AN104" s="274"/>
      <c r="AO104" s="274"/>
      <c r="AP104" s="274"/>
      <c r="AQ104" s="274"/>
      <c r="AR104" s="274"/>
      <c r="AS104" s="274"/>
    </row>
    <row r="105" spans="20:45" x14ac:dyDescent="0.25"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L105" s="274"/>
      <c r="AM105" s="274"/>
      <c r="AN105" s="274"/>
      <c r="AO105" s="274"/>
      <c r="AP105" s="274"/>
      <c r="AQ105" s="274"/>
      <c r="AR105" s="274"/>
      <c r="AS105" s="274"/>
    </row>
    <row r="106" spans="20:45" x14ac:dyDescent="0.25"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L106" s="274"/>
      <c r="AM106" s="274"/>
      <c r="AN106" s="274"/>
      <c r="AO106" s="274"/>
      <c r="AP106" s="274"/>
      <c r="AQ106" s="274"/>
      <c r="AR106" s="274"/>
      <c r="AS106" s="274"/>
    </row>
    <row r="107" spans="20:45" x14ac:dyDescent="0.25"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L107" s="274"/>
      <c r="AM107" s="274"/>
      <c r="AN107" s="274"/>
      <c r="AO107" s="274"/>
      <c r="AP107" s="274"/>
      <c r="AQ107" s="274"/>
      <c r="AR107" s="274"/>
      <c r="AS107" s="274"/>
    </row>
    <row r="108" spans="20:45" x14ac:dyDescent="0.25"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L108" s="274"/>
      <c r="AM108" s="274"/>
      <c r="AN108" s="274"/>
      <c r="AO108" s="274"/>
      <c r="AP108" s="274"/>
      <c r="AQ108" s="274"/>
      <c r="AR108" s="274"/>
      <c r="AS108" s="274"/>
    </row>
    <row r="109" spans="20:45" x14ac:dyDescent="0.25"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L109" s="274"/>
      <c r="AM109" s="274"/>
      <c r="AN109" s="274"/>
      <c r="AO109" s="274"/>
      <c r="AP109" s="274"/>
      <c r="AQ109" s="274"/>
      <c r="AR109" s="274"/>
      <c r="AS109" s="274"/>
    </row>
    <row r="110" spans="20:45" x14ac:dyDescent="0.25"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L110" s="274"/>
      <c r="AM110" s="274"/>
      <c r="AN110" s="274"/>
      <c r="AO110" s="274"/>
      <c r="AP110" s="274"/>
      <c r="AQ110" s="274"/>
      <c r="AR110" s="274"/>
      <c r="AS110" s="274"/>
    </row>
    <row r="111" spans="20:45" x14ac:dyDescent="0.25"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L111" s="274"/>
      <c r="AM111" s="274"/>
      <c r="AN111" s="274"/>
      <c r="AO111" s="274"/>
      <c r="AP111" s="274"/>
      <c r="AQ111" s="274"/>
      <c r="AR111" s="274"/>
      <c r="AS111" s="274"/>
    </row>
    <row r="112" spans="20:45" x14ac:dyDescent="0.25"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4"/>
      <c r="AF112" s="274"/>
      <c r="AG112" s="274"/>
      <c r="AH112" s="274"/>
      <c r="AL112" s="274"/>
      <c r="AM112" s="274"/>
      <c r="AN112" s="274"/>
      <c r="AO112" s="274"/>
      <c r="AP112" s="274"/>
      <c r="AQ112" s="274"/>
      <c r="AR112" s="274"/>
      <c r="AS112" s="274"/>
    </row>
    <row r="113" spans="20:45" x14ac:dyDescent="0.25"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L113" s="274"/>
      <c r="AM113" s="274"/>
      <c r="AN113" s="274"/>
      <c r="AO113" s="274"/>
      <c r="AP113" s="274"/>
      <c r="AQ113" s="274"/>
      <c r="AR113" s="274"/>
      <c r="AS113" s="274"/>
    </row>
    <row r="114" spans="20:45" x14ac:dyDescent="0.25"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L114" s="274"/>
      <c r="AM114" s="274"/>
      <c r="AN114" s="274"/>
      <c r="AO114" s="274"/>
      <c r="AP114" s="274"/>
      <c r="AQ114" s="274"/>
      <c r="AR114" s="274"/>
      <c r="AS114" s="274"/>
    </row>
    <row r="115" spans="20:45" x14ac:dyDescent="0.25"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L115" s="274"/>
      <c r="AM115" s="274"/>
      <c r="AN115" s="274"/>
      <c r="AO115" s="274"/>
      <c r="AP115" s="274"/>
      <c r="AQ115" s="274"/>
      <c r="AR115" s="274"/>
      <c r="AS115" s="274"/>
    </row>
    <row r="116" spans="20:45" x14ac:dyDescent="0.25"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L116" s="274"/>
      <c r="AM116" s="274"/>
      <c r="AN116" s="274"/>
      <c r="AO116" s="274"/>
      <c r="AP116" s="274"/>
      <c r="AQ116" s="274"/>
      <c r="AR116" s="274"/>
      <c r="AS116" s="274"/>
    </row>
    <row r="117" spans="20:45" x14ac:dyDescent="0.25"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274"/>
      <c r="AE117" s="274"/>
      <c r="AF117" s="274"/>
      <c r="AG117" s="274"/>
      <c r="AH117" s="274"/>
      <c r="AL117" s="274"/>
      <c r="AM117" s="274"/>
      <c r="AN117" s="274"/>
      <c r="AO117" s="274"/>
      <c r="AP117" s="274"/>
      <c r="AQ117" s="274"/>
      <c r="AR117" s="274"/>
      <c r="AS117" s="274"/>
    </row>
    <row r="118" spans="20:45" x14ac:dyDescent="0.25"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4"/>
      <c r="AF118" s="274"/>
      <c r="AG118" s="274"/>
      <c r="AH118" s="274"/>
      <c r="AL118" s="274"/>
      <c r="AM118" s="274"/>
      <c r="AN118" s="274"/>
      <c r="AO118" s="274"/>
      <c r="AP118" s="274"/>
      <c r="AQ118" s="274"/>
      <c r="AR118" s="274"/>
      <c r="AS118" s="274"/>
    </row>
    <row r="119" spans="20:45" x14ac:dyDescent="0.25"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L119" s="274"/>
      <c r="AM119" s="274"/>
      <c r="AN119" s="274"/>
      <c r="AO119" s="274"/>
      <c r="AP119" s="274"/>
      <c r="AQ119" s="274"/>
      <c r="AR119" s="274"/>
      <c r="AS119" s="274"/>
    </row>
    <row r="120" spans="20:45" x14ac:dyDescent="0.25"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L120" s="274"/>
      <c r="AM120" s="274"/>
      <c r="AN120" s="274"/>
      <c r="AO120" s="274"/>
      <c r="AP120" s="274"/>
      <c r="AQ120" s="274"/>
      <c r="AR120" s="274"/>
      <c r="AS120" s="274"/>
    </row>
    <row r="121" spans="20:45" x14ac:dyDescent="0.25"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4"/>
      <c r="AH121" s="274"/>
      <c r="AL121" s="274"/>
      <c r="AM121" s="274"/>
      <c r="AN121" s="274"/>
      <c r="AO121" s="274"/>
      <c r="AP121" s="274"/>
      <c r="AQ121" s="274"/>
      <c r="AR121" s="274"/>
      <c r="AS121" s="274"/>
    </row>
    <row r="122" spans="20:45" x14ac:dyDescent="0.25"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L122" s="274"/>
      <c r="AM122" s="274"/>
      <c r="AN122" s="274"/>
      <c r="AO122" s="274"/>
      <c r="AP122" s="274"/>
      <c r="AQ122" s="274"/>
      <c r="AR122" s="274"/>
      <c r="AS122" s="274"/>
    </row>
    <row r="123" spans="20:45" x14ac:dyDescent="0.25"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L123" s="274"/>
      <c r="AM123" s="274"/>
      <c r="AN123" s="274"/>
      <c r="AO123" s="274"/>
      <c r="AP123" s="274"/>
      <c r="AQ123" s="274"/>
      <c r="AR123" s="274"/>
      <c r="AS123" s="274"/>
    </row>
    <row r="124" spans="20:45" x14ac:dyDescent="0.25"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L124" s="274"/>
      <c r="AM124" s="274"/>
      <c r="AN124" s="274"/>
      <c r="AO124" s="274"/>
      <c r="AP124" s="274"/>
      <c r="AQ124" s="274"/>
      <c r="AR124" s="274"/>
      <c r="AS124" s="274"/>
    </row>
    <row r="125" spans="20:45" x14ac:dyDescent="0.25"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L125" s="274"/>
      <c r="AM125" s="274"/>
      <c r="AN125" s="274"/>
      <c r="AO125" s="274"/>
      <c r="AP125" s="274"/>
      <c r="AQ125" s="274"/>
      <c r="AR125" s="274"/>
      <c r="AS125" s="274"/>
    </row>
    <row r="126" spans="20:45" x14ac:dyDescent="0.25"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L126" s="274"/>
      <c r="AM126" s="274"/>
      <c r="AN126" s="274"/>
      <c r="AO126" s="274"/>
      <c r="AP126" s="274"/>
      <c r="AQ126" s="274"/>
      <c r="AR126" s="274"/>
      <c r="AS126" s="274"/>
    </row>
    <row r="127" spans="20:45" x14ac:dyDescent="0.25"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L127" s="274"/>
      <c r="AM127" s="274"/>
      <c r="AN127" s="274"/>
      <c r="AO127" s="274"/>
      <c r="AP127" s="274"/>
      <c r="AQ127" s="274"/>
      <c r="AR127" s="274"/>
      <c r="AS127" s="274"/>
    </row>
    <row r="128" spans="20:45" x14ac:dyDescent="0.25"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L128" s="274"/>
      <c r="AM128" s="274"/>
      <c r="AN128" s="274"/>
      <c r="AO128" s="274"/>
      <c r="AP128" s="274"/>
      <c r="AQ128" s="274"/>
      <c r="AR128" s="274"/>
      <c r="AS128" s="274"/>
    </row>
    <row r="129" spans="20:45" x14ac:dyDescent="0.25"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L129" s="274"/>
      <c r="AM129" s="274"/>
      <c r="AN129" s="274"/>
      <c r="AO129" s="274"/>
      <c r="AP129" s="274"/>
      <c r="AQ129" s="274"/>
      <c r="AR129" s="274"/>
      <c r="AS129" s="274"/>
    </row>
    <row r="130" spans="20:45" x14ac:dyDescent="0.25"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4"/>
      <c r="AE130" s="274"/>
      <c r="AF130" s="274"/>
      <c r="AG130" s="274"/>
      <c r="AH130" s="274"/>
      <c r="AL130" s="274"/>
      <c r="AM130" s="274"/>
      <c r="AN130" s="274"/>
      <c r="AO130" s="274"/>
      <c r="AP130" s="274"/>
      <c r="AQ130" s="274"/>
      <c r="AR130" s="274"/>
      <c r="AS130" s="274"/>
    </row>
    <row r="131" spans="20:45" x14ac:dyDescent="0.25"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4"/>
      <c r="AE131" s="274"/>
      <c r="AF131" s="274"/>
      <c r="AG131" s="274"/>
      <c r="AH131" s="274"/>
      <c r="AL131" s="274"/>
      <c r="AM131" s="274"/>
      <c r="AN131" s="274"/>
      <c r="AO131" s="274"/>
      <c r="AP131" s="274"/>
      <c r="AQ131" s="274"/>
      <c r="AR131" s="274"/>
      <c r="AS131" s="274"/>
    </row>
    <row r="132" spans="20:45" x14ac:dyDescent="0.25"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L132" s="274"/>
      <c r="AM132" s="274"/>
      <c r="AN132" s="274"/>
      <c r="AO132" s="274"/>
      <c r="AP132" s="274"/>
      <c r="AQ132" s="274"/>
      <c r="AR132" s="274"/>
      <c r="AS132" s="274"/>
    </row>
    <row r="133" spans="20:45" x14ac:dyDescent="0.25"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L133" s="274"/>
      <c r="AM133" s="274"/>
      <c r="AN133" s="274"/>
      <c r="AO133" s="274"/>
      <c r="AP133" s="274"/>
      <c r="AQ133" s="274"/>
      <c r="AR133" s="274"/>
      <c r="AS133" s="274"/>
    </row>
    <row r="134" spans="20:45" x14ac:dyDescent="0.25"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L134" s="274"/>
      <c r="AM134" s="274"/>
      <c r="AN134" s="274"/>
      <c r="AO134" s="274"/>
      <c r="AP134" s="274"/>
      <c r="AQ134" s="274"/>
      <c r="AR134" s="274"/>
      <c r="AS134" s="274"/>
    </row>
    <row r="135" spans="20:45" x14ac:dyDescent="0.25"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/>
      <c r="AD135" s="274"/>
      <c r="AE135" s="274"/>
      <c r="AF135" s="274"/>
      <c r="AG135" s="274"/>
      <c r="AH135" s="274"/>
      <c r="AL135" s="274"/>
      <c r="AM135" s="274"/>
      <c r="AN135" s="274"/>
      <c r="AO135" s="274"/>
      <c r="AP135" s="274"/>
      <c r="AQ135" s="274"/>
      <c r="AR135" s="274"/>
      <c r="AS135" s="274"/>
    </row>
    <row r="136" spans="20:45" x14ac:dyDescent="0.25">
      <c r="T136" s="274"/>
      <c r="U136" s="274"/>
      <c r="V136" s="274"/>
      <c r="W136" s="274"/>
      <c r="X136" s="274"/>
      <c r="Y136" s="274"/>
      <c r="Z136" s="274"/>
      <c r="AA136" s="274"/>
      <c r="AB136" s="274"/>
      <c r="AC136" s="274"/>
      <c r="AD136" s="274"/>
      <c r="AE136" s="274"/>
      <c r="AF136" s="274"/>
      <c r="AG136" s="274"/>
      <c r="AH136" s="274"/>
      <c r="AL136" s="274"/>
      <c r="AM136" s="274"/>
      <c r="AN136" s="274"/>
      <c r="AO136" s="274"/>
      <c r="AP136" s="274"/>
      <c r="AQ136" s="274"/>
      <c r="AR136" s="274"/>
      <c r="AS136" s="274"/>
    </row>
    <row r="137" spans="20:45" x14ac:dyDescent="0.25"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4"/>
      <c r="AH137" s="274"/>
      <c r="AL137" s="274"/>
      <c r="AM137" s="274"/>
      <c r="AN137" s="274"/>
      <c r="AO137" s="274"/>
      <c r="AP137" s="274"/>
      <c r="AQ137" s="274"/>
      <c r="AR137" s="274"/>
      <c r="AS137" s="274"/>
    </row>
    <row r="138" spans="20:45" x14ac:dyDescent="0.25">
      <c r="T138" s="274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4"/>
      <c r="AH138" s="274"/>
      <c r="AL138" s="274"/>
      <c r="AM138" s="274"/>
      <c r="AN138" s="274"/>
      <c r="AO138" s="274"/>
      <c r="AP138" s="274"/>
      <c r="AQ138" s="274"/>
      <c r="AR138" s="274"/>
      <c r="AS138" s="274"/>
    </row>
    <row r="139" spans="20:45" x14ac:dyDescent="0.25">
      <c r="T139" s="274"/>
      <c r="U139" s="274"/>
      <c r="V139" s="274"/>
      <c r="W139" s="274"/>
      <c r="X139" s="274"/>
      <c r="Y139" s="274"/>
      <c r="Z139" s="274"/>
      <c r="AA139" s="274"/>
      <c r="AB139" s="274"/>
      <c r="AC139" s="274"/>
      <c r="AD139" s="274"/>
      <c r="AE139" s="274"/>
      <c r="AF139" s="274"/>
      <c r="AG139" s="274"/>
      <c r="AH139" s="274"/>
      <c r="AL139" s="274"/>
      <c r="AM139" s="274"/>
      <c r="AN139" s="274"/>
      <c r="AO139" s="274"/>
      <c r="AP139" s="274"/>
      <c r="AQ139" s="274"/>
      <c r="AR139" s="274"/>
      <c r="AS139" s="274"/>
    </row>
    <row r="140" spans="20:45" x14ac:dyDescent="0.25"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L140" s="274"/>
      <c r="AM140" s="274"/>
      <c r="AN140" s="274"/>
      <c r="AO140" s="274"/>
      <c r="AP140" s="274"/>
      <c r="AQ140" s="274"/>
      <c r="AR140" s="274"/>
      <c r="AS140" s="274"/>
    </row>
  </sheetData>
  <mergeCells count="1">
    <mergeCell ref="A4:C4"/>
  </mergeCells>
  <conditionalFormatting sqref="B22 B24 B26 B28 B30 B32 B34 B36 B38 B40 B42 B44 B46 B48 B50 B52">
    <cfRule type="cellIs" dxfId="86" priority="7" stopIfTrue="1" operator="equal">
      <formula>"QA"</formula>
    </cfRule>
    <cfRule type="cellIs" dxfId="85" priority="8" stopIfTrue="1" operator="equal">
      <formula>"DA"</formula>
    </cfRule>
  </conditionalFormatting>
  <conditionalFormatting sqref="E7 E21">
    <cfRule type="expression" dxfId="84" priority="5" stopIfTrue="1">
      <formula>$E7&lt;5</formula>
    </cfRule>
  </conditionalFormatting>
  <conditionalFormatting sqref="E22 E24 E26 E28 E30 E32 E34 E36 E38 E40 E42 E44 E46 E48 E50 E52">
    <cfRule type="expression" dxfId="83" priority="13" stopIfTrue="1">
      <formula>AND($E22&lt;9,$C22&gt;0)</formula>
    </cfRule>
  </conditionalFormatting>
  <conditionalFormatting sqref="F7 F9 F11 F13 F15 F17 F19 F21:F22">
    <cfRule type="cellIs" dxfId="82" priority="4" stopIfTrue="1" operator="equal">
      <formula>"Bye"</formula>
    </cfRule>
  </conditionalFormatting>
  <conditionalFormatting sqref="F24 F26 F28 F30 F32 F34 F36 F38 F40 F42 F44 F46 F48 F50">
    <cfRule type="cellIs" dxfId="8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80" priority="12" stopIfTrue="1">
      <formula>AND($E22&lt;9,$C22&gt;0)</formula>
    </cfRule>
  </conditionalFormatting>
  <conditionalFormatting sqref="H7 H9 H11 H13 H15 H17 H19 H21">
    <cfRule type="expression" dxfId="79" priority="17" stopIfTrue="1">
      <formula>AND($E7&lt;9,$C7&gt;0)</formula>
    </cfRule>
  </conditionalFormatting>
  <conditionalFormatting sqref="I8 K10 I12 M14 I16 K18 I20 I23 K25 I27 M29 I31 K33 I35 I39 K41 I43 M45 I47 K49 I51">
    <cfRule type="expression" dxfId="78" priority="14" stopIfTrue="1">
      <formula>AND($O$1="CU",I8="Umpire")</formula>
    </cfRule>
    <cfRule type="expression" dxfId="77" priority="15" stopIfTrue="1">
      <formula>AND($O$1="CU",I8&lt;&gt;"Umpire",J8&lt;&gt;"")</formula>
    </cfRule>
    <cfRule type="expression" dxfId="76" priority="16" stopIfTrue="1">
      <formula>AND($O$1="CU",I8&lt;&gt;"Umpire")</formula>
    </cfRule>
  </conditionalFormatting>
  <conditionalFormatting sqref="J8 L10 J12 N14 J16 L18 J20 R62">
    <cfRule type="expression" dxfId="75" priority="6" stopIfTrue="1">
      <formula>$O$1="CU"</formula>
    </cfRule>
  </conditionalFormatting>
  <conditionalFormatting sqref="K8 M10 K12 O14 K16 M18 K20 K23 M25 K27 O29 K31 M33 K35 K39 M41 K43 O45 K47 M49 K51">
    <cfRule type="expression" dxfId="74" priority="9" stopIfTrue="1">
      <formula>J8="as"</formula>
    </cfRule>
    <cfRule type="expression" dxfId="73" priority="10" stopIfTrue="1">
      <formula>J8="bs"</formula>
    </cfRule>
  </conditionalFormatting>
  <conditionalFormatting sqref="O16">
    <cfRule type="expression" dxfId="72" priority="1" stopIfTrue="1">
      <formula>AND($O$1="CU",O16="Umpire")</formula>
    </cfRule>
    <cfRule type="expression" dxfId="71" priority="2" stopIfTrue="1">
      <formula>AND($O$1="CU",O16&lt;&gt;"Umpire",P16&lt;&gt;"")</formula>
    </cfRule>
    <cfRule type="expression" dxfId="7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B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B1" sqref="B1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72.44140625" style="40" bestFit="1" customWidth="1"/>
    <col min="5" max="5" width="12.109375" style="390" customWidth="1"/>
    <col min="6" max="6" width="6.109375" style="91" hidden="1" customWidth="1"/>
    <col min="7" max="7" width="29.8867187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11" t="str">
        <f>Altalanos!$C$8</f>
        <v>Fiú 2 kcs A</v>
      </c>
      <c r="D2" s="104"/>
      <c r="E2" s="201" t="s">
        <v>34</v>
      </c>
      <c r="F2" s="92"/>
      <c r="G2" s="92"/>
      <c r="H2" s="379"/>
      <c r="I2" s="379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50</v>
      </c>
      <c r="B3" s="377"/>
      <c r="C3" s="377"/>
      <c r="D3" s="377"/>
      <c r="E3" s="377"/>
      <c r="F3" s="377"/>
      <c r="G3" s="377"/>
      <c r="H3" s="377"/>
      <c r="I3" s="378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92" t="s">
        <v>30</v>
      </c>
      <c r="I4" s="383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93"/>
      <c r="J5" s="111"/>
      <c r="K5" s="82"/>
      <c r="L5" s="82"/>
      <c r="M5" s="82"/>
      <c r="N5" s="111"/>
      <c r="O5" s="90"/>
      <c r="P5" s="90"/>
      <c r="Q5" s="401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80" t="s">
        <v>37</v>
      </c>
      <c r="I6" s="381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4" t="s">
        <v>210</v>
      </c>
      <c r="C7" s="414" t="s">
        <v>211</v>
      </c>
      <c r="D7" s="414" t="s">
        <v>212</v>
      </c>
      <c r="E7" s="204"/>
      <c r="F7" s="374"/>
      <c r="G7" s="375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9" t="s">
        <v>213</v>
      </c>
      <c r="C8" s="414" t="s">
        <v>214</v>
      </c>
      <c r="D8" s="420" t="s">
        <v>215</v>
      </c>
      <c r="E8" s="204"/>
      <c r="F8" s="376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9" t="s">
        <v>216</v>
      </c>
      <c r="C9" s="414" t="s">
        <v>217</v>
      </c>
      <c r="D9" s="420" t="s">
        <v>218</v>
      </c>
      <c r="E9" s="204"/>
      <c r="F9" s="376"/>
      <c r="G9" s="216"/>
      <c r="H9" s="94"/>
      <c r="I9" s="94"/>
      <c r="J9" s="188"/>
      <c r="K9" s="186"/>
      <c r="L9" s="190"/>
      <c r="M9" s="186"/>
      <c r="N9" s="183"/>
      <c r="O9" s="94"/>
      <c r="P9" s="385"/>
      <c r="Q9" s="211"/>
    </row>
    <row r="10" spans="1:17" s="11" customFormat="1" ht="18.899999999999999" customHeight="1" x14ac:dyDescent="0.3">
      <c r="A10" s="191">
        <v>4</v>
      </c>
      <c r="B10" s="414" t="s">
        <v>59</v>
      </c>
      <c r="C10" s="421" t="s">
        <v>219</v>
      </c>
      <c r="D10" s="421" t="s">
        <v>220</v>
      </c>
      <c r="E10" s="204"/>
      <c r="F10" s="376"/>
      <c r="G10" s="216"/>
      <c r="H10" s="94"/>
      <c r="I10" s="94"/>
      <c r="J10" s="188"/>
      <c r="K10" s="186"/>
      <c r="L10" s="190"/>
      <c r="M10" s="186"/>
      <c r="N10" s="183"/>
      <c r="O10" s="94"/>
      <c r="P10" s="384"/>
      <c r="Q10" s="382"/>
    </row>
    <row r="11" spans="1:17" s="11" customFormat="1" ht="18.899999999999999" customHeight="1" x14ac:dyDescent="0.3">
      <c r="A11" s="191">
        <v>5</v>
      </c>
      <c r="B11" s="414" t="s">
        <v>221</v>
      </c>
      <c r="C11" s="414" t="s">
        <v>222</v>
      </c>
      <c r="D11" s="414" t="s">
        <v>223</v>
      </c>
      <c r="E11" s="204"/>
      <c r="F11" s="376"/>
      <c r="G11" s="216"/>
      <c r="H11" s="94"/>
      <c r="I11" s="94"/>
      <c r="J11" s="188"/>
      <c r="K11" s="186"/>
      <c r="L11" s="190"/>
      <c r="M11" s="186"/>
      <c r="N11" s="183"/>
      <c r="O11" s="94"/>
      <c r="P11" s="384"/>
      <c r="Q11" s="382"/>
    </row>
    <row r="12" spans="1:17" s="11" customFormat="1" ht="18.899999999999999" customHeight="1" x14ac:dyDescent="0.25">
      <c r="A12" s="191">
        <v>6</v>
      </c>
      <c r="B12" s="425" t="s">
        <v>225</v>
      </c>
      <c r="C12" s="425" t="s">
        <v>226</v>
      </c>
      <c r="D12" s="426" t="s">
        <v>227</v>
      </c>
      <c r="E12" s="204"/>
      <c r="F12" s="376"/>
      <c r="G12" s="216"/>
      <c r="H12" s="94"/>
      <c r="I12" s="94"/>
      <c r="J12" s="188"/>
      <c r="K12" s="186"/>
      <c r="L12" s="190"/>
      <c r="M12" s="186"/>
      <c r="N12" s="183"/>
      <c r="O12" s="94"/>
      <c r="P12" s="384"/>
      <c r="Q12" s="382"/>
    </row>
    <row r="13" spans="1:17" s="11" customFormat="1" ht="18.899999999999999" customHeight="1" x14ac:dyDescent="0.25">
      <c r="A13" s="191">
        <v>7</v>
      </c>
      <c r="B13" s="421" t="s">
        <v>228</v>
      </c>
      <c r="C13" s="421" t="s">
        <v>229</v>
      </c>
      <c r="D13" s="421" t="s">
        <v>230</v>
      </c>
      <c r="E13" s="204"/>
      <c r="F13" s="95"/>
      <c r="G13" s="95"/>
      <c r="H13" s="94"/>
      <c r="I13" s="94"/>
      <c r="J13" s="188"/>
      <c r="K13" s="186"/>
      <c r="L13" s="190"/>
      <c r="M13" s="186"/>
      <c r="N13" s="183"/>
      <c r="O13" s="94"/>
      <c r="P13" s="384"/>
      <c r="Q13" s="382"/>
    </row>
    <row r="14" spans="1:17" s="11" customFormat="1" ht="18.899999999999999" customHeight="1" x14ac:dyDescent="0.3">
      <c r="A14" s="191">
        <v>8</v>
      </c>
      <c r="B14" s="423" t="s">
        <v>231</v>
      </c>
      <c r="C14" s="414" t="s">
        <v>232</v>
      </c>
      <c r="D14" s="414" t="s">
        <v>233</v>
      </c>
      <c r="E14" s="204"/>
      <c r="F14" s="95"/>
      <c r="G14" s="95"/>
      <c r="H14" s="94"/>
      <c r="I14" s="94"/>
      <c r="J14" s="188"/>
      <c r="K14" s="186"/>
      <c r="L14" s="190"/>
      <c r="M14" s="186"/>
      <c r="N14" s="183"/>
      <c r="O14" s="94"/>
      <c r="P14" s="384"/>
      <c r="Q14" s="382"/>
    </row>
    <row r="15" spans="1:17" s="11" customFormat="1" ht="18.899999999999999" customHeight="1" x14ac:dyDescent="0.3">
      <c r="A15" s="191">
        <v>9</v>
      </c>
      <c r="B15" s="414" t="s">
        <v>234</v>
      </c>
      <c r="C15" s="414" t="s">
        <v>229</v>
      </c>
      <c r="D15" s="424" t="s">
        <v>209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3">
      <c r="A16" s="191">
        <v>10</v>
      </c>
      <c r="B16" s="414" t="s">
        <v>290</v>
      </c>
      <c r="C16" s="414" t="s">
        <v>291</v>
      </c>
      <c r="D16" s="424"/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3">
      <c r="A17" s="191">
        <v>11</v>
      </c>
      <c r="B17" s="414"/>
      <c r="C17" s="414"/>
      <c r="D17" s="424"/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25">
      <c r="A18" s="191">
        <v>12</v>
      </c>
      <c r="B18" s="93"/>
      <c r="C18" s="93"/>
      <c r="D18" s="94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25">
      <c r="A19" s="191">
        <v>13</v>
      </c>
      <c r="B19" s="93"/>
      <c r="C19" s="93"/>
      <c r="D19" s="94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25">
      <c r="A20" s="191">
        <v>14</v>
      </c>
      <c r="B20" s="93"/>
      <c r="C20" s="93"/>
      <c r="D20" s="94"/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93"/>
      <c r="C21" s="93"/>
      <c r="D21" s="94"/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25">
      <c r="A22" s="191">
        <v>16</v>
      </c>
      <c r="B22" s="93"/>
      <c r="C22" s="93"/>
      <c r="D22" s="94"/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25">
      <c r="A23" s="191">
        <v>17</v>
      </c>
      <c r="B23" s="93"/>
      <c r="C23" s="93"/>
      <c r="D23" s="94"/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25">
      <c r="A24" s="191">
        <v>18</v>
      </c>
      <c r="B24" s="93"/>
      <c r="C24" s="93"/>
      <c r="D24" s="94"/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25">
      <c r="A25" s="191">
        <v>19</v>
      </c>
      <c r="B25" s="93"/>
      <c r="C25" s="93"/>
      <c r="D25" s="94"/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25">
      <c r="A26" s="191">
        <v>20</v>
      </c>
      <c r="B26" s="93"/>
      <c r="C26" s="93"/>
      <c r="D26" s="9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25">
      <c r="A27" s="191">
        <v>21</v>
      </c>
      <c r="B27" s="93"/>
      <c r="C27" s="93"/>
      <c r="D27" s="94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9"/>
      <c r="F28" s="394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10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91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6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6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6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6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6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6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6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6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6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6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6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6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6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6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6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6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6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6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6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6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6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6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6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6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6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6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6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6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6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6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6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6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6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6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6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6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6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6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6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6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6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6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6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6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6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6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6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6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6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6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6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6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6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6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6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6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6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6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6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6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6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6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6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6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6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6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6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6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6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6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6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6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6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6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6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6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6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6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6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6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6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6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6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6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6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6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6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6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6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6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6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6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6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6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6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6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6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6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6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6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6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6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6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6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6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6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6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6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6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6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6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6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6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6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6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6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6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6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6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7:A17 A18:D156">
    <cfRule type="expression" dxfId="69" priority="20" stopIfTrue="1">
      <formula>$Q7&gt;=1</formula>
    </cfRule>
  </conditionalFormatting>
  <conditionalFormatting sqref="B10:D10">
    <cfRule type="expression" dxfId="68" priority="6" stopIfTrue="1">
      <formula>$S10&gt;=1</formula>
    </cfRule>
  </conditionalFormatting>
  <conditionalFormatting sqref="B12:D15">
    <cfRule type="expression" dxfId="67" priority="1" stopIfTrue="1">
      <formula>$S12&gt;=1</formula>
    </cfRule>
  </conditionalFormatting>
  <conditionalFormatting sqref="B18:D37">
    <cfRule type="expression" dxfId="66" priority="7" stopIfTrue="1">
      <formula>$Q18&gt;=1</formula>
    </cfRule>
  </conditionalFormatting>
  <conditionalFormatting sqref="E7:E14">
    <cfRule type="expression" dxfId="65" priority="12" stopIfTrue="1">
      <formula>AND(ROUNDDOWN(($A$4-E7)/365.25,0)&lt;=13,G7&lt;&gt;"OK")</formula>
    </cfRule>
    <cfRule type="expression" dxfId="64" priority="13" stopIfTrue="1">
      <formula>AND(ROUNDDOWN(($A$4-E7)/365.25,0)&lt;=14,G7&lt;&gt;"OK")</formula>
    </cfRule>
    <cfRule type="expression" dxfId="63" priority="14" stopIfTrue="1">
      <formula>AND(ROUNDDOWN(($A$4-E7)/365.25,0)&lt;=17,G7&lt;&gt;"OK")</formula>
    </cfRule>
    <cfRule type="expression" dxfId="62" priority="17" stopIfTrue="1">
      <formula>AND(ROUNDDOWN(($A$4-E7)/365.25,0)&lt;=13,G7&lt;&gt;"OK")</formula>
    </cfRule>
    <cfRule type="expression" dxfId="61" priority="18" stopIfTrue="1">
      <formula>AND(ROUNDDOWN(($A$4-E7)/365.25,0)&lt;=14,G7&lt;&gt;"OK")</formula>
    </cfRule>
    <cfRule type="expression" dxfId="60" priority="19" stopIfTrue="1">
      <formula>AND(ROUNDDOWN(($A$4-E7)/365.25,0)&lt;=17,G7&lt;&gt;"OK")</formula>
    </cfRule>
  </conditionalFormatting>
  <conditionalFormatting sqref="E7:E27 E29:E37">
    <cfRule type="expression" dxfId="59" priority="8" stopIfTrue="1">
      <formula>AND(ROUNDDOWN(($A$4-E7)/365.25,0)&lt;=13,G7&lt;&gt;"OK")</formula>
    </cfRule>
    <cfRule type="expression" dxfId="58" priority="9" stopIfTrue="1">
      <formula>AND(ROUNDDOWN(($A$4-E7)/365.25,0)&lt;=14,G7&lt;&gt;"OK")</formula>
    </cfRule>
    <cfRule type="expression" dxfId="57" priority="10" stopIfTrue="1">
      <formula>AND(ROUNDDOWN(($A$4-E7)/365.25,0)&lt;=17,G7&lt;&gt;"OK")</formula>
    </cfRule>
  </conditionalFormatting>
  <conditionalFormatting sqref="E7:E156">
    <cfRule type="expression" dxfId="56" priority="22" stopIfTrue="1">
      <formula>AND(ROUNDDOWN(($A$4-E7)/365.25,0)&lt;=13,G7&lt;&gt;"OK")</formula>
    </cfRule>
    <cfRule type="expression" dxfId="55" priority="23" stopIfTrue="1">
      <formula>AND(ROUNDDOWN(($A$4-E7)/365.25,0)&lt;=14,G7&lt;&gt;"OK")</formula>
    </cfRule>
    <cfRule type="expression" dxfId="54" priority="24" stopIfTrue="1">
      <formula>AND(ROUNDDOWN(($A$4-E7)/365.25,0)&lt;=17,G7&lt;&gt;"OK")</formula>
    </cfRule>
  </conditionalFormatting>
  <conditionalFormatting sqref="J7:J156">
    <cfRule type="cellIs" dxfId="53" priority="1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4">
    <tabColor indexed="11"/>
  </sheetPr>
  <dimension ref="A1:AK41"/>
  <sheetViews>
    <sheetView workbookViewId="0">
      <selection activeCell="I25" sqref="I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Altalanos!$C$8</f>
        <v>Fiú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/>
      <c r="M3" s="51" t="s">
        <v>30</v>
      </c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355"/>
      <c r="M4" s="240" t="str">
        <f>Altalanos!$E$10</f>
        <v>Rákóczi Andrea</v>
      </c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>
        <v>10</v>
      </c>
      <c r="C7" s="331">
        <f>IF($B7="","",VLOOKUP($B7,'Fiú 2 kcs. A ELO'!$A$7:$O$22,5))</f>
        <v>0</v>
      </c>
      <c r="D7" s="331">
        <f>IF($B7="","",VLOOKUP($B7,'Fiú 2 kcs. A ELO'!$A$7:$O$22,15))</f>
        <v>0</v>
      </c>
      <c r="E7" s="450" t="str">
        <f>UPPER(IF($B7="","",VLOOKUP($B7,'Fiú 2 kcs. A ELO'!$A$7:$O$22,2)))</f>
        <v xml:space="preserve">VALKAI </v>
      </c>
      <c r="F7" s="450"/>
      <c r="G7" s="450" t="str">
        <f>IF($B7="","",VLOOKUP($B7,'Fiú 2 kcs. A ELO'!$A$7:$O$22,3))</f>
        <v>Attila</v>
      </c>
      <c r="H7" s="450"/>
      <c r="I7" s="332">
        <f>IF($B7="","",VLOOKUP($B7,'Fiú 2 kcs. A ELO'!$A$7:$O$22,4))</f>
        <v>0</v>
      </c>
      <c r="J7" s="274"/>
      <c r="K7" s="364"/>
      <c r="L7" s="354" t="str">
        <f>IF(K7="","",CONCATENATE(VLOOKUP($Y$3,$AB$1:$AK$1,K7)," pont"))</f>
        <v/>
      </c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33"/>
      <c r="D8" s="333"/>
      <c r="E8" s="333"/>
      <c r="F8" s="333"/>
      <c r="G8" s="333"/>
      <c r="H8" s="333"/>
      <c r="I8" s="333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>
        <v>1</v>
      </c>
      <c r="C9" s="331">
        <f>IF($B9="","",VLOOKUP($B9,'Fiú 2 kcs. A ELO'!$A$7:$O$22,5))</f>
        <v>0</v>
      </c>
      <c r="D9" s="331">
        <f>IF($B9="","",VLOOKUP($B9,'Fiú 2 kcs. A ELO'!$A$7:$O$22,15))</f>
        <v>0</v>
      </c>
      <c r="E9" s="450" t="str">
        <f>UPPER(IF($B9="","",VLOOKUP($B9,'Fiú 2 kcs. A ELO'!$A$7:$O$22,2)))</f>
        <v xml:space="preserve">RÁCZ 	</v>
      </c>
      <c r="F9" s="450"/>
      <c r="G9" s="450" t="str">
        <f>IF($B9="","",VLOOKUP($B9,'Fiú 2 kcs. A ELO'!$A$7:$O$22,3))</f>
        <v>Levente</v>
      </c>
      <c r="H9" s="450"/>
      <c r="I9" s="332" t="str">
        <f>IF($B9="","",VLOOKUP($B9,'Fiú 2 kcs. A ELO'!$A$7:$O$22,4))</f>
        <v>Gyula Implom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33"/>
      <c r="D10" s="333"/>
      <c r="E10" s="333"/>
      <c r="F10" s="333"/>
      <c r="G10" s="333"/>
      <c r="H10" s="333"/>
      <c r="I10" s="333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>
        <v>4</v>
      </c>
      <c r="C11" s="331">
        <f>IF($B11="","",VLOOKUP($B11,'Fiú 2 kcs. A ELO'!$A$7:$O$22,5))</f>
        <v>0</v>
      </c>
      <c r="D11" s="331">
        <f>IF($B11="","",VLOOKUP($B11,'Fiú 2 kcs. A ELO'!$A$7:$O$22,15))</f>
        <v>0</v>
      </c>
      <c r="E11" s="450" t="str">
        <f>UPPER(IF($B11="","",VLOOKUP($B11,'Fiú 2 kcs. A ELO'!$A$7:$O$22,2)))</f>
        <v>BÍRÓ</v>
      </c>
      <c r="F11" s="450"/>
      <c r="G11" s="450" t="str">
        <f>IF($B11="","",VLOOKUP($B11,'Fiú 2 kcs. A ELO'!$A$7:$O$22,3))</f>
        <v>Ervin</v>
      </c>
      <c r="H11" s="450"/>
      <c r="I11" s="332" t="str">
        <f>IF($B11="","",VLOOKUP($B11,'Fiú 2 kcs. A ELO'!$A$7:$O$22,4))</f>
        <v>Szfvári Comenius Ált. Isk.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304"/>
      <c r="B12" s="330"/>
      <c r="C12" s="333"/>
      <c r="D12" s="333"/>
      <c r="E12" s="333"/>
      <c r="F12" s="333"/>
      <c r="G12" s="333"/>
      <c r="H12" s="333"/>
      <c r="I12" s="333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04" t="s">
        <v>71</v>
      </c>
      <c r="B13" s="329">
        <v>8</v>
      </c>
      <c r="C13" s="331">
        <f>IF($B13="","",VLOOKUP($B13,'Fiú 2 kcs. A ELO'!$A$7:$O$22,5))</f>
        <v>0</v>
      </c>
      <c r="D13" s="331">
        <f>IF($B13="","",VLOOKUP($B13,'Fiú 2 kcs. A ELO'!$A$7:$O$22,15))</f>
        <v>0</v>
      </c>
      <c r="E13" s="450" t="str">
        <f>UPPER(IF($B13="","",VLOOKUP($B13,'Fiú 2 kcs. A ELO'!$A$7:$O$22,2)))</f>
        <v>KERECSÉNYI</v>
      </c>
      <c r="F13" s="450"/>
      <c r="G13" s="450" t="str">
        <f>IF($B13="","",VLOOKUP($B13,'Fiú 2 kcs. A ELO'!$A$7:$O$22,3))</f>
        <v>Patrik</v>
      </c>
      <c r="H13" s="450"/>
      <c r="I13" s="332" t="str">
        <f>IF($B13="","",VLOOKUP($B13,'Fiú 2 kcs. A ELO'!$A$7:$O$22,4))</f>
        <v>Szombathelyi Derkovits Gyula Általános Iskola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 xml:space="preserve">VALKAI </v>
      </c>
      <c r="E18" s="443"/>
      <c r="F18" s="443" t="str">
        <f>E9</f>
        <v xml:space="preserve">RÁCZ 	</v>
      </c>
      <c r="G18" s="443"/>
      <c r="H18" s="443" t="str">
        <f>E11</f>
        <v>BÍRÓ</v>
      </c>
      <c r="I18" s="443"/>
      <c r="J18" s="443" t="str">
        <f>E13</f>
        <v>KERECSÉNYI</v>
      </c>
      <c r="K18" s="443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 xml:space="preserve">VALKAI </v>
      </c>
      <c r="C19" s="451"/>
      <c r="D19" s="461"/>
      <c r="E19" s="461"/>
      <c r="F19" s="462" t="s">
        <v>443</v>
      </c>
      <c r="G19" s="463"/>
      <c r="H19" s="462" t="s">
        <v>437</v>
      </c>
      <c r="I19" s="463"/>
      <c r="J19" s="464" t="s">
        <v>429</v>
      </c>
      <c r="K19" s="443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 xml:space="preserve">RÁCZ 	</v>
      </c>
      <c r="C20" s="451"/>
      <c r="D20" s="462" t="s">
        <v>442</v>
      </c>
      <c r="E20" s="463"/>
      <c r="F20" s="461"/>
      <c r="G20" s="461"/>
      <c r="H20" s="462" t="s">
        <v>426</v>
      </c>
      <c r="I20" s="463"/>
      <c r="J20" s="462" t="s">
        <v>441</v>
      </c>
      <c r="K20" s="463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>BÍRÓ</v>
      </c>
      <c r="C21" s="451"/>
      <c r="D21" s="462" t="s">
        <v>427</v>
      </c>
      <c r="E21" s="463"/>
      <c r="F21" s="462" t="s">
        <v>427</v>
      </c>
      <c r="G21" s="463"/>
      <c r="H21" s="461"/>
      <c r="I21" s="461"/>
      <c r="J21" s="462" t="s">
        <v>433</v>
      </c>
      <c r="K21" s="463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334" t="s">
        <v>71</v>
      </c>
      <c r="B22" s="451" t="str">
        <f>E13</f>
        <v>KERECSÉNYI</v>
      </c>
      <c r="C22" s="451"/>
      <c r="D22" s="462" t="s">
        <v>428</v>
      </c>
      <c r="E22" s="463"/>
      <c r="F22" s="462" t="s">
        <v>440</v>
      </c>
      <c r="G22" s="463"/>
      <c r="H22" s="464" t="s">
        <v>432</v>
      </c>
      <c r="I22" s="443"/>
      <c r="J22" s="461"/>
      <c r="K22" s="461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74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25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4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M4</f>
        <v>Rákóczi Andrea</v>
      </c>
      <c r="L41" s="252"/>
      <c r="M41" s="318"/>
      <c r="P41" s="153"/>
      <c r="Q41" s="151"/>
      <c r="R41" s="309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2" priority="2" stopIfTrue="1" operator="equal">
      <formula>"Bye"</formula>
    </cfRule>
  </conditionalFormatting>
  <conditionalFormatting sqref="R41">
    <cfRule type="expression" dxfId="5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6">
    <tabColor indexed="11"/>
  </sheetPr>
  <dimension ref="A1:AK47"/>
  <sheetViews>
    <sheetView topLeftCell="A8" zoomScale="85" zoomScaleNormal="85" workbookViewId="0">
      <selection activeCell="D30" sqref="D30:E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Altalanos!$C$8</f>
        <v>Fiú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42" t="s">
        <v>78</v>
      </c>
      <c r="P5" s="343" t="s">
        <v>84</v>
      </c>
      <c r="R5" s="342" t="s">
        <v>78</v>
      </c>
      <c r="S5" s="404" t="s">
        <v>110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4" t="s">
        <v>85</v>
      </c>
      <c r="P6" s="345" t="s">
        <v>80</v>
      </c>
      <c r="R6" s="344" t="s">
        <v>85</v>
      </c>
      <c r="S6" s="405" t="s">
        <v>111</v>
      </c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5</v>
      </c>
      <c r="C7" s="298">
        <f>IF($B7="","",VLOOKUP($B7,'Fiú 2 kcs. A ELO'!$A$7:$O$22,5))</f>
        <v>0</v>
      </c>
      <c r="D7" s="298">
        <f>IF($B7="","",VLOOKUP($B7,'Fiú 2 kcs. A ELO'!$A$7:$O$22,15))</f>
        <v>0</v>
      </c>
      <c r="E7" s="294" t="str">
        <f>UPPER(IF($B7="","",VLOOKUP($B7,'Fiú 2 kcs. A ELO'!$A$7:$O$22,2)))</f>
        <v>ORBÁN - HAPP</v>
      </c>
      <c r="F7" s="297"/>
      <c r="G7" s="294" t="str">
        <f>IF($B7="","",VLOOKUP($B7,'Fiú 2 kcs. A ELO'!$A$7:$O$22,3))</f>
        <v>Gellért</v>
      </c>
      <c r="H7" s="297"/>
      <c r="I7" s="294" t="str">
        <f>IF($B7="","",VLOOKUP($B7,'Fiú 2 kcs. A ELO'!$A$7:$O$22,4))</f>
        <v xml:space="preserve">Győri Gárdonyi </v>
      </c>
      <c r="J7" s="274"/>
      <c r="K7" s="364"/>
      <c r="L7" s="354" t="str">
        <f>IF(K7="","",CONCATENATE(VLOOKUP($Y$3,$AB$1:$AK$1,K7)," pont"))</f>
        <v/>
      </c>
      <c r="M7" s="365"/>
      <c r="O7" s="346" t="s">
        <v>86</v>
      </c>
      <c r="P7" s="347" t="s">
        <v>82</v>
      </c>
      <c r="R7" s="346" t="s">
        <v>86</v>
      </c>
      <c r="S7" s="406" t="s">
        <v>87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2</v>
      </c>
      <c r="C9" s="298">
        <f>IF($B9="","",VLOOKUP($B9,'Fiú 2 kcs. A ELO'!$A$7:$O$22,5))</f>
        <v>0</v>
      </c>
      <c r="D9" s="298">
        <f>IF($B9="","",VLOOKUP($B9,'Fiú 2 kcs. A ELO'!$A$7:$O$22,15))</f>
        <v>0</v>
      </c>
      <c r="E9" s="293" t="str">
        <f>UPPER(IF($B9="","",VLOOKUP($B9,'Fiú 2 kcs. A ELO'!$A$7:$O$22,2)))</f>
        <v xml:space="preserve">PÉTER </v>
      </c>
      <c r="F9" s="299"/>
      <c r="G9" s="293" t="str">
        <f>IF($B9="","",VLOOKUP($B9,'Fiú 2 kcs. A ELO'!$A$7:$O$22,3))</f>
        <v>Szilárd</v>
      </c>
      <c r="H9" s="299"/>
      <c r="I9" s="293" t="str">
        <f>IF($B9="","",VLOOKUP($B9,'Fiú 2 kcs. A ELO'!$A$7:$O$22,4))</f>
        <v>Kispesti Erkel Ferenc Általános Iskola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50">
        <v>6</v>
      </c>
      <c r="C11" s="298">
        <f>IF($B11="","",VLOOKUP($B11,'Fiú 2 kcs. A ELO'!$A$7:$O$22,5))</f>
        <v>0</v>
      </c>
      <c r="D11" s="298">
        <f>IF($B11="","",VLOOKUP($B11,'Fiú 2 kcs. A ELO'!$A$7:$O$22,15))</f>
        <v>0</v>
      </c>
      <c r="E11" s="293" t="str">
        <f>UPPER(IF($B11="","",VLOOKUP($B11,'Fiú 2 kcs. A ELO'!$A$7:$O$22,2)))</f>
        <v>LENTE</v>
      </c>
      <c r="F11" s="299"/>
      <c r="G11" s="293" t="str">
        <f>IF($B11="","",VLOOKUP($B11,'Fiú 2 kcs. A ELO'!$A$7:$O$22,3))</f>
        <v>András Csaba</v>
      </c>
      <c r="H11" s="299"/>
      <c r="I11" s="293" t="str">
        <f>IF($B11="","",VLOOKUP($B11,'Fiú 2 kcs. A ELO'!$A$7:$O$22,4))</f>
        <v>Db., Kossuth L.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35" t="s">
        <v>71</v>
      </c>
      <c r="B13" s="348">
        <v>7</v>
      </c>
      <c r="C13" s="298">
        <f>IF($B13="","",VLOOKUP($B13,'Fiú 2 kcs. A ELO'!$A$7:$O$22,5))</f>
        <v>0</v>
      </c>
      <c r="D13" s="298">
        <f>IF($B13="","",VLOOKUP($B13,'Fiú 2 kcs. A ELO'!$A$7:$O$22,15))</f>
        <v>0</v>
      </c>
      <c r="E13" s="294" t="str">
        <f>UPPER(IF($B13="","",VLOOKUP($B13,'Fiú 2 kcs. A ELO'!$A$7:$O$22,2)))</f>
        <v>LAKATOS</v>
      </c>
      <c r="F13" s="297"/>
      <c r="G13" s="294" t="str">
        <f>IF($B13="","",VLOOKUP($B13,'Fiú 2 kcs. A ELO'!$A$7:$O$22,3))</f>
        <v>Dániel</v>
      </c>
      <c r="H13" s="297"/>
      <c r="I13" s="294" t="str">
        <f>IF($B13="","",VLOOKUP($B13,'Fiú 2 kcs. A ELO'!$A$7:$O$22,4))</f>
        <v>Fót Fáy András Á. I.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9</v>
      </c>
      <c r="C15" s="298">
        <f>IF($B15="","",VLOOKUP($B15,'Fiú 2 kcs. A ELO'!$A$7:$O$22,5))</f>
        <v>0</v>
      </c>
      <c r="D15" s="298">
        <f>IF($B15="","",VLOOKUP($B15,'Fiú 2 kcs. A ELO'!$A$7:$O$22,15))</f>
        <v>0</v>
      </c>
      <c r="E15" s="293" t="str">
        <f>UPPER(IF($B15="","",VLOOKUP($B15,'Fiú 2 kcs. A ELO'!$A$7:$O$22,2)))</f>
        <v xml:space="preserve">BARANYI </v>
      </c>
      <c r="F15" s="299"/>
      <c r="G15" s="293" t="str">
        <f>IF($B15="","",VLOOKUP($B15,'Fiú 2 kcs. A ELO'!$A$7:$O$22,3))</f>
        <v>Dániel</v>
      </c>
      <c r="H15" s="299"/>
      <c r="I15" s="293" t="str">
        <f>IF($B15="","",VLOOKUP($B15,'Fiú 2 kcs. A ELO'!$A$7:$O$22,4))</f>
        <v>Zalalövői Általános Iskola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3</v>
      </c>
      <c r="C17" s="298">
        <f>IF($B17="","",VLOOKUP($B17,'Fiú 2 kcs. A ELO'!$A$7:$O$22,5))</f>
        <v>0</v>
      </c>
      <c r="D17" s="298">
        <f>IF($B17="","",VLOOKUP($B17,'Fiú 2 kcs. A ELO'!$A$7:$O$22,15))</f>
        <v>0</v>
      </c>
      <c r="E17" s="293" t="str">
        <f>UPPER(IF($B17="","",VLOOKUP($B17,'Fiú 2 kcs. A ELO'!$A$7:$O$22,2)))</f>
        <v xml:space="preserve">SZENTKIRÁLYI-TÓTH </v>
      </c>
      <c r="F17" s="299"/>
      <c r="G17" s="293" t="str">
        <f>IF($B17="","",VLOOKUP($B17,'Fiú 2 kcs. A ELO'!$A$7:$O$22,3))</f>
        <v>Hunor</v>
      </c>
      <c r="H17" s="299"/>
      <c r="I17" s="293" t="str">
        <f>IF($B17="","",VLOOKUP($B17,'Fiú 2 kcs. A ELO'!$A$7:$O$22,4))</f>
        <v>Pasaréti Szabó Lőrinc Magyar-Angol Két Tanítási Nyelvű Általános Iskola és Gimnázium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>ORBÁN - HAPP</v>
      </c>
      <c r="E22" s="443"/>
      <c r="F22" s="443" t="str">
        <f>E9</f>
        <v xml:space="preserve">PÉTER </v>
      </c>
      <c r="G22" s="443"/>
      <c r="H22" s="443" t="str">
        <f>E11</f>
        <v>LENTE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51" t="str">
        <f>E7</f>
        <v>ORBÁN - HAPP</v>
      </c>
      <c r="C23" s="451"/>
      <c r="D23" s="461"/>
      <c r="E23" s="461"/>
      <c r="F23" s="462" t="s">
        <v>391</v>
      </c>
      <c r="G23" s="463"/>
      <c r="H23" s="462" t="s">
        <v>432</v>
      </c>
      <c r="I23" s="463"/>
      <c r="J23" s="274"/>
      <c r="K23" s="274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51" t="str">
        <f>E9</f>
        <v xml:space="preserve">PÉTER </v>
      </c>
      <c r="C24" s="451"/>
      <c r="D24" s="462" t="s">
        <v>392</v>
      </c>
      <c r="E24" s="463"/>
      <c r="F24" s="461"/>
      <c r="G24" s="461"/>
      <c r="H24" s="462" t="s">
        <v>430</v>
      </c>
      <c r="I24" s="463"/>
      <c r="J24" s="274"/>
      <c r="K24" s="274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51" t="str">
        <f>E11</f>
        <v>LENTE</v>
      </c>
      <c r="C25" s="451"/>
      <c r="D25" s="462" t="s">
        <v>433</v>
      </c>
      <c r="E25" s="463"/>
      <c r="F25" s="462" t="s">
        <v>431</v>
      </c>
      <c r="G25" s="463"/>
      <c r="H25" s="461"/>
      <c r="I25" s="461"/>
      <c r="J25" s="274"/>
      <c r="K25" s="274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55"/>
      <c r="C27" s="455"/>
      <c r="D27" s="443" t="str">
        <f>E13</f>
        <v>LAKATOS</v>
      </c>
      <c r="E27" s="443"/>
      <c r="F27" s="443" t="str">
        <f>E15</f>
        <v xml:space="preserve">BARANYI </v>
      </c>
      <c r="G27" s="443"/>
      <c r="H27" s="443" t="str">
        <f>E17</f>
        <v xml:space="preserve">SZENTKIRÁLYI-TÓTH </v>
      </c>
      <c r="I27" s="443"/>
      <c r="J27" s="274"/>
      <c r="K27" s="274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51" t="str">
        <f>E13</f>
        <v>LAKATOS</v>
      </c>
      <c r="C28" s="451"/>
      <c r="D28" s="461"/>
      <c r="E28" s="461"/>
      <c r="F28" s="462" t="s">
        <v>352</v>
      </c>
      <c r="G28" s="463"/>
      <c r="H28" s="462" t="s">
        <v>434</v>
      </c>
      <c r="I28" s="463"/>
      <c r="J28" s="274"/>
      <c r="K28" s="274"/>
      <c r="L28" s="274"/>
      <c r="M28" s="337"/>
    </row>
    <row r="29" spans="1:37" ht="18.75" customHeight="1" x14ac:dyDescent="0.25">
      <c r="A29" s="334" t="s">
        <v>72</v>
      </c>
      <c r="B29" s="451" t="str">
        <f>E15</f>
        <v xml:space="preserve">BARANYI </v>
      </c>
      <c r="C29" s="451"/>
      <c r="D29" s="462" t="s">
        <v>353</v>
      </c>
      <c r="E29" s="463"/>
      <c r="F29" s="461"/>
      <c r="G29" s="461"/>
      <c r="H29" s="462" t="s">
        <v>434</v>
      </c>
      <c r="I29" s="463"/>
      <c r="J29" s="274"/>
      <c r="K29" s="274"/>
      <c r="L29" s="274"/>
      <c r="M29" s="337"/>
    </row>
    <row r="30" spans="1:37" ht="18.75" customHeight="1" x14ac:dyDescent="0.25">
      <c r="A30" s="334" t="s">
        <v>73</v>
      </c>
      <c r="B30" s="451" t="str">
        <f>E17</f>
        <v xml:space="preserve">SZENTKIRÁLYI-TÓTH </v>
      </c>
      <c r="C30" s="451"/>
      <c r="D30" s="462" t="s">
        <v>335</v>
      </c>
      <c r="E30" s="463"/>
      <c r="F30" s="462" t="s">
        <v>335</v>
      </c>
      <c r="G30" s="463"/>
      <c r="H30" s="461"/>
      <c r="I30" s="461"/>
      <c r="J30" s="274"/>
      <c r="K30" s="274"/>
      <c r="L30" s="274"/>
      <c r="M30" s="337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60" t="str">
        <f>IF(M23=1,B23,IF(M24=1,B24,IF(M25=1,B25,"")))</f>
        <v/>
      </c>
      <c r="D32" s="460"/>
      <c r="E32" s="304" t="s">
        <v>75</v>
      </c>
      <c r="F32" s="460" t="str">
        <f>IF(M28=1,B28,IF(M29=1,B29,IF(M30=1,B30,"")))</f>
        <v/>
      </c>
      <c r="G32" s="460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60" t="str">
        <f>IF(M23=2,B23,IF(M24=2,B24,IF(M25=2,B25,"")))</f>
        <v/>
      </c>
      <c r="D34" s="460"/>
      <c r="E34" s="304" t="s">
        <v>75</v>
      </c>
      <c r="F34" s="460" t="str">
        <f>IF(M28=2,B28,IF(M29=2,B29,IF(M30=2,B30,"")))</f>
        <v/>
      </c>
      <c r="G34" s="460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60" t="str">
        <f>IF(M23=3,B23,IF(M24=3,B24,IF(M25=3,B25,"")))</f>
        <v/>
      </c>
      <c r="D36" s="460"/>
      <c r="E36" s="304" t="s">
        <v>75</v>
      </c>
      <c r="F36" s="460" t="str">
        <f>IF(M28=3,B28,IF(M29=3,B29,IF(M30=3,B30,"")))</f>
        <v/>
      </c>
      <c r="G36" s="460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2" t="str">
        <f>IF(D40&gt;$R$47,,UPPER(VLOOKUP(D40,'Fiú 2 kcs. A ELO'!$A$7:$Q$134,2)))</f>
        <v xml:space="preserve">RÁCZ 	</v>
      </c>
      <c r="F40" s="452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49" t="str">
        <f>IF(D41&gt;$R$47,,UPPER(VLOOKUP(D41,'Fiú 2 kcs. A ELO'!$A$7:$Q$134,2)))</f>
        <v xml:space="preserve">PÉTER </v>
      </c>
      <c r="F41" s="449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MIN(4,'Fiú 2 kcs. A ELO'!Q5)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50" priority="1" stopIfTrue="1" operator="equal">
      <formula>"Bye"</formula>
    </cfRule>
  </conditionalFormatting>
  <conditionalFormatting sqref="R47">
    <cfRule type="expression" dxfId="4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3">
    <tabColor indexed="11"/>
  </sheetPr>
  <dimension ref="A1:AK41"/>
  <sheetViews>
    <sheetView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Altalanos!$C$8</f>
        <v>Fiú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/>
      <c r="C7" s="298" t="str">
        <f>IF($B7="","",VLOOKUP($B7,'Fiú 2 kcs. A ELO'!$A$7:$O$22,5))</f>
        <v/>
      </c>
      <c r="D7" s="298" t="str">
        <f>IF($B7="","",VLOOKUP($B7,'Fiú 2 kcs. A ELO'!$A$7:$O$22,15))</f>
        <v/>
      </c>
      <c r="E7" s="432" t="s">
        <v>444</v>
      </c>
      <c r="F7" s="299"/>
      <c r="G7" s="432" t="s">
        <v>211</v>
      </c>
      <c r="H7" s="299"/>
      <c r="I7" s="432" t="s">
        <v>445</v>
      </c>
      <c r="J7" s="274"/>
      <c r="K7" s="440" t="s">
        <v>469</v>
      </c>
      <c r="L7" s="354"/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35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/>
      <c r="C9" s="298" t="str">
        <f>IF($B9="","",VLOOKUP($B9,'Fiú 2 kcs. A ELO'!$A$7:$O$22,5))</f>
        <v/>
      </c>
      <c r="D9" s="298" t="str">
        <f>IF($B9="","",VLOOKUP($B9,'Fiú 2 kcs. A ELO'!$A$7:$O$22,15))</f>
        <v/>
      </c>
      <c r="E9" s="432" t="s">
        <v>448</v>
      </c>
      <c r="F9" s="299"/>
      <c r="G9" s="432" t="s">
        <v>222</v>
      </c>
      <c r="H9" s="299"/>
      <c r="I9" s="432" t="s">
        <v>449</v>
      </c>
      <c r="J9" s="274"/>
      <c r="K9" s="440" t="s">
        <v>467</v>
      </c>
      <c r="L9" s="354"/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35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/>
      <c r="C11" s="298" t="str">
        <f>IF($B11="","",VLOOKUP($B11,'Fiú 2 kcs. A ELO'!$A$7:$O$22,5))</f>
        <v/>
      </c>
      <c r="D11" s="298" t="str">
        <f>IF($B11="","",VLOOKUP($B11,'Fiú 2 kcs. A ELO'!$A$7:$O$22,15))</f>
        <v/>
      </c>
      <c r="E11" s="432" t="s">
        <v>435</v>
      </c>
      <c r="F11" s="299"/>
      <c r="G11" s="432" t="s">
        <v>229</v>
      </c>
      <c r="H11" s="299"/>
      <c r="I11" s="432" t="s">
        <v>436</v>
      </c>
      <c r="J11" s="274"/>
      <c r="K11" s="440" t="s">
        <v>468</v>
      </c>
      <c r="L11" s="354"/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441"/>
      <c r="L12" s="274"/>
      <c r="M12" s="274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>RÁCZ</v>
      </c>
      <c r="E18" s="443"/>
      <c r="F18" s="443" t="str">
        <f>E9</f>
        <v xml:space="preserve">ORBÁN-HAPP </v>
      </c>
      <c r="G18" s="443"/>
      <c r="H18" s="443" t="str">
        <f>E11</f>
        <v xml:space="preserve">LAKATOS </v>
      </c>
      <c r="I18" s="443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>RÁCZ</v>
      </c>
      <c r="C19" s="451"/>
      <c r="D19" s="461"/>
      <c r="E19" s="461"/>
      <c r="F19" s="462" t="s">
        <v>363</v>
      </c>
      <c r="G19" s="463"/>
      <c r="H19" s="462" t="s">
        <v>361</v>
      </c>
      <c r="I19" s="463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 xml:space="preserve">ORBÁN-HAPP </v>
      </c>
      <c r="C20" s="451"/>
      <c r="D20" s="462" t="s">
        <v>362</v>
      </c>
      <c r="E20" s="463"/>
      <c r="F20" s="461"/>
      <c r="G20" s="461"/>
      <c r="H20" s="462" t="s">
        <v>470</v>
      </c>
      <c r="I20" s="463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 xml:space="preserve">LAKATOS </v>
      </c>
      <c r="C21" s="451"/>
      <c r="D21" s="462" t="s">
        <v>360</v>
      </c>
      <c r="E21" s="463"/>
      <c r="F21" s="462" t="s">
        <v>471</v>
      </c>
      <c r="G21" s="463"/>
      <c r="H21" s="461"/>
      <c r="I21" s="461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403"/>
      <c r="N33" s="402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48" priority="2" stopIfTrue="1" operator="equal">
      <formula>"Bye"</formula>
    </cfRule>
  </conditionalFormatting>
  <conditionalFormatting sqref="R41">
    <cfRule type="expression" dxfId="4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D30" sqref="D30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87.77734375" style="40" bestFit="1" customWidth="1"/>
    <col min="5" max="5" width="12.109375" style="390" customWidth="1"/>
    <col min="6" max="6" width="6.109375" style="91" hidden="1" customWidth="1"/>
    <col min="7" max="7" width="31.441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11" t="str">
        <f>Altalanos!$D$8</f>
        <v>Fiú 2 kcs B</v>
      </c>
      <c r="D2" s="104"/>
      <c r="E2" s="201" t="s">
        <v>34</v>
      </c>
      <c r="F2" s="92"/>
      <c r="G2" s="92"/>
      <c r="H2" s="379"/>
      <c r="I2" s="379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50</v>
      </c>
      <c r="B3" s="377"/>
      <c r="C3" s="377"/>
      <c r="D3" s="377"/>
      <c r="E3" s="377"/>
      <c r="F3" s="377"/>
      <c r="G3" s="377"/>
      <c r="H3" s="377"/>
      <c r="I3" s="378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92" t="s">
        <v>30</v>
      </c>
      <c r="I4" s="383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93"/>
      <c r="J5" s="111"/>
      <c r="K5" s="82"/>
      <c r="L5" s="82"/>
      <c r="M5" s="82"/>
      <c r="N5" s="111"/>
      <c r="O5" s="90"/>
      <c r="P5" s="90"/>
      <c r="Q5" s="401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80" t="s">
        <v>37</v>
      </c>
      <c r="I6" s="381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6" t="s">
        <v>235</v>
      </c>
      <c r="C7" s="428" t="s">
        <v>236</v>
      </c>
      <c r="D7" s="416" t="s">
        <v>131</v>
      </c>
      <c r="E7" s="429"/>
      <c r="F7" s="417"/>
      <c r="G7" s="375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5" t="s">
        <v>237</v>
      </c>
      <c r="C8" s="421" t="s">
        <v>238</v>
      </c>
      <c r="D8" s="414" t="s">
        <v>140</v>
      </c>
      <c r="E8" s="204"/>
      <c r="F8" s="376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5" t="s">
        <v>239</v>
      </c>
      <c r="C9" s="421" t="s">
        <v>240</v>
      </c>
      <c r="D9" s="414" t="s">
        <v>140</v>
      </c>
      <c r="E9" s="204"/>
      <c r="F9" s="376"/>
      <c r="G9" s="216"/>
      <c r="H9" s="94"/>
      <c r="I9" s="94"/>
      <c r="J9" s="188"/>
      <c r="K9" s="186"/>
      <c r="L9" s="190"/>
      <c r="M9" s="186"/>
      <c r="N9" s="183"/>
      <c r="O9" s="94"/>
      <c r="P9" s="385"/>
      <c r="Q9" s="211"/>
    </row>
    <row r="10" spans="1:17" s="11" customFormat="1" ht="18.899999999999999" customHeight="1" x14ac:dyDescent="0.3">
      <c r="A10" s="191">
        <v>4</v>
      </c>
      <c r="B10" s="414" t="s">
        <v>241</v>
      </c>
      <c r="C10" s="414" t="s">
        <v>242</v>
      </c>
      <c r="D10" s="414" t="s">
        <v>243</v>
      </c>
      <c r="E10" s="204"/>
      <c r="F10" s="376"/>
      <c r="G10" s="216"/>
      <c r="H10" s="94"/>
      <c r="I10" s="94"/>
      <c r="J10" s="188"/>
      <c r="K10" s="186"/>
      <c r="L10" s="190"/>
      <c r="M10" s="186"/>
      <c r="N10" s="183"/>
      <c r="O10" s="94"/>
      <c r="P10" s="384"/>
      <c r="Q10" s="382"/>
    </row>
    <row r="11" spans="1:17" s="11" customFormat="1" ht="18.899999999999999" customHeight="1" x14ac:dyDescent="0.3">
      <c r="A11" s="191">
        <v>5</v>
      </c>
      <c r="B11" s="414" t="s">
        <v>244</v>
      </c>
      <c r="C11" s="414" t="s">
        <v>245</v>
      </c>
      <c r="D11" s="414" t="s">
        <v>149</v>
      </c>
      <c r="E11" s="204"/>
      <c r="F11" s="376"/>
      <c r="G11" s="216"/>
      <c r="H11" s="94"/>
      <c r="I11" s="94"/>
      <c r="J11" s="188"/>
      <c r="K11" s="186"/>
      <c r="L11" s="190"/>
      <c r="M11" s="186"/>
      <c r="N11" s="183"/>
      <c r="O11" s="94"/>
      <c r="P11" s="384"/>
      <c r="Q11" s="382"/>
    </row>
    <row r="12" spans="1:17" s="11" customFormat="1" ht="18.899999999999999" customHeight="1" x14ac:dyDescent="0.3">
      <c r="A12" s="191">
        <v>6</v>
      </c>
      <c r="B12" s="414" t="s">
        <v>246</v>
      </c>
      <c r="C12" s="414" t="s">
        <v>229</v>
      </c>
      <c r="D12" s="414" t="s">
        <v>247</v>
      </c>
      <c r="E12" s="204"/>
      <c r="F12" s="376"/>
      <c r="G12" s="216"/>
      <c r="H12" s="94"/>
      <c r="I12" s="94"/>
      <c r="J12" s="188"/>
      <c r="K12" s="186"/>
      <c r="L12" s="190"/>
      <c r="M12" s="186"/>
      <c r="N12" s="183"/>
      <c r="O12" s="94"/>
      <c r="P12" s="384"/>
      <c r="Q12" s="382"/>
    </row>
    <row r="13" spans="1:17" s="11" customFormat="1" ht="18.899999999999999" customHeight="1" x14ac:dyDescent="0.3">
      <c r="A13" s="191">
        <v>7</v>
      </c>
      <c r="B13" s="419" t="s">
        <v>248</v>
      </c>
      <c r="C13" s="414" t="s">
        <v>229</v>
      </c>
      <c r="D13" s="420" t="s">
        <v>249</v>
      </c>
      <c r="E13" s="204"/>
      <c r="F13" s="376"/>
      <c r="G13" s="216"/>
      <c r="H13" s="94"/>
      <c r="I13" s="94"/>
      <c r="J13" s="188"/>
      <c r="K13" s="186"/>
      <c r="L13" s="190"/>
      <c r="M13" s="186"/>
      <c r="N13" s="183"/>
      <c r="O13" s="94"/>
      <c r="P13" s="384"/>
      <c r="Q13" s="382"/>
    </row>
    <row r="14" spans="1:17" s="11" customFormat="1" ht="18.899999999999999" customHeight="1" x14ac:dyDescent="0.3">
      <c r="A14" s="191">
        <v>8</v>
      </c>
      <c r="B14" s="419" t="s">
        <v>250</v>
      </c>
      <c r="C14" s="414" t="s">
        <v>251</v>
      </c>
      <c r="D14" s="420" t="s">
        <v>252</v>
      </c>
      <c r="E14" s="204"/>
      <c r="F14" s="95"/>
      <c r="G14" s="95"/>
      <c r="H14" s="94"/>
      <c r="I14" s="94"/>
      <c r="J14" s="188"/>
      <c r="K14" s="186"/>
      <c r="L14" s="190"/>
      <c r="M14" s="215"/>
      <c r="N14" s="183"/>
      <c r="O14" s="94"/>
      <c r="P14" s="95"/>
      <c r="Q14" s="95"/>
    </row>
    <row r="15" spans="1:17" s="11" customFormat="1" ht="18.899999999999999" customHeight="1" x14ac:dyDescent="0.3">
      <c r="A15" s="191">
        <v>9</v>
      </c>
      <c r="B15" s="414" t="s">
        <v>253</v>
      </c>
      <c r="C15" s="414" t="s">
        <v>254</v>
      </c>
      <c r="D15" s="414" t="s">
        <v>255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112"/>
      <c r="Q15" s="95"/>
    </row>
    <row r="16" spans="1:17" s="11" customFormat="1" ht="18.899999999999999" customHeight="1" x14ac:dyDescent="0.3">
      <c r="A16" s="191">
        <v>10</v>
      </c>
      <c r="B16" s="414" t="s">
        <v>256</v>
      </c>
      <c r="C16" s="414" t="s">
        <v>257</v>
      </c>
      <c r="D16" s="414" t="s">
        <v>258</v>
      </c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25">
      <c r="A17" s="191">
        <v>11</v>
      </c>
      <c r="B17" s="421" t="s">
        <v>259</v>
      </c>
      <c r="C17" s="421" t="s">
        <v>260</v>
      </c>
      <c r="D17" s="422" t="s">
        <v>261</v>
      </c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25">
      <c r="A18" s="191">
        <v>12</v>
      </c>
      <c r="B18" s="421" t="s">
        <v>129</v>
      </c>
      <c r="C18" s="421" t="s">
        <v>262</v>
      </c>
      <c r="D18" s="422" t="s">
        <v>263</v>
      </c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3">
      <c r="A19" s="191">
        <v>13</v>
      </c>
      <c r="B19" s="420" t="s">
        <v>264</v>
      </c>
      <c r="C19" s="414" t="s">
        <v>265</v>
      </c>
      <c r="D19" s="414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3">
      <c r="A20" s="191">
        <v>14</v>
      </c>
      <c r="B20" s="420" t="s">
        <v>266</v>
      </c>
      <c r="C20" s="414" t="s">
        <v>267</v>
      </c>
      <c r="D20" s="414"/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427" t="s">
        <v>268</v>
      </c>
      <c r="C21" s="427" t="s">
        <v>260</v>
      </c>
      <c r="D21" s="427" t="s">
        <v>269</v>
      </c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25">
      <c r="A22" s="191">
        <v>16</v>
      </c>
      <c r="B22" s="427" t="s">
        <v>270</v>
      </c>
      <c r="C22" s="427" t="s">
        <v>271</v>
      </c>
      <c r="D22" s="427" t="s">
        <v>272</v>
      </c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3">
      <c r="A23" s="191">
        <v>17</v>
      </c>
      <c r="B23" s="421" t="s">
        <v>273</v>
      </c>
      <c r="C23" s="421" t="s">
        <v>274</v>
      </c>
      <c r="D23" s="414" t="s">
        <v>275</v>
      </c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25">
      <c r="A24" s="191">
        <v>18</v>
      </c>
      <c r="B24" s="421" t="s">
        <v>276</v>
      </c>
      <c r="C24" s="421" t="s">
        <v>277</v>
      </c>
      <c r="D24" s="421" t="s">
        <v>278</v>
      </c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3">
      <c r="A25" s="191">
        <v>19</v>
      </c>
      <c r="B25" s="415" t="s">
        <v>279</v>
      </c>
      <c r="C25" s="414" t="s">
        <v>280</v>
      </c>
      <c r="D25" s="414" t="s">
        <v>281</v>
      </c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3">
      <c r="A26" s="191">
        <v>20</v>
      </c>
      <c r="B26" s="415" t="s">
        <v>282</v>
      </c>
      <c r="C26" s="414" t="s">
        <v>224</v>
      </c>
      <c r="D26" s="414" t="s">
        <v>168</v>
      </c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3">
      <c r="A27" s="191">
        <v>21</v>
      </c>
      <c r="B27" s="414" t="s">
        <v>283</v>
      </c>
      <c r="C27" s="414" t="s">
        <v>284</v>
      </c>
      <c r="D27" s="415" t="s">
        <v>173</v>
      </c>
      <c r="E27" s="409"/>
      <c r="F27" s="394"/>
      <c r="G27" s="211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3">
      <c r="A28" s="191">
        <v>22</v>
      </c>
      <c r="B28" s="423" t="s">
        <v>285</v>
      </c>
      <c r="C28" s="414" t="s">
        <v>224</v>
      </c>
      <c r="D28" s="414" t="s">
        <v>203</v>
      </c>
      <c r="E28" s="204"/>
      <c r="F28" s="95"/>
      <c r="G28" s="95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3">
      <c r="A29" s="191">
        <v>23</v>
      </c>
      <c r="B29" s="423" t="s">
        <v>286</v>
      </c>
      <c r="C29" s="414" t="s">
        <v>287</v>
      </c>
      <c r="D29" s="414" t="s">
        <v>181</v>
      </c>
      <c r="E29" s="204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3">
      <c r="A30" s="191">
        <v>24</v>
      </c>
      <c r="B30" s="414" t="s">
        <v>288</v>
      </c>
      <c r="C30" s="414" t="s">
        <v>211</v>
      </c>
      <c r="D30" s="414" t="s">
        <v>289</v>
      </c>
      <c r="E30" s="391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3">
      <c r="A31" s="191">
        <v>25</v>
      </c>
      <c r="B31" s="414" t="s">
        <v>292</v>
      </c>
      <c r="C31" s="414" t="s">
        <v>293</v>
      </c>
      <c r="D31" s="414"/>
      <c r="E31" s="391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3">
      <c r="A32" s="191">
        <v>26</v>
      </c>
      <c r="B32" s="414"/>
      <c r="C32" s="414"/>
      <c r="D32" s="414"/>
      <c r="E32" s="391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6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6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6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6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6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6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6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6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6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6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6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6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6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6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6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6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6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6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6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6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6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6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6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6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6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6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6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6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6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6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6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6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6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6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6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6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6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6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6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6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6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6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6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6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6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6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6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6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6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6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6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6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6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6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6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6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6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6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6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6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6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6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6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6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6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6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6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6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6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6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6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6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6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6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6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6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6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6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6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6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6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6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6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6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6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6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6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6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6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6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6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6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6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6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6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6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6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6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6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6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6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6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6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6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6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6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6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6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6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6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6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6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6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6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6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6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6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6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6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8:A32 A33:D156">
    <cfRule type="expression" dxfId="46" priority="18" stopIfTrue="1">
      <formula>$Q8&gt;=1</formula>
    </cfRule>
  </conditionalFormatting>
  <conditionalFormatting sqref="A7:D7 B33:D37">
    <cfRule type="expression" dxfId="45" priority="5" stopIfTrue="1">
      <formula>$Q7&gt;=1</formula>
    </cfRule>
  </conditionalFormatting>
  <conditionalFormatting sqref="B23:C25">
    <cfRule type="expression" dxfId="44" priority="2" stopIfTrue="1">
      <formula>$S23&gt;=1</formula>
    </cfRule>
  </conditionalFormatting>
  <conditionalFormatting sqref="C8:D9">
    <cfRule type="expression" dxfId="43" priority="4" stopIfTrue="1">
      <formula>$S8&gt;=1</formula>
    </cfRule>
  </conditionalFormatting>
  <conditionalFormatting sqref="D24:D25">
    <cfRule type="expression" dxfId="42" priority="1" stopIfTrue="1">
      <formula>$S23&gt;=1</formula>
    </cfRule>
  </conditionalFormatting>
  <conditionalFormatting sqref="E7:E14">
    <cfRule type="expression" dxfId="41" priority="10" stopIfTrue="1">
      <formula>AND(ROUNDDOWN(($A$4-E7)/365.25,0)&lt;=13,G7&lt;&gt;"OK")</formula>
    </cfRule>
    <cfRule type="expression" dxfId="40" priority="11" stopIfTrue="1">
      <formula>AND(ROUNDDOWN(($A$4-E7)/365.25,0)&lt;=14,G7&lt;&gt;"OK")</formula>
    </cfRule>
    <cfRule type="expression" dxfId="39" priority="12" stopIfTrue="1">
      <formula>AND(ROUNDDOWN(($A$4-E7)/365.25,0)&lt;=17,G7&lt;&gt;"OK")</formula>
    </cfRule>
    <cfRule type="expression" dxfId="38" priority="15" stopIfTrue="1">
      <formula>AND(ROUNDDOWN(($A$4-E7)/365.25,0)&lt;=13,G7&lt;&gt;"OK")</formula>
    </cfRule>
    <cfRule type="expression" dxfId="37" priority="16" stopIfTrue="1">
      <formula>AND(ROUNDDOWN(($A$4-E7)/365.25,0)&lt;=14,G7&lt;&gt;"OK")</formula>
    </cfRule>
    <cfRule type="expression" dxfId="36" priority="17" stopIfTrue="1">
      <formula>AND(ROUNDDOWN(($A$4-E7)/365.25,0)&lt;=17,G7&lt;&gt;"OK")</formula>
    </cfRule>
  </conditionalFormatting>
  <conditionalFormatting sqref="E7:E37">
    <cfRule type="expression" dxfId="35" priority="6" stopIfTrue="1">
      <formula>AND(ROUNDDOWN(($A$4-E7)/365.25,0)&lt;=13,G7&lt;&gt;"OK")</formula>
    </cfRule>
    <cfRule type="expression" dxfId="34" priority="7" stopIfTrue="1">
      <formula>AND(ROUNDDOWN(($A$4-E7)/365.25,0)&lt;=14,G7&lt;&gt;"OK")</formula>
    </cfRule>
    <cfRule type="expression" dxfId="33" priority="8" stopIfTrue="1">
      <formula>AND(ROUNDDOWN(($A$4-E7)/365.25,0)&lt;=17,G7&lt;&gt;"OK")</formula>
    </cfRule>
  </conditionalFormatting>
  <conditionalFormatting sqref="E7:E156">
    <cfRule type="expression" dxfId="32" priority="20" stopIfTrue="1">
      <formula>AND(ROUNDDOWN(($A$4-E7)/365.25,0)&lt;=13,G7&lt;&gt;"OK")</formula>
    </cfRule>
    <cfRule type="expression" dxfId="31" priority="21" stopIfTrue="1">
      <formula>AND(ROUNDDOWN(($A$4-E7)/365.25,0)&lt;=14,G7&lt;&gt;"OK")</formula>
    </cfRule>
    <cfRule type="expression" dxfId="30" priority="22" stopIfTrue="1">
      <formula>AND(ROUNDDOWN(($A$4-E7)/365.25,0)&lt;=17,G7&lt;&gt;"OK")</formula>
    </cfRule>
  </conditionalFormatting>
  <conditionalFormatting sqref="J7:J156">
    <cfRule type="cellIs" dxfId="29" priority="14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34">
    <tabColor indexed="11"/>
  </sheetPr>
  <dimension ref="A1:AK41"/>
  <sheetViews>
    <sheetView workbookViewId="0">
      <selection activeCell="S26" sqref="S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Altalanos!$D$8</f>
        <v>Fiú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ht="13.8" x14ac:dyDescent="0.3">
      <c r="A7" s="304" t="s">
        <v>64</v>
      </c>
      <c r="B7" s="329"/>
      <c r="C7" s="298">
        <v>0</v>
      </c>
      <c r="D7" s="298">
        <v>0</v>
      </c>
      <c r="E7" s="432" t="s">
        <v>316</v>
      </c>
      <c r="F7" s="299"/>
      <c r="G7" s="432" t="s">
        <v>224</v>
      </c>
      <c r="H7" s="299"/>
      <c r="I7" s="414" t="s">
        <v>203</v>
      </c>
      <c r="J7" s="274"/>
      <c r="K7" s="364"/>
      <c r="L7" s="354" t="str">
        <f>IF(K7="","",CONCATENATE(VLOOKUP($Y$3,$AB$1:$AK$1,K7)," pont"))</f>
        <v/>
      </c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>
        <v>3</v>
      </c>
      <c r="C9" s="298">
        <f>IF($B9="","",VLOOKUP($B9,'Fiú 2 kcs. B. ELO'!$A$7:$O$22,5))</f>
        <v>0</v>
      </c>
      <c r="D9" s="298">
        <f>IF($B9="","",VLOOKUP($B9,'Fiú 2 kcs. B. ELO'!$A$7:$O$22,15))</f>
        <v>0</v>
      </c>
      <c r="E9" s="293" t="str">
        <f>UPPER(IF($B9="","",VLOOKUP($B9,'Fiú 2 kcs. B. ELO'!$A$7:$O$22,2)))</f>
        <v xml:space="preserve">ZÁMBÓ </v>
      </c>
      <c r="F9" s="299"/>
      <c r="G9" s="293" t="str">
        <f>IF($B9="","",VLOOKUP($B9,'Fiú 2 kcs. B. ELO'!$A$7:$O$22,3))</f>
        <v>Zénó</v>
      </c>
      <c r="H9" s="299"/>
      <c r="I9" s="293" t="str">
        <f>IF($B9="","",VLOOKUP($B9,'Fiú 2 kcs. B. ELO'!$A$7:$O$22,4))</f>
        <v>Koch V. - Pécs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/>
      <c r="C11" s="298">
        <v>0</v>
      </c>
      <c r="D11" s="298">
        <v>0</v>
      </c>
      <c r="E11" s="432" t="s">
        <v>317</v>
      </c>
      <c r="F11" s="299"/>
      <c r="G11" s="432" t="s">
        <v>293</v>
      </c>
      <c r="H11" s="299"/>
      <c r="I11" s="293" t="str">
        <f>IF($B11="","",VLOOKUP($B11,'Fiú 2 kcs. B. ELO'!$A$7:$O$22,4))</f>
        <v/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>ASZÓDI</v>
      </c>
      <c r="E18" s="443"/>
      <c r="F18" s="443" t="str">
        <f>E9</f>
        <v xml:space="preserve">ZÁMBÓ </v>
      </c>
      <c r="G18" s="443"/>
      <c r="H18" s="443" t="str">
        <f>E11</f>
        <v>MÉSZÁROS</v>
      </c>
      <c r="I18" s="443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>ASZÓDI</v>
      </c>
      <c r="C19" s="451"/>
      <c r="D19" s="448"/>
      <c r="E19" s="448"/>
      <c r="F19" s="444" t="s">
        <v>334</v>
      </c>
      <c r="G19" s="445"/>
      <c r="H19" s="444" t="s">
        <v>350</v>
      </c>
      <c r="I19" s="445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 xml:space="preserve">ZÁMBÓ </v>
      </c>
      <c r="C20" s="451"/>
      <c r="D20" s="444" t="s">
        <v>335</v>
      </c>
      <c r="E20" s="445"/>
      <c r="F20" s="448"/>
      <c r="G20" s="448"/>
      <c r="H20" s="444" t="s">
        <v>335</v>
      </c>
      <c r="I20" s="445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>MÉSZÁROS</v>
      </c>
      <c r="C21" s="451"/>
      <c r="D21" s="444" t="s">
        <v>351</v>
      </c>
      <c r="E21" s="445"/>
      <c r="F21" s="444" t="s">
        <v>334</v>
      </c>
      <c r="G21" s="445"/>
      <c r="H21" s="448"/>
      <c r="I21" s="448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403"/>
      <c r="N33" s="402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8" priority="2" stopIfTrue="1" operator="equal">
      <formula>"Bye"</formula>
    </cfRule>
  </conditionalFormatting>
  <conditionalFormatting sqref="R41">
    <cfRule type="expression" dxfId="2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35">
    <tabColor indexed="11"/>
  </sheetPr>
  <dimension ref="A1:AK41"/>
  <sheetViews>
    <sheetView workbookViewId="0">
      <selection activeCell="F27" sqref="F2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Altalanos!$D$8</f>
        <v>Fiú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/>
      <c r="M3" s="51" t="s">
        <v>30</v>
      </c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355"/>
      <c r="M4" s="240" t="str">
        <f>Altalanos!$E$10</f>
        <v>Rákóczi Andrea</v>
      </c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>
        <v>10</v>
      </c>
      <c r="C7" s="331">
        <f>IF($B7="","",VLOOKUP($B7,'Fiú 2 kcs. B. ELO'!$A$7:$O$22,5))</f>
        <v>0</v>
      </c>
      <c r="D7" s="331">
        <f>IF($B7="","",VLOOKUP($B7,'Fiú 2 kcs. B. ELO'!$A$7:$O$22,15))</f>
        <v>0</v>
      </c>
      <c r="E7" s="450" t="str">
        <f>UPPER(IF($B7="","",VLOOKUP($B7,'Fiú 2 kcs. B. ELO'!$A$7:$O$22,2)))</f>
        <v>HATÁR</v>
      </c>
      <c r="F7" s="450"/>
      <c r="G7" s="450" t="str">
        <f>IF($B7="","",VLOOKUP($B7,'Fiú 2 kcs. B. ELO'!$A$7:$O$22,3))</f>
        <v>Ábel</v>
      </c>
      <c r="H7" s="450"/>
      <c r="I7" s="332" t="str">
        <f>IF($B7="","",VLOOKUP($B7,'Fiú 2 kcs. B. ELO'!$A$7:$O$22,4))</f>
        <v>Szfvári Teleki B. Gimn.</v>
      </c>
      <c r="J7" s="274"/>
      <c r="K7" s="364"/>
      <c r="L7" s="354" t="str">
        <f>IF(K7="","",CONCATENATE(VLOOKUP($Y$3,$AB$1:$AK$1,K7)," pont"))</f>
        <v/>
      </c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33"/>
      <c r="D8" s="333"/>
      <c r="E8" s="333"/>
      <c r="F8" s="333"/>
      <c r="G8" s="333"/>
      <c r="H8" s="333"/>
      <c r="I8" s="333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ht="13.8" x14ac:dyDescent="0.3">
      <c r="A9" s="304" t="s">
        <v>65</v>
      </c>
      <c r="B9" s="329">
        <v>17</v>
      </c>
      <c r="C9" s="331">
        <f>IF($B9="","",VLOOKUP($B9,'Fiú 2 kcs. B. ELO'!$A$7:$O$22,5))</f>
        <v>0</v>
      </c>
      <c r="D9" s="331">
        <f>IF($B9="","",VLOOKUP($B9,'Fiú 2 kcs. B. ELO'!$A$7:$O$22,15))</f>
        <v>0</v>
      </c>
      <c r="E9" s="465" t="s">
        <v>314</v>
      </c>
      <c r="F9" s="450"/>
      <c r="G9" s="465" t="s">
        <v>274</v>
      </c>
      <c r="H9" s="450"/>
      <c r="I9" s="414" t="s">
        <v>275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33"/>
      <c r="D10" s="333"/>
      <c r="E10" s="333"/>
      <c r="F10" s="333"/>
      <c r="G10" s="333"/>
      <c r="H10" s="333"/>
      <c r="I10" s="333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>
        <v>12</v>
      </c>
      <c r="C11" s="331">
        <f>IF($B11="","",VLOOKUP($B11,'Fiú 2 kcs. B. ELO'!$A$7:$O$22,5))</f>
        <v>0</v>
      </c>
      <c r="D11" s="331">
        <f>IF($B11="","",VLOOKUP($B11,'Fiú 2 kcs. B. ELO'!$A$7:$O$22,15))</f>
        <v>0</v>
      </c>
      <c r="E11" s="450" t="str">
        <f>UPPER(IF($B11="","",VLOOKUP($B11,'Fiú 2 kcs. B. ELO'!$A$7:$O$22,2)))</f>
        <v>KOVÁCS</v>
      </c>
      <c r="F11" s="450"/>
      <c r="G11" s="450" t="str">
        <f>IF($B11="","",VLOOKUP($B11,'Fiú 2 kcs. B. ELO'!$A$7:$O$22,3))</f>
        <v>Áron Gábor</v>
      </c>
      <c r="H11" s="450"/>
      <c r="I11" s="332" t="str">
        <f>IF($B11="","",VLOOKUP($B11,'Fiú 2 kcs. B. ELO'!$A$7:$O$22,4))</f>
        <v>Db., Hatvani I.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304"/>
      <c r="B12" s="330"/>
      <c r="C12" s="333"/>
      <c r="D12" s="333"/>
      <c r="E12" s="333"/>
      <c r="F12" s="333"/>
      <c r="G12" s="333"/>
      <c r="H12" s="333"/>
      <c r="I12" s="333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ht="13.8" x14ac:dyDescent="0.3">
      <c r="A13" s="304" t="s">
        <v>71</v>
      </c>
      <c r="B13" s="329"/>
      <c r="C13" s="331">
        <v>0</v>
      </c>
      <c r="D13" s="331">
        <v>0</v>
      </c>
      <c r="E13" s="465" t="s">
        <v>315</v>
      </c>
      <c r="F13" s="450"/>
      <c r="G13" s="465" t="s">
        <v>224</v>
      </c>
      <c r="H13" s="450"/>
      <c r="I13" s="414" t="s">
        <v>168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>HATÁR</v>
      </c>
      <c r="E18" s="443"/>
      <c r="F18" s="443" t="str">
        <f>E9</f>
        <v>AKILI</v>
      </c>
      <c r="G18" s="443"/>
      <c r="H18" s="443" t="str">
        <f>E11</f>
        <v>KOVÁCS</v>
      </c>
      <c r="I18" s="443"/>
      <c r="J18" s="443" t="str">
        <f>E13</f>
        <v>SZITA</v>
      </c>
      <c r="K18" s="443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>HATÁR</v>
      </c>
      <c r="C19" s="451"/>
      <c r="D19" s="448"/>
      <c r="E19" s="448"/>
      <c r="F19" s="444" t="s">
        <v>359</v>
      </c>
      <c r="G19" s="445"/>
      <c r="H19" s="444" t="s">
        <v>323</v>
      </c>
      <c r="I19" s="445"/>
      <c r="J19" s="446" t="s">
        <v>333</v>
      </c>
      <c r="K19" s="447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>AKILI</v>
      </c>
      <c r="C20" s="451"/>
      <c r="D20" s="444" t="s">
        <v>358</v>
      </c>
      <c r="E20" s="445"/>
      <c r="F20" s="448"/>
      <c r="G20" s="448"/>
      <c r="H20" s="444" t="s">
        <v>323</v>
      </c>
      <c r="I20" s="445"/>
      <c r="J20" s="444" t="s">
        <v>348</v>
      </c>
      <c r="K20" s="445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>KOVÁCS</v>
      </c>
      <c r="C21" s="451"/>
      <c r="D21" s="444" t="s">
        <v>321</v>
      </c>
      <c r="E21" s="445"/>
      <c r="F21" s="444" t="s">
        <v>321</v>
      </c>
      <c r="G21" s="445"/>
      <c r="H21" s="448"/>
      <c r="I21" s="448"/>
      <c r="J21" s="444" t="s">
        <v>322</v>
      </c>
      <c r="K21" s="445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334" t="s">
        <v>71</v>
      </c>
      <c r="B22" s="451" t="str">
        <f>E13</f>
        <v>SZITA</v>
      </c>
      <c r="C22" s="451"/>
      <c r="D22" s="444" t="s">
        <v>332</v>
      </c>
      <c r="E22" s="445"/>
      <c r="F22" s="444" t="s">
        <v>349</v>
      </c>
      <c r="G22" s="445"/>
      <c r="H22" s="446" t="s">
        <v>323</v>
      </c>
      <c r="I22" s="447"/>
      <c r="J22" s="448"/>
      <c r="K22" s="448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74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25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4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M4</f>
        <v>Rákóczi Andrea</v>
      </c>
      <c r="L41" s="252"/>
      <c r="M41" s="318"/>
      <c r="P41" s="153"/>
      <c r="Q41" s="151"/>
      <c r="R41" s="309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6" priority="2" stopIfTrue="1" operator="equal">
      <formula>"Bye"</formula>
    </cfRule>
  </conditionalFormatting>
  <conditionalFormatting sqref="R41">
    <cfRule type="expression" dxfId="2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2025.05.26-06-01.</v>
      </c>
      <c r="B5" s="54" t="str">
        <f>Altalanos!$C$10</f>
        <v>Balatonboglár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42" t="s">
        <v>25</v>
      </c>
      <c r="B6" s="442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74" t="s">
        <v>26</v>
      </c>
      <c r="B20" s="17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59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60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1"/>
  </sheetPr>
  <dimension ref="A1:AK47"/>
  <sheetViews>
    <sheetView topLeftCell="A13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14">
        <f>Altalanos!$E$8</f>
        <v>0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42" t="s">
        <v>78</v>
      </c>
      <c r="P5" s="343" t="s">
        <v>84</v>
      </c>
      <c r="R5" s="342" t="s">
        <v>78</v>
      </c>
      <c r="S5" s="404" t="s">
        <v>110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4" t="s">
        <v>85</v>
      </c>
      <c r="P6" s="345" t="s">
        <v>80</v>
      </c>
      <c r="R6" s="344" t="s">
        <v>85</v>
      </c>
      <c r="S6" s="405" t="s">
        <v>111</v>
      </c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ht="13.8" x14ac:dyDescent="0.3">
      <c r="A7" s="335" t="s">
        <v>64</v>
      </c>
      <c r="B7" s="348">
        <v>6</v>
      </c>
      <c r="C7" s="298" t="e">
        <f>IF($B7="","",VLOOKUP($B7,#REF!,5))</f>
        <v>#REF!</v>
      </c>
      <c r="D7" s="298" t="e">
        <f>IF($B7="","",VLOOKUP($B7,#REF!,15))</f>
        <v>#REF!</v>
      </c>
      <c r="E7" s="431" t="s">
        <v>308</v>
      </c>
      <c r="F7" s="297"/>
      <c r="G7" s="431" t="s">
        <v>229</v>
      </c>
      <c r="H7" s="297"/>
      <c r="I7" s="414" t="s">
        <v>247</v>
      </c>
      <c r="J7" s="274"/>
      <c r="K7" s="364"/>
      <c r="L7" s="354" t="str">
        <f>IF(K7="","",CONCATENATE(VLOOKUP($Y$3,$AB$1:$AK$1,K7)," pont"))</f>
        <v/>
      </c>
      <c r="M7" s="365"/>
      <c r="O7" s="346" t="s">
        <v>86</v>
      </c>
      <c r="P7" s="347" t="s">
        <v>82</v>
      </c>
      <c r="R7" s="346" t="s">
        <v>86</v>
      </c>
      <c r="S7" s="406" t="s">
        <v>87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ht="13.8" x14ac:dyDescent="0.3">
      <c r="A9" s="304" t="s">
        <v>65</v>
      </c>
      <c r="B9" s="350">
        <v>21</v>
      </c>
      <c r="C9" s="298" t="e">
        <f>IF($B9="","",VLOOKUP($B9,#REF!,5))</f>
        <v>#REF!</v>
      </c>
      <c r="D9" s="298" t="e">
        <f>IF($B9="","",VLOOKUP($B9,#REF!,15))</f>
        <v>#REF!</v>
      </c>
      <c r="E9" s="433" t="s">
        <v>309</v>
      </c>
      <c r="F9" s="434"/>
      <c r="G9" s="433" t="s">
        <v>284</v>
      </c>
      <c r="H9" s="299"/>
      <c r="I9" s="415" t="s">
        <v>173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ht="13.8" x14ac:dyDescent="0.25">
      <c r="A11" s="304" t="s">
        <v>66</v>
      </c>
      <c r="B11" s="350">
        <v>18</v>
      </c>
      <c r="C11" s="298" t="e">
        <f>IF($B11="","",VLOOKUP($B11,#REF!,5))</f>
        <v>#REF!</v>
      </c>
      <c r="D11" s="298" t="e">
        <f>IF($B11="","",VLOOKUP($B11,#REF!,15))</f>
        <v>#REF!</v>
      </c>
      <c r="E11" s="433" t="s">
        <v>310</v>
      </c>
      <c r="F11" s="434"/>
      <c r="G11" s="433" t="s">
        <v>277</v>
      </c>
      <c r="H11" s="299"/>
      <c r="I11" s="421" t="s">
        <v>278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ht="13.8" x14ac:dyDescent="0.3">
      <c r="A13" s="335" t="s">
        <v>71</v>
      </c>
      <c r="B13" s="348">
        <v>19</v>
      </c>
      <c r="C13" s="298" t="e">
        <f>IF($B13="","",VLOOKUP($B13,#REF!,5))</f>
        <v>#REF!</v>
      </c>
      <c r="D13" s="298" t="e">
        <f>IF($B13="","",VLOOKUP($B13,#REF!,15))</f>
        <v>#REF!</v>
      </c>
      <c r="E13" s="431" t="s">
        <v>311</v>
      </c>
      <c r="F13" s="297"/>
      <c r="G13" s="431" t="s">
        <v>280</v>
      </c>
      <c r="H13" s="297"/>
      <c r="I13" s="414" t="s">
        <v>281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ht="14.4" x14ac:dyDescent="0.3">
      <c r="A15" s="304" t="s">
        <v>72</v>
      </c>
      <c r="B15" s="350">
        <v>7</v>
      </c>
      <c r="C15" s="298" t="e">
        <f>IF($B15="","",VLOOKUP($B15,#REF!,5))</f>
        <v>#REF!</v>
      </c>
      <c r="D15" s="298" t="e">
        <f>IF($B15="","",VLOOKUP($B15,#REF!,15))</f>
        <v>#REF!</v>
      </c>
      <c r="E15" s="433" t="s">
        <v>313</v>
      </c>
      <c r="F15" s="434"/>
      <c r="G15" s="433" t="s">
        <v>229</v>
      </c>
      <c r="H15" s="299"/>
      <c r="I15" s="420" t="s">
        <v>249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ht="13.8" x14ac:dyDescent="0.3">
      <c r="A17" s="304" t="s">
        <v>73</v>
      </c>
      <c r="B17" s="350">
        <v>23</v>
      </c>
      <c r="C17" s="298" t="e">
        <f>IF($B17="","",VLOOKUP($B17,#REF!,5))</f>
        <v>#REF!</v>
      </c>
      <c r="D17" s="298" t="e">
        <f>IF($B17="","",VLOOKUP($B17,#REF!,15))</f>
        <v>#REF!</v>
      </c>
      <c r="E17" s="433" t="s">
        <v>312</v>
      </c>
      <c r="F17" s="434"/>
      <c r="G17" s="433" t="s">
        <v>287</v>
      </c>
      <c r="H17" s="299"/>
      <c r="I17" s="414" t="s">
        <v>181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>GYŐRFI</v>
      </c>
      <c r="E22" s="443"/>
      <c r="F22" s="443" t="str">
        <f>E9</f>
        <v>PAPP</v>
      </c>
      <c r="G22" s="443"/>
      <c r="H22" s="443" t="str">
        <f>E11</f>
        <v>SZŐCS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67" t="str">
        <f>E7</f>
        <v>GYŐRFI</v>
      </c>
      <c r="C23" s="467"/>
      <c r="D23" s="448"/>
      <c r="E23" s="448"/>
      <c r="F23" s="444" t="s">
        <v>363</v>
      </c>
      <c r="G23" s="445"/>
      <c r="H23" s="444" t="s">
        <v>337</v>
      </c>
      <c r="I23" s="445"/>
      <c r="J23" s="274"/>
      <c r="K23" s="274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67" t="str">
        <f>E9</f>
        <v>PAPP</v>
      </c>
      <c r="C24" s="467"/>
      <c r="D24" s="444" t="s">
        <v>362</v>
      </c>
      <c r="E24" s="445"/>
      <c r="F24" s="448"/>
      <c r="G24" s="448"/>
      <c r="H24" s="444" t="s">
        <v>339</v>
      </c>
      <c r="I24" s="445"/>
      <c r="J24" s="274"/>
      <c r="K24" s="274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67" t="str">
        <f>E11</f>
        <v>SZŐCS</v>
      </c>
      <c r="C25" s="467"/>
      <c r="D25" s="444" t="s">
        <v>336</v>
      </c>
      <c r="E25" s="445"/>
      <c r="F25" s="444" t="s">
        <v>338</v>
      </c>
      <c r="G25" s="445"/>
      <c r="H25" s="448"/>
      <c r="I25" s="448"/>
      <c r="J25" s="274"/>
      <c r="K25" s="274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435"/>
      <c r="C26" s="435"/>
      <c r="D26" s="435"/>
      <c r="E26" s="435"/>
      <c r="F26" s="435"/>
      <c r="G26" s="435"/>
      <c r="H26" s="435"/>
      <c r="I26" s="435"/>
      <c r="J26" s="274"/>
      <c r="K26" s="274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68"/>
      <c r="C27" s="468"/>
      <c r="D27" s="447" t="str">
        <f>E13</f>
        <v>JOHANCSIK</v>
      </c>
      <c r="E27" s="447"/>
      <c r="F27" s="447" t="str">
        <f>E15</f>
        <v>SIMON</v>
      </c>
      <c r="G27" s="447"/>
      <c r="H27" s="447" t="str">
        <f>E17</f>
        <v>IMRE</v>
      </c>
      <c r="I27" s="447"/>
      <c r="J27" s="274"/>
      <c r="K27" s="274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67" t="str">
        <f>E13</f>
        <v>JOHANCSIK</v>
      </c>
      <c r="C28" s="467"/>
      <c r="D28" s="448"/>
      <c r="E28" s="448"/>
      <c r="F28" s="444" t="s">
        <v>361</v>
      </c>
      <c r="G28" s="445"/>
      <c r="H28" s="444" t="s">
        <v>352</v>
      </c>
      <c r="I28" s="445"/>
      <c r="J28" s="274"/>
      <c r="K28" s="274"/>
      <c r="L28" s="274"/>
      <c r="M28" s="337"/>
    </row>
    <row r="29" spans="1:37" ht="18.75" customHeight="1" x14ac:dyDescent="0.25">
      <c r="A29" s="334" t="s">
        <v>72</v>
      </c>
      <c r="B29" s="467" t="str">
        <f>E15</f>
        <v>SIMON</v>
      </c>
      <c r="C29" s="467"/>
      <c r="D29" s="444" t="s">
        <v>360</v>
      </c>
      <c r="E29" s="445"/>
      <c r="F29" s="448"/>
      <c r="G29" s="448"/>
      <c r="H29" s="444" t="s">
        <v>336</v>
      </c>
      <c r="I29" s="445"/>
      <c r="J29" s="274"/>
      <c r="K29" s="274"/>
      <c r="L29" s="274"/>
      <c r="M29" s="337"/>
    </row>
    <row r="30" spans="1:37" ht="18.75" customHeight="1" x14ac:dyDescent="0.25">
      <c r="A30" s="334" t="s">
        <v>73</v>
      </c>
      <c r="B30" s="467" t="str">
        <f>E17</f>
        <v>IMRE</v>
      </c>
      <c r="C30" s="467"/>
      <c r="D30" s="444" t="s">
        <v>353</v>
      </c>
      <c r="E30" s="445"/>
      <c r="F30" s="444" t="s">
        <v>337</v>
      </c>
      <c r="G30" s="445"/>
      <c r="H30" s="448"/>
      <c r="I30" s="448"/>
      <c r="J30" s="274"/>
      <c r="K30" s="274"/>
      <c r="L30" s="274"/>
      <c r="M30" s="337"/>
    </row>
    <row r="31" spans="1:37" x14ac:dyDescent="0.25">
      <c r="A31" s="274"/>
      <c r="B31" s="435"/>
      <c r="C31" s="435"/>
      <c r="D31" s="435"/>
      <c r="E31" s="435"/>
      <c r="F31" s="435"/>
      <c r="G31" s="435"/>
      <c r="H31" s="435"/>
      <c r="I31" s="435"/>
      <c r="J31" s="274"/>
      <c r="K31" s="274"/>
      <c r="L31" s="274"/>
      <c r="M31" s="274"/>
    </row>
    <row r="32" spans="1:37" x14ac:dyDescent="0.25">
      <c r="A32" s="274" t="s">
        <v>58</v>
      </c>
      <c r="B32" s="435"/>
      <c r="C32" s="466" t="str">
        <f>IF(M23=1,B23,IF(M24=1,B24,IF(M25=1,B25,"")))</f>
        <v/>
      </c>
      <c r="D32" s="466"/>
      <c r="E32" s="436" t="s">
        <v>75</v>
      </c>
      <c r="F32" s="466" t="str">
        <f>IF(M28=1,B28,IF(M29=1,B29,IF(M30=1,B30,"")))</f>
        <v/>
      </c>
      <c r="G32" s="466"/>
      <c r="H32" s="435"/>
      <c r="I32" s="437"/>
      <c r="J32" s="274"/>
      <c r="K32" s="274"/>
      <c r="L32" s="274"/>
      <c r="M32" s="274"/>
    </row>
    <row r="33" spans="1:18" x14ac:dyDescent="0.25">
      <c r="A33" s="274"/>
      <c r="B33" s="435"/>
      <c r="C33" s="435"/>
      <c r="D33" s="435"/>
      <c r="E33" s="435"/>
      <c r="F33" s="436"/>
      <c r="G33" s="436"/>
      <c r="H33" s="435"/>
      <c r="I33" s="435"/>
      <c r="J33" s="274"/>
      <c r="K33" s="274"/>
      <c r="L33" s="274"/>
      <c r="M33" s="274"/>
    </row>
    <row r="34" spans="1:18" x14ac:dyDescent="0.25">
      <c r="A34" s="274" t="s">
        <v>74</v>
      </c>
      <c r="B34" s="435"/>
      <c r="C34" s="466" t="str">
        <f>IF(M23=2,B23,IF(M24=2,B24,IF(M25=2,B25,"")))</f>
        <v/>
      </c>
      <c r="D34" s="466"/>
      <c r="E34" s="436" t="s">
        <v>75</v>
      </c>
      <c r="F34" s="466" t="str">
        <f>IF(M28=2,B28,IF(M29=2,B29,IF(M30=2,B30,"")))</f>
        <v/>
      </c>
      <c r="G34" s="466"/>
      <c r="H34" s="435"/>
      <c r="I34" s="437"/>
      <c r="J34" s="274"/>
      <c r="K34" s="274"/>
      <c r="L34" s="274"/>
      <c r="M34" s="274"/>
    </row>
    <row r="35" spans="1:18" x14ac:dyDescent="0.25">
      <c r="A35" s="274"/>
      <c r="B35" s="435"/>
      <c r="C35" s="436"/>
      <c r="D35" s="436"/>
      <c r="E35" s="436"/>
      <c r="F35" s="436"/>
      <c r="G35" s="436"/>
      <c r="H35" s="435"/>
      <c r="I35" s="435"/>
      <c r="J35" s="274"/>
      <c r="K35" s="274"/>
      <c r="L35" s="274"/>
      <c r="M35" s="274"/>
    </row>
    <row r="36" spans="1:18" x14ac:dyDescent="0.25">
      <c r="A36" s="274" t="s">
        <v>76</v>
      </c>
      <c r="B36" s="435"/>
      <c r="C36" s="466" t="str">
        <f>IF(M23=3,B23,IF(M24=3,B24,IF(M25=3,B25,"")))</f>
        <v/>
      </c>
      <c r="D36" s="466"/>
      <c r="E36" s="436" t="s">
        <v>75</v>
      </c>
      <c r="F36" s="466" t="str">
        <f>IF(M28=3,B28,IF(M29=3,B29,IF(M30=3,B30,"")))</f>
        <v/>
      </c>
      <c r="G36" s="466"/>
      <c r="H36" s="435"/>
      <c r="I36" s="437"/>
      <c r="J36" s="274"/>
      <c r="K36" s="274"/>
      <c r="L36" s="274"/>
      <c r="M36" s="274"/>
    </row>
    <row r="37" spans="1:18" x14ac:dyDescent="0.25">
      <c r="A37" s="274"/>
      <c r="B37" s="435"/>
      <c r="C37" s="435"/>
      <c r="D37" s="435"/>
      <c r="E37" s="435"/>
      <c r="F37" s="435"/>
      <c r="G37" s="435"/>
      <c r="H37" s="435"/>
      <c r="I37" s="435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2" t="e">
        <f>IF(D40&gt;$R$47,,UPPER(VLOOKUP(D40,#REF!,2)))</f>
        <v>#REF!</v>
      </c>
      <c r="F40" s="452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49" t="e">
        <f>IF(D41&gt;$R$47,,UPPER(VLOOKUP(D41,#REF!,2)))</f>
        <v>#REF!</v>
      </c>
      <c r="F41" s="449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 t="e">
        <f>MIN(4,#REF!)</f>
        <v>#REF!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24" priority="3" stopIfTrue="1" operator="equal">
      <formula>"Bye"</formula>
    </cfRule>
  </conditionalFormatting>
  <conditionalFormatting sqref="I11">
    <cfRule type="expression" dxfId="23" priority="2" stopIfTrue="1">
      <formula>$S10&gt;=1</formula>
    </cfRule>
  </conditionalFormatting>
  <conditionalFormatting sqref="I13">
    <cfRule type="expression" dxfId="22" priority="1" stopIfTrue="1">
      <formula>$S12&gt;=1</formula>
    </cfRule>
  </conditionalFormatting>
  <conditionalFormatting sqref="R47">
    <cfRule type="expression" dxfId="21" priority="4" stopIfTrue="1">
      <formula>$O$1="CU"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37">
    <tabColor indexed="11"/>
  </sheetPr>
  <dimension ref="A1:AK47"/>
  <sheetViews>
    <sheetView topLeftCell="A15" workbookViewId="0">
      <selection activeCell="H29" sqref="H29:I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Altalanos!$D$8</f>
        <v>Fiú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42" t="s">
        <v>78</v>
      </c>
      <c r="P5" s="343" t="s">
        <v>84</v>
      </c>
      <c r="R5" s="342" t="s">
        <v>78</v>
      </c>
      <c r="S5" s="404" t="s">
        <v>110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4" t="s">
        <v>85</v>
      </c>
      <c r="P6" s="345" t="s">
        <v>80</v>
      </c>
      <c r="R6" s="344" t="s">
        <v>85</v>
      </c>
      <c r="S6" s="405" t="s">
        <v>111</v>
      </c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11</v>
      </c>
      <c r="C7" s="298">
        <f>IF($B7="","",VLOOKUP($B7,'Fiú 2 kcs. B. ELO'!$A$7:$O$22,5))</f>
        <v>0</v>
      </c>
      <c r="D7" s="298">
        <f>IF($B7="","",VLOOKUP($B7,'Fiú 2 kcs. B. ELO'!$A$7:$O$22,15))</f>
        <v>0</v>
      </c>
      <c r="E7" s="294" t="str">
        <f>UPPER(IF($B7="","",VLOOKUP($B7,'Fiú 2 kcs. B. ELO'!$A$7:$O$22,2)))</f>
        <v>MÉHES</v>
      </c>
      <c r="F7" s="297"/>
      <c r="G7" s="294" t="str">
        <f>IF($B7="","",VLOOKUP($B7,'Fiú 2 kcs. B. ELO'!$A$7:$O$22,3))</f>
        <v>Ákos</v>
      </c>
      <c r="H7" s="297"/>
      <c r="I7" s="294" t="str">
        <f>IF($B7="","",VLOOKUP($B7,'Fiú 2 kcs. B. ELO'!$A$7:$O$22,4))</f>
        <v>Db., Lilla T.</v>
      </c>
      <c r="J7" s="274"/>
      <c r="K7" s="364"/>
      <c r="L7" s="354" t="str">
        <f>IF(K7="","",CONCATENATE(VLOOKUP($Y$3,$AB$1:$AK$1,K7)," pont"))</f>
        <v/>
      </c>
      <c r="M7" s="365"/>
      <c r="O7" s="346" t="s">
        <v>86</v>
      </c>
      <c r="P7" s="347" t="s">
        <v>82</v>
      </c>
      <c r="R7" s="346" t="s">
        <v>86</v>
      </c>
      <c r="S7" s="406" t="s">
        <v>87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16</v>
      </c>
      <c r="C9" s="298">
        <f>IF($B9="","",VLOOKUP($B9,'Fiú 2 kcs. B. ELO'!$A$7:$O$22,5))</f>
        <v>0</v>
      </c>
      <c r="D9" s="298">
        <f>IF($B9="","",VLOOKUP($B9,'Fiú 2 kcs. B. ELO'!$A$7:$O$22,15))</f>
        <v>0</v>
      </c>
      <c r="E9" s="293" t="str">
        <f>UPPER(IF($B9="","",VLOOKUP($B9,'Fiú 2 kcs. B. ELO'!$A$7:$O$22,2)))</f>
        <v>ÁBRAHÁM</v>
      </c>
      <c r="F9" s="299"/>
      <c r="G9" s="293" t="str">
        <f>IF($B9="","",VLOOKUP($B9,'Fiú 2 kcs. B. ELO'!$A$7:$O$22,3))</f>
        <v>Zoltán</v>
      </c>
      <c r="H9" s="299"/>
      <c r="I9" s="293" t="str">
        <f>IF($B9="","",VLOOKUP($B9,'Fiú 2 kcs. B. ELO'!$A$7:$O$22,4))</f>
        <v>Szent István Katolikus Általános Iskola és Óvoda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50">
        <v>5</v>
      </c>
      <c r="C11" s="298">
        <f>IF($B11="","",VLOOKUP($B11,'Fiú 2 kcs. B. ELO'!$A$7:$O$22,5))</f>
        <v>0</v>
      </c>
      <c r="D11" s="298">
        <f>IF($B11="","",VLOOKUP($B11,'Fiú 2 kcs. B. ELO'!$A$7:$O$22,15))</f>
        <v>0</v>
      </c>
      <c r="E11" s="293" t="str">
        <f>UPPER(IF($B11="","",VLOOKUP($B11,'Fiú 2 kcs. B. ELO'!$A$7:$O$22,2)))</f>
        <v xml:space="preserve">BUKÓ </v>
      </c>
      <c r="F11" s="299"/>
      <c r="G11" s="293" t="str">
        <f>IF($B11="","",VLOOKUP($B11,'Fiú 2 kcs. B. ELO'!$A$7:$O$22,3))</f>
        <v>Dávid</v>
      </c>
      <c r="H11" s="299"/>
      <c r="I11" s="293" t="str">
        <f>IF($B11="","",VLOOKUP($B11,'Fiú 2 kcs. B. ELO'!$A$7:$O$22,4))</f>
        <v>Kazincbarcikai Pollack Mihály Általános Iskola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35" t="s">
        <v>71</v>
      </c>
      <c r="B13" s="348">
        <v>1</v>
      </c>
      <c r="C13" s="298">
        <f>IF($B13="","",VLOOKUP($B13,'Fiú 2 kcs. B. ELO'!$A$7:$O$22,5))</f>
        <v>0</v>
      </c>
      <c r="D13" s="298">
        <f>IF($B13="","",VLOOKUP($B13,'Fiú 2 kcs. B. ELO'!$A$7:$O$22,15))</f>
        <v>0</v>
      </c>
      <c r="E13" s="294" t="str">
        <f>UPPER(IF($B13="","",VLOOKUP($B13,'Fiú 2 kcs. B. ELO'!$A$7:$O$22,2)))</f>
        <v xml:space="preserve">SZÁNTÓ </v>
      </c>
      <c r="F13" s="297"/>
      <c r="G13" s="294" t="str">
        <f>IF($B13="","",VLOOKUP($B13,'Fiú 2 kcs. B. ELO'!$A$7:$O$22,3))</f>
        <v>Hunor Tamás</v>
      </c>
      <c r="H13" s="297"/>
      <c r="I13" s="294" t="str">
        <f>IF($B13="","",VLOOKUP($B13,'Fiú 2 kcs. B. ELO'!$A$7:$O$22,4))</f>
        <v xml:space="preserve"> Petőfi Sándor Katolikus Általános Iskola és Óvoda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14</v>
      </c>
      <c r="C15" s="298">
        <f>IF($B15="","",VLOOKUP($B15,'Fiú 2 kcs. B. ELO'!$A$7:$O$22,5))</f>
        <v>0</v>
      </c>
      <c r="D15" s="298">
        <f>IF($B15="","",VLOOKUP($B15,'Fiú 2 kcs. B. ELO'!$A$7:$O$22,15))</f>
        <v>0</v>
      </c>
      <c r="E15" s="293" t="str">
        <f>UPPER(IF($B15="","",VLOOKUP($B15,'Fiú 2 kcs. B. ELO'!$A$7:$O$22,2)))</f>
        <v xml:space="preserve">PAP </v>
      </c>
      <c r="F15" s="299"/>
      <c r="G15" s="293" t="str">
        <f>IF($B15="","",VLOOKUP($B15,'Fiú 2 kcs. B. ELO'!$A$7:$O$22,3))</f>
        <v>Benedek</v>
      </c>
      <c r="H15" s="299"/>
      <c r="I15" s="293">
        <f>IF($B15="","",VLOOKUP($B15,'Fiú 2 kcs. B. ELO'!$A$7:$O$22,4))</f>
        <v>0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4</v>
      </c>
      <c r="C17" s="298">
        <f>IF($B17="","",VLOOKUP($B17,'Fiú 2 kcs. B. ELO'!$A$7:$O$22,5))</f>
        <v>0</v>
      </c>
      <c r="D17" s="298">
        <f>IF($B17="","",VLOOKUP($B17,'Fiú 2 kcs. B. ELO'!$A$7:$O$22,15))</f>
        <v>0</v>
      </c>
      <c r="E17" s="293" t="str">
        <f>UPPER(IF($B17="","",VLOOKUP($B17,'Fiú 2 kcs. B. ELO'!$A$7:$O$22,2)))</f>
        <v xml:space="preserve">SOLTI </v>
      </c>
      <c r="F17" s="299"/>
      <c r="G17" s="293" t="str">
        <f>IF($B17="","",VLOOKUP($B17,'Fiú 2 kcs. B. ELO'!$A$7:$O$22,3))</f>
        <v>Olivér</v>
      </c>
      <c r="H17" s="299"/>
      <c r="I17" s="293" t="str">
        <f>IF($B17="","",VLOOKUP($B17,'Fiú 2 kcs. B. ELO'!$A$7:$O$22,4))</f>
        <v>Békéscsaba Petőfi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>MÉHES</v>
      </c>
      <c r="E22" s="443"/>
      <c r="F22" s="443" t="str">
        <f>E9</f>
        <v>ÁBRAHÁM</v>
      </c>
      <c r="G22" s="443"/>
      <c r="H22" s="443" t="str">
        <f>E11</f>
        <v xml:space="preserve">BUKÓ 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67" t="str">
        <f>E7</f>
        <v>MÉHES</v>
      </c>
      <c r="C23" s="467"/>
      <c r="D23" s="448"/>
      <c r="E23" s="448"/>
      <c r="F23" s="444" t="s">
        <v>324</v>
      </c>
      <c r="G23" s="445"/>
      <c r="H23" s="444" t="s">
        <v>325</v>
      </c>
      <c r="I23" s="445"/>
      <c r="J23" s="435"/>
      <c r="K23" s="274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67" t="str">
        <f>E9</f>
        <v>ÁBRAHÁM</v>
      </c>
      <c r="C24" s="467"/>
      <c r="D24" s="444" t="s">
        <v>326</v>
      </c>
      <c r="E24" s="445"/>
      <c r="F24" s="448"/>
      <c r="G24" s="448"/>
      <c r="H24" s="444" t="s">
        <v>343</v>
      </c>
      <c r="I24" s="445"/>
      <c r="J24" s="435"/>
      <c r="K24" s="274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67" t="str">
        <f>E11</f>
        <v xml:space="preserve">BUKÓ </v>
      </c>
      <c r="C25" s="467"/>
      <c r="D25" s="444" t="s">
        <v>326</v>
      </c>
      <c r="E25" s="445"/>
      <c r="F25" s="444" t="s">
        <v>342</v>
      </c>
      <c r="G25" s="445"/>
      <c r="H25" s="448"/>
      <c r="I25" s="448"/>
      <c r="J25" s="435"/>
      <c r="K25" s="274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435"/>
      <c r="C26" s="435"/>
      <c r="D26" s="435"/>
      <c r="E26" s="435"/>
      <c r="F26" s="435"/>
      <c r="G26" s="435"/>
      <c r="H26" s="435"/>
      <c r="I26" s="435"/>
      <c r="J26" s="435"/>
      <c r="K26" s="274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68"/>
      <c r="C27" s="468"/>
      <c r="D27" s="447" t="str">
        <f>E13</f>
        <v xml:space="preserve">SZÁNTÓ </v>
      </c>
      <c r="E27" s="447"/>
      <c r="F27" s="447" t="str">
        <f>E15</f>
        <v xml:space="preserve">PAP </v>
      </c>
      <c r="G27" s="447"/>
      <c r="H27" s="447" t="str">
        <f>E17</f>
        <v xml:space="preserve">SOLTI </v>
      </c>
      <c r="I27" s="447"/>
      <c r="J27" s="435"/>
      <c r="K27" s="274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67" t="str">
        <f>E13</f>
        <v xml:space="preserve">SZÁNTÓ </v>
      </c>
      <c r="C28" s="467"/>
      <c r="D28" s="448"/>
      <c r="E28" s="448"/>
      <c r="F28" s="444" t="s">
        <v>365</v>
      </c>
      <c r="G28" s="445"/>
      <c r="H28" s="444" t="s">
        <v>354</v>
      </c>
      <c r="I28" s="445"/>
      <c r="J28" s="435"/>
      <c r="K28" s="274"/>
      <c r="L28" s="274"/>
      <c r="M28" s="337"/>
    </row>
    <row r="29" spans="1:37" ht="18.75" customHeight="1" x14ac:dyDescent="0.25">
      <c r="A29" s="334" t="s">
        <v>72</v>
      </c>
      <c r="B29" s="467" t="str">
        <f>E15</f>
        <v xml:space="preserve">PAP </v>
      </c>
      <c r="C29" s="467"/>
      <c r="D29" s="444" t="s">
        <v>364</v>
      </c>
      <c r="E29" s="445"/>
      <c r="F29" s="448"/>
      <c r="G29" s="448"/>
      <c r="H29" s="444" t="s">
        <v>340</v>
      </c>
      <c r="I29" s="445"/>
      <c r="J29" s="435"/>
      <c r="K29" s="274"/>
      <c r="L29" s="274"/>
      <c r="M29" s="337"/>
    </row>
    <row r="30" spans="1:37" ht="18.75" customHeight="1" x14ac:dyDescent="0.25">
      <c r="A30" s="334" t="s">
        <v>73</v>
      </c>
      <c r="B30" s="467" t="str">
        <f>E17</f>
        <v xml:space="preserve">SOLTI </v>
      </c>
      <c r="C30" s="467"/>
      <c r="D30" s="444" t="s">
        <v>355</v>
      </c>
      <c r="E30" s="445"/>
      <c r="F30" s="444" t="s">
        <v>341</v>
      </c>
      <c r="G30" s="445"/>
      <c r="H30" s="448"/>
      <c r="I30" s="448"/>
      <c r="J30" s="435"/>
      <c r="K30" s="274"/>
      <c r="L30" s="274"/>
      <c r="M30" s="337"/>
    </row>
    <row r="31" spans="1:37" x14ac:dyDescent="0.25">
      <c r="A31" s="274"/>
      <c r="B31" s="435"/>
      <c r="C31" s="435"/>
      <c r="D31" s="435"/>
      <c r="E31" s="435"/>
      <c r="F31" s="435"/>
      <c r="G31" s="435"/>
      <c r="H31" s="435"/>
      <c r="I31" s="435"/>
      <c r="J31" s="435"/>
      <c r="K31" s="274"/>
      <c r="L31" s="274"/>
      <c r="M31" s="274"/>
    </row>
    <row r="32" spans="1:37" x14ac:dyDescent="0.25">
      <c r="A32" s="274" t="s">
        <v>58</v>
      </c>
      <c r="B32" s="435"/>
      <c r="C32" s="466" t="str">
        <f>IF(M23=1,B23,IF(M24=1,B24,IF(M25=1,B25,"")))</f>
        <v/>
      </c>
      <c r="D32" s="466"/>
      <c r="E32" s="436" t="s">
        <v>75</v>
      </c>
      <c r="F32" s="466" t="str">
        <f>IF(M28=1,B28,IF(M29=1,B29,IF(M30=1,B30,"")))</f>
        <v/>
      </c>
      <c r="G32" s="466"/>
      <c r="H32" s="435"/>
      <c r="I32" s="437"/>
      <c r="J32" s="435"/>
      <c r="K32" s="274"/>
      <c r="L32" s="274"/>
      <c r="M32" s="274"/>
    </row>
    <row r="33" spans="1:18" x14ac:dyDescent="0.25">
      <c r="A33" s="274"/>
      <c r="B33" s="435"/>
      <c r="C33" s="435"/>
      <c r="D33" s="435"/>
      <c r="E33" s="435"/>
      <c r="F33" s="436"/>
      <c r="G33" s="436"/>
      <c r="H33" s="435"/>
      <c r="I33" s="435"/>
      <c r="J33" s="435"/>
      <c r="K33" s="274"/>
      <c r="L33" s="274"/>
      <c r="M33" s="274"/>
    </row>
    <row r="34" spans="1:18" x14ac:dyDescent="0.25">
      <c r="A34" s="274" t="s">
        <v>74</v>
      </c>
      <c r="B34" s="435"/>
      <c r="C34" s="466" t="str">
        <f>IF(M23=2,B23,IF(M24=2,B24,IF(M25=2,B25,"")))</f>
        <v/>
      </c>
      <c r="D34" s="466"/>
      <c r="E34" s="436" t="s">
        <v>75</v>
      </c>
      <c r="F34" s="466" t="str">
        <f>IF(M28=2,B28,IF(M29=2,B29,IF(M30=2,B30,"")))</f>
        <v/>
      </c>
      <c r="G34" s="466"/>
      <c r="H34" s="435"/>
      <c r="I34" s="437"/>
      <c r="J34" s="435"/>
      <c r="K34" s="274"/>
      <c r="L34" s="274"/>
      <c r="M34" s="274"/>
    </row>
    <row r="35" spans="1:18" x14ac:dyDescent="0.25">
      <c r="A35" s="274"/>
      <c r="B35" s="435"/>
      <c r="C35" s="436"/>
      <c r="D35" s="436"/>
      <c r="E35" s="436"/>
      <c r="F35" s="436"/>
      <c r="G35" s="436"/>
      <c r="H35" s="435"/>
      <c r="I35" s="435"/>
      <c r="J35" s="435"/>
      <c r="K35" s="274"/>
      <c r="L35" s="274"/>
      <c r="M35" s="274"/>
    </row>
    <row r="36" spans="1:18" x14ac:dyDescent="0.25">
      <c r="A36" s="274" t="s">
        <v>76</v>
      </c>
      <c r="B36" s="435"/>
      <c r="C36" s="466" t="str">
        <f>IF(M23=3,B23,IF(M24=3,B24,IF(M25=3,B25,"")))</f>
        <v/>
      </c>
      <c r="D36" s="466"/>
      <c r="E36" s="436" t="s">
        <v>75</v>
      </c>
      <c r="F36" s="466" t="str">
        <f>IF(M28=3,B28,IF(M29=3,B29,IF(M30=3,B30,"")))</f>
        <v/>
      </c>
      <c r="G36" s="466"/>
      <c r="H36" s="435"/>
      <c r="I36" s="437"/>
      <c r="J36" s="435"/>
      <c r="K36" s="274"/>
      <c r="L36" s="274"/>
      <c r="M36" s="274"/>
    </row>
    <row r="37" spans="1:18" x14ac:dyDescent="0.25">
      <c r="A37" s="274"/>
      <c r="B37" s="435"/>
      <c r="C37" s="435"/>
      <c r="D37" s="435"/>
      <c r="E37" s="435"/>
      <c r="F37" s="435"/>
      <c r="G37" s="435"/>
      <c r="H37" s="435"/>
      <c r="I37" s="435"/>
      <c r="J37" s="435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2" t="str">
        <f>IF(D40&gt;$R$47,,UPPER(VLOOKUP(D40,'Fiú 2 kcs. B. ELO'!$A$7:$Q$134,2)))</f>
        <v xml:space="preserve">SZÁNTÓ </v>
      </c>
      <c r="F40" s="452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49" t="str">
        <f>IF(D41&gt;$R$47,,UPPER(VLOOKUP(D41,'Fiú 2 kcs. B. ELO'!$A$7:$Q$134,2)))</f>
        <v xml:space="preserve">SZEBÉNYI </v>
      </c>
      <c r="F41" s="449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>
        <f>MIN(4,'Fiú 2 kcs. B. ELO'!Q5)</f>
        <v>4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20" priority="1" stopIfTrue="1" operator="equal">
      <formula>"Bye"</formula>
    </cfRule>
  </conditionalFormatting>
  <conditionalFormatting sqref="R47">
    <cfRule type="expression" dxfId="1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38">
    <tabColor indexed="11"/>
  </sheetPr>
  <dimension ref="A1:AK49"/>
  <sheetViews>
    <sheetView topLeftCell="A10" zoomScale="80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Altalanos!$D$8</f>
        <v>Fiú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8</v>
      </c>
      <c r="C7" s="298">
        <f>IF($B7="","",VLOOKUP($B7,'Fiú 2 kcs. B. ELO'!$A$7:$O$22,5))</f>
        <v>0</v>
      </c>
      <c r="D7" s="298">
        <f>IF($B7="","",VLOOKUP($B7,'Fiú 2 kcs. B. ELO'!$A$7:$O$22,15))</f>
        <v>0</v>
      </c>
      <c r="E7" s="294" t="str">
        <f>UPPER(IF($B7="","",VLOOKUP($B7,'Fiú 2 kcs. B. ELO'!$A$7:$O$22,2)))</f>
        <v xml:space="preserve">KALUHA </v>
      </c>
      <c r="F7" s="297"/>
      <c r="G7" s="294" t="str">
        <f>IF($B7="","",VLOOKUP($B7,'Fiú 2 kcs. B. ELO'!$A$7:$O$22,3))</f>
        <v>Máté</v>
      </c>
      <c r="H7" s="297"/>
      <c r="I7" s="294" t="str">
        <f>IF($B7="","",VLOOKUP($B7,'Fiú 2 kcs. B. ELO'!$A$7:$O$22,4))</f>
        <v>Grosics Gyula Katolikus Sport Általános Iskola</v>
      </c>
      <c r="J7" s="274"/>
      <c r="K7" s="364"/>
      <c r="L7" s="354" t="str">
        <f>IF(K7="","",CONCATENATE(VLOOKUP($Y$3,$AB$1:$AK$1,K7)," pont"))</f>
        <v/>
      </c>
      <c r="M7" s="365"/>
      <c r="Q7" s="342" t="s">
        <v>78</v>
      </c>
      <c r="R7" s="404" t="s">
        <v>110</v>
      </c>
      <c r="S7" s="404" t="s">
        <v>112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Q8" s="344" t="s">
        <v>85</v>
      </c>
      <c r="R8" s="405" t="s">
        <v>111</v>
      </c>
      <c r="S8" s="405" t="s">
        <v>113</v>
      </c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13</v>
      </c>
      <c r="C9" s="298">
        <f>IF($B9="","",VLOOKUP($B9,'Fiú 2 kcs. B. ELO'!$A$7:$O$22,5))</f>
        <v>0</v>
      </c>
      <c r="D9" s="298">
        <f>IF($B9="","",VLOOKUP($B9,'Fiú 2 kcs. B. ELO'!$A$7:$O$22,15))</f>
        <v>0</v>
      </c>
      <c r="E9" s="293" t="str">
        <f>UPPER(IF($B9="","",VLOOKUP($B9,'Fiú 2 kcs. B. ELO'!$A$7:$O$22,2)))</f>
        <v xml:space="preserve">ROSICZKY </v>
      </c>
      <c r="F9" s="299"/>
      <c r="G9" s="293" t="str">
        <f>IF($B9="","",VLOOKUP($B9,'Fiú 2 kcs. B. ELO'!$A$7:$O$22,3))</f>
        <v>Ronin</v>
      </c>
      <c r="H9" s="299"/>
      <c r="I9" s="293">
        <f>IF($B9="","",VLOOKUP($B9,'Fiú 2 kcs. B. ELO'!$A$7:$O$22,4))</f>
        <v>0</v>
      </c>
      <c r="J9" s="274"/>
      <c r="K9" s="364"/>
      <c r="L9" s="354" t="str">
        <f>IF(K9="","",CONCATENATE(VLOOKUP($Y$3,$AB$1:$AK$1,K9)," pont"))</f>
        <v/>
      </c>
      <c r="M9" s="365"/>
      <c r="Q9" s="346" t="s">
        <v>86</v>
      </c>
      <c r="R9" s="406" t="s">
        <v>87</v>
      </c>
      <c r="S9" s="406" t="s">
        <v>114</v>
      </c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ht="13.8" x14ac:dyDescent="0.3">
      <c r="A11" s="304" t="s">
        <v>66</v>
      </c>
      <c r="B11" s="350">
        <v>24</v>
      </c>
      <c r="C11" s="298">
        <f>IF($B11="","",VLOOKUP($B11,'Fiú 2 kcs. B. ELO'!$A$7:$O$22,5))</f>
        <v>0</v>
      </c>
      <c r="D11" s="298">
        <f>IF($B11="","",VLOOKUP($B11,'Fiú 2 kcs. B. ELO'!$A$7:$O$22,15))</f>
        <v>0</v>
      </c>
      <c r="E11" s="432" t="s">
        <v>318</v>
      </c>
      <c r="F11" s="299"/>
      <c r="G11" s="432" t="s">
        <v>211</v>
      </c>
      <c r="H11" s="299"/>
      <c r="I11" s="414" t="s">
        <v>289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35" t="s">
        <v>71</v>
      </c>
      <c r="B13" s="348">
        <v>2</v>
      </c>
      <c r="C13" s="298">
        <f>IF($B13="","",VLOOKUP($B13,'Fiú 2 kcs. B. ELO'!$A$7:$O$22,5))</f>
        <v>0</v>
      </c>
      <c r="D13" s="298">
        <f>IF($B13="","",VLOOKUP($B13,'Fiú 2 kcs. B. ELO'!$A$7:$O$22,15))</f>
        <v>0</v>
      </c>
      <c r="E13" s="294" t="str">
        <f>UPPER(IF($B13="","",VLOOKUP($B13,'Fiú 2 kcs. B. ELO'!$A$7:$O$22,2)))</f>
        <v xml:space="preserve">SZEBÉNYI </v>
      </c>
      <c r="F13" s="297"/>
      <c r="G13" s="294" t="str">
        <f>IF($B13="","",VLOOKUP($B13,'Fiú 2 kcs. B. ELO'!$A$7:$O$22,3))</f>
        <v>Alexander</v>
      </c>
      <c r="H13" s="297"/>
      <c r="I13" s="294" t="str">
        <f>IF($B13="","",VLOOKUP($B13,'Fiú 2 kcs. B. ELO'!$A$7:$O$22,4))</f>
        <v>Koch V. - Pécs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9</v>
      </c>
      <c r="C15" s="298">
        <f>IF($B15="","",VLOOKUP($B15,'Fiú 2 kcs. B. ELO'!$A$7:$O$22,5))</f>
        <v>0</v>
      </c>
      <c r="D15" s="298">
        <f>IF($B15="","",VLOOKUP($B15,'Fiú 2 kcs. B. ELO'!$A$7:$O$22,15))</f>
        <v>0</v>
      </c>
      <c r="E15" s="293" t="str">
        <f>UPPER(IF($B15="","",VLOOKUP($B15,'Fiú 2 kcs. B. ELO'!$A$7:$O$22,2)))</f>
        <v>PASZICSNYEK-ZSADÁNY</v>
      </c>
      <c r="F15" s="299"/>
      <c r="G15" s="293" t="str">
        <f>IF($B15="","",VLOOKUP($B15,'Fiú 2 kcs. B. ELO'!$A$7:$O$22,3))</f>
        <v>Zsolt</v>
      </c>
      <c r="H15" s="299"/>
      <c r="I15" s="293" t="str">
        <f>IF($B15="","",VLOOKUP($B15,'Fiú 2 kcs. B. ELO'!$A$7:$O$22,4))</f>
        <v>Szt. László Ált Isk Bicske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15</v>
      </c>
      <c r="C17" s="298">
        <f>IF($B17="","",VLOOKUP($B17,'Fiú 2 kcs. B. ELO'!$A$7:$O$22,5))</f>
        <v>0</v>
      </c>
      <c r="D17" s="298">
        <f>IF($B17="","",VLOOKUP($B17,'Fiú 2 kcs. B. ELO'!$A$7:$O$22,15))</f>
        <v>0</v>
      </c>
      <c r="E17" s="293" t="str">
        <f>UPPER(IF($B17="","",VLOOKUP($B17,'Fiú 2 kcs. B. ELO'!$A$7:$O$22,2)))</f>
        <v>KOCZKA</v>
      </c>
      <c r="F17" s="299"/>
      <c r="G17" s="293" t="str">
        <f>IF($B17="","",VLOOKUP($B17,'Fiú 2 kcs. B. ELO'!$A$7:$O$22,3))</f>
        <v>Ákos</v>
      </c>
      <c r="H17" s="299"/>
      <c r="I17" s="293" t="str">
        <f>IF($B17="","",VLOOKUP($B17,'Fiú 2 kcs. B. ELO'!$A$7:$O$22,4))</f>
        <v>Szent István Sport Általános Iskola és Gimnázium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304"/>
      <c r="B18" s="349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6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304" t="s">
        <v>73</v>
      </c>
      <c r="B19" s="350"/>
      <c r="C19" s="298" t="str">
        <f>IF($B19="","",VLOOKUP($B19,'Fiú 2 kcs. B. ELO'!$A$7:$O$22,5))</f>
        <v/>
      </c>
      <c r="D19" s="298" t="str">
        <f>IF($B19="","",VLOOKUP($B19,'Fiú 2 kcs. B. ELO'!$A$7:$O$22,15))</f>
        <v/>
      </c>
      <c r="E19" s="293" t="str">
        <f>UPPER(IF($B19="","",VLOOKUP($B19,'Fiú 2 kcs. B. ELO'!$A$7:$O$22,2)))</f>
        <v/>
      </c>
      <c r="F19" s="299"/>
      <c r="G19" s="293" t="str">
        <f>IF($B19="","",VLOOKUP($B19,'Fiú 2 kcs. B. ELO'!$A$7:$O$22,3))</f>
        <v/>
      </c>
      <c r="H19" s="299"/>
      <c r="I19" s="293" t="str">
        <f>IF($B19="","",VLOOKUP($B19,'Fiú 2 kcs. B. ELO'!$A$7:$O$22,4))</f>
        <v/>
      </c>
      <c r="J19" s="274"/>
      <c r="K19" s="364"/>
      <c r="L19" s="354" t="str">
        <f>IF(K19="","",CONCATENATE(VLOOKUP($Y$3,$AB$1:$AK$1,K19)," pont"))</f>
        <v/>
      </c>
      <c r="M19" s="365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 xml:space="preserve">KALUHA </v>
      </c>
      <c r="E22" s="443"/>
      <c r="F22" s="443" t="str">
        <f>E9</f>
        <v xml:space="preserve">ROSICZKY </v>
      </c>
      <c r="G22" s="443"/>
      <c r="H22" s="443" t="str">
        <f>E11</f>
        <v>BAA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51" t="str">
        <f>E7</f>
        <v xml:space="preserve">KALUHA </v>
      </c>
      <c r="C23" s="451"/>
      <c r="D23" s="448"/>
      <c r="E23" s="448"/>
      <c r="F23" s="444" t="s">
        <v>367</v>
      </c>
      <c r="G23" s="445"/>
      <c r="H23" s="444" t="s">
        <v>356</v>
      </c>
      <c r="I23" s="445"/>
      <c r="J23" s="435"/>
      <c r="K23" s="435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51" t="str">
        <f>E9</f>
        <v xml:space="preserve">ROSICZKY </v>
      </c>
      <c r="C24" s="451"/>
      <c r="D24" s="444" t="s">
        <v>366</v>
      </c>
      <c r="E24" s="445"/>
      <c r="F24" s="448"/>
      <c r="G24" s="448"/>
      <c r="H24" s="444" t="s">
        <v>346</v>
      </c>
      <c r="I24" s="445"/>
      <c r="J24" s="435"/>
      <c r="K24" s="435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51" t="str">
        <f>E11</f>
        <v>BAA</v>
      </c>
      <c r="C25" s="451"/>
      <c r="D25" s="444" t="s">
        <v>357</v>
      </c>
      <c r="E25" s="445"/>
      <c r="F25" s="444" t="s">
        <v>347</v>
      </c>
      <c r="G25" s="445"/>
      <c r="H25" s="448"/>
      <c r="I25" s="448"/>
      <c r="J25" s="435"/>
      <c r="K25" s="435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435"/>
      <c r="E26" s="435"/>
      <c r="F26" s="435"/>
      <c r="G26" s="435"/>
      <c r="H26" s="435"/>
      <c r="I26" s="435"/>
      <c r="J26" s="435"/>
      <c r="K26" s="435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55"/>
      <c r="C27" s="455"/>
      <c r="D27" s="447" t="str">
        <f>E13</f>
        <v xml:space="preserve">SZEBÉNYI </v>
      </c>
      <c r="E27" s="447"/>
      <c r="F27" s="447" t="str">
        <f>E15</f>
        <v>PASZICSNYEK-ZSADÁNY</v>
      </c>
      <c r="G27" s="447"/>
      <c r="H27" s="447" t="str">
        <f>E17</f>
        <v>KOCZKA</v>
      </c>
      <c r="I27" s="447"/>
      <c r="J27" s="447" t="str">
        <f>E19</f>
        <v/>
      </c>
      <c r="K27" s="447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51" t="str">
        <f>E13</f>
        <v xml:space="preserve">SZEBÉNYI </v>
      </c>
      <c r="C28" s="451"/>
      <c r="D28" s="448"/>
      <c r="E28" s="448"/>
      <c r="F28" s="444" t="s">
        <v>335</v>
      </c>
      <c r="G28" s="445"/>
      <c r="H28" s="444" t="s">
        <v>335</v>
      </c>
      <c r="I28" s="445"/>
      <c r="J28" s="447"/>
      <c r="K28" s="447"/>
      <c r="L28" s="274"/>
      <c r="M28" s="337"/>
    </row>
    <row r="29" spans="1:37" ht="18.75" customHeight="1" x14ac:dyDescent="0.25">
      <c r="A29" s="334" t="s">
        <v>72</v>
      </c>
      <c r="B29" s="451" t="str">
        <f>E15</f>
        <v>PASZICSNYEK-ZSADÁNY</v>
      </c>
      <c r="C29" s="451"/>
      <c r="D29" s="444" t="s">
        <v>334</v>
      </c>
      <c r="E29" s="445"/>
      <c r="F29" s="448"/>
      <c r="G29" s="448"/>
      <c r="H29" s="444" t="s">
        <v>344</v>
      </c>
      <c r="I29" s="445"/>
      <c r="J29" s="445"/>
      <c r="K29" s="445"/>
      <c r="L29" s="274"/>
      <c r="M29" s="337"/>
    </row>
    <row r="30" spans="1:37" ht="18.75" customHeight="1" x14ac:dyDescent="0.25">
      <c r="A30" s="334" t="s">
        <v>73</v>
      </c>
      <c r="B30" s="451" t="str">
        <f>E17</f>
        <v>KOCZKA</v>
      </c>
      <c r="C30" s="451"/>
      <c r="D30" s="444" t="s">
        <v>334</v>
      </c>
      <c r="E30" s="445"/>
      <c r="F30" s="444" t="s">
        <v>345</v>
      </c>
      <c r="G30" s="445"/>
      <c r="H30" s="448"/>
      <c r="I30" s="448"/>
      <c r="J30" s="445"/>
      <c r="K30" s="445"/>
      <c r="L30" s="274"/>
      <c r="M30" s="337"/>
    </row>
    <row r="31" spans="1:37" ht="18.75" customHeight="1" x14ac:dyDescent="0.25">
      <c r="A31" s="334" t="s">
        <v>77</v>
      </c>
      <c r="B31" s="451" t="str">
        <f>E19</f>
        <v/>
      </c>
      <c r="C31" s="451"/>
      <c r="D31" s="445"/>
      <c r="E31" s="445"/>
      <c r="F31" s="445"/>
      <c r="G31" s="445"/>
      <c r="H31" s="447"/>
      <c r="I31" s="447"/>
      <c r="J31" s="448"/>
      <c r="K31" s="448"/>
      <c r="L31" s="274"/>
      <c r="M31" s="337"/>
    </row>
    <row r="32" spans="1:37" ht="18.75" customHeight="1" x14ac:dyDescent="0.25">
      <c r="A32" s="339"/>
      <c r="B32" s="340"/>
      <c r="C32" s="340"/>
      <c r="D32" s="438"/>
      <c r="E32" s="438"/>
      <c r="F32" s="438"/>
      <c r="G32" s="438"/>
      <c r="H32" s="438"/>
      <c r="I32" s="438"/>
      <c r="J32" s="435"/>
      <c r="K32" s="435"/>
      <c r="L32" s="274"/>
      <c r="M32" s="341"/>
    </row>
    <row r="33" spans="1:18" x14ac:dyDescent="0.25">
      <c r="A33" s="274"/>
      <c r="B33" s="274"/>
      <c r="C33" s="274"/>
      <c r="D33" s="435"/>
      <c r="E33" s="435"/>
      <c r="F33" s="435"/>
      <c r="G33" s="435"/>
      <c r="H33" s="435"/>
      <c r="I33" s="435"/>
      <c r="J33" s="435"/>
      <c r="K33" s="435"/>
      <c r="L33" s="274"/>
      <c r="M33" s="274"/>
    </row>
    <row r="34" spans="1:18" x14ac:dyDescent="0.25">
      <c r="A34" s="274" t="s">
        <v>58</v>
      </c>
      <c r="B34" s="274"/>
      <c r="C34" s="460" t="str">
        <f>IF(M23=1,B23,IF(M24=1,B24,IF(M25=1,B25,"")))</f>
        <v/>
      </c>
      <c r="D34" s="460"/>
      <c r="E34" s="304" t="s">
        <v>75</v>
      </c>
      <c r="F34" s="460" t="str">
        <f>IF(M28=1,B28,IF(M29=1,B29,IF(M30=1,B30,IF(M31=1,B31,""))))</f>
        <v/>
      </c>
      <c r="G34" s="460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274"/>
      <c r="D35" s="274"/>
      <c r="E35" s="27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74</v>
      </c>
      <c r="B36" s="274"/>
      <c r="C36" s="460" t="str">
        <f>IF(M23=2,B23,IF(M24=2,B24,IF(M25=2,B25,"")))</f>
        <v/>
      </c>
      <c r="D36" s="460"/>
      <c r="E36" s="304" t="s">
        <v>75</v>
      </c>
      <c r="F36" s="460" t="str">
        <f>IF(M28=2,B28,IF(M29=2,B29,IF(M30=2,B30,IF(M31=2,B31,""))))</f>
        <v/>
      </c>
      <c r="G36" s="460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304"/>
      <c r="D37" s="304"/>
      <c r="E37" s="304"/>
      <c r="F37" s="304"/>
      <c r="G37" s="304"/>
      <c r="H37" s="274"/>
      <c r="I37" s="274"/>
      <c r="J37" s="274"/>
      <c r="K37" s="274"/>
      <c r="L37" s="274"/>
      <c r="M37" s="274"/>
    </row>
    <row r="38" spans="1:18" x14ac:dyDescent="0.25">
      <c r="A38" s="274" t="s">
        <v>76</v>
      </c>
      <c r="B38" s="274"/>
      <c r="C38" s="460" t="str">
        <f>IF(M23=3,B23,IF(M24=3,B24,IF(M25=3,B25,"")))</f>
        <v/>
      </c>
      <c r="D38" s="460"/>
      <c r="E38" s="304" t="s">
        <v>75</v>
      </c>
      <c r="F38" s="460" t="str">
        <f>IF(M28=3,B28,IF(M29=3,B29,IF(M30=3,B30,IF(M31=3,B31,""))))</f>
        <v/>
      </c>
      <c r="G38" s="460"/>
      <c r="H38" s="274"/>
      <c r="I38" s="252"/>
      <c r="J38" s="274"/>
      <c r="K38" s="274"/>
      <c r="L38" s="274"/>
      <c r="M38" s="274"/>
    </row>
    <row r="39" spans="1:18" x14ac:dyDescent="0.25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</row>
    <row r="40" spans="1:18" x14ac:dyDescent="0.25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52"/>
      <c r="M40" s="274"/>
    </row>
    <row r="41" spans="1:18" x14ac:dyDescent="0.25">
      <c r="A41" s="140" t="s">
        <v>43</v>
      </c>
      <c r="B41" s="141"/>
      <c r="C41" s="209"/>
      <c r="D41" s="310" t="s">
        <v>4</v>
      </c>
      <c r="E41" s="311" t="s">
        <v>45</v>
      </c>
      <c r="F41" s="325"/>
      <c r="G41" s="310" t="s">
        <v>4</v>
      </c>
      <c r="H41" s="311" t="s">
        <v>54</v>
      </c>
      <c r="I41" s="165"/>
      <c r="J41" s="311" t="s">
        <v>55</v>
      </c>
      <c r="K41" s="164" t="s">
        <v>56</v>
      </c>
      <c r="L41" s="33"/>
      <c r="M41" s="325"/>
      <c r="P41" s="306"/>
      <c r="Q41" s="306"/>
      <c r="R41" s="307"/>
    </row>
    <row r="42" spans="1:18" x14ac:dyDescent="0.25">
      <c r="A42" s="285" t="s">
        <v>44</v>
      </c>
      <c r="B42" s="286"/>
      <c r="C42" s="288"/>
      <c r="D42" s="312">
        <v>1</v>
      </c>
      <c r="E42" s="452" t="str">
        <f>IF(D42&gt;$R$44,,UPPER(VLOOKUP(D42,'Fiú 2 kcs. B. ELO'!$A$7:$Q$134,2)))</f>
        <v xml:space="preserve">SZÁNTÓ </v>
      </c>
      <c r="F42" s="452"/>
      <c r="G42" s="319" t="s">
        <v>5</v>
      </c>
      <c r="H42" s="286"/>
      <c r="I42" s="313"/>
      <c r="J42" s="320"/>
      <c r="K42" s="280" t="s">
        <v>46</v>
      </c>
      <c r="L42" s="326"/>
      <c r="M42" s="314"/>
      <c r="P42" s="308"/>
      <c r="Q42" s="308"/>
      <c r="R42" s="153"/>
    </row>
    <row r="43" spans="1:18" x14ac:dyDescent="0.25">
      <c r="A43" s="289" t="s">
        <v>53</v>
      </c>
      <c r="B43" s="163"/>
      <c r="C43" s="291"/>
      <c r="D43" s="315">
        <v>2</v>
      </c>
      <c r="E43" s="449" t="str">
        <f>IF(D43&gt;$R$44,,UPPER(VLOOKUP(D43,'Fiú 2 kcs. B. ELO'!$A$7:$Q$134,2)))</f>
        <v xml:space="preserve">SZEBÉNYI </v>
      </c>
      <c r="F43" s="449"/>
      <c r="G43" s="321" t="s">
        <v>6</v>
      </c>
      <c r="H43" s="83"/>
      <c r="I43" s="278"/>
      <c r="J43" s="84"/>
      <c r="K43" s="323"/>
      <c r="L43" s="252"/>
      <c r="M43" s="318"/>
      <c r="P43" s="153"/>
      <c r="Q43" s="151"/>
      <c r="R43" s="153"/>
    </row>
    <row r="44" spans="1:18" x14ac:dyDescent="0.25">
      <c r="A44" s="178"/>
      <c r="B44" s="179"/>
      <c r="C44" s="180"/>
      <c r="D44" s="315"/>
      <c r="E44" s="85"/>
      <c r="F44" s="274"/>
      <c r="G44" s="321" t="s">
        <v>7</v>
      </c>
      <c r="H44" s="83"/>
      <c r="I44" s="278"/>
      <c r="J44" s="84"/>
      <c r="K44" s="280" t="s">
        <v>47</v>
      </c>
      <c r="L44" s="326"/>
      <c r="M44" s="314"/>
      <c r="P44" s="308"/>
      <c r="Q44" s="308"/>
      <c r="R44" s="309">
        <f>MIN(4,'Fiú 2 kcs. B. ELO'!Q2)</f>
        <v>4</v>
      </c>
    </row>
    <row r="45" spans="1:18" x14ac:dyDescent="0.25">
      <c r="A45" s="154"/>
      <c r="B45" s="120"/>
      <c r="C45" s="155"/>
      <c r="D45" s="315"/>
      <c r="E45" s="85"/>
      <c r="F45" s="274"/>
      <c r="G45" s="321" t="s">
        <v>8</v>
      </c>
      <c r="H45" s="83"/>
      <c r="I45" s="278"/>
      <c r="J45" s="84"/>
      <c r="K45" s="324"/>
      <c r="L45" s="274"/>
      <c r="M45" s="316"/>
      <c r="P45" s="153"/>
      <c r="Q45" s="151"/>
      <c r="R45" s="153"/>
    </row>
    <row r="46" spans="1:18" x14ac:dyDescent="0.25">
      <c r="A46" s="167"/>
      <c r="B46" s="181"/>
      <c r="C46" s="208"/>
      <c r="D46" s="315"/>
      <c r="E46" s="85"/>
      <c r="F46" s="274"/>
      <c r="G46" s="321" t="s">
        <v>9</v>
      </c>
      <c r="H46" s="83"/>
      <c r="I46" s="278"/>
      <c r="J46" s="84"/>
      <c r="K46" s="289"/>
      <c r="L46" s="252"/>
      <c r="M46" s="318"/>
      <c r="P46" s="153"/>
      <c r="Q46" s="151"/>
      <c r="R46" s="153"/>
    </row>
    <row r="47" spans="1:18" x14ac:dyDescent="0.25">
      <c r="A47" s="168"/>
      <c r="B47" s="22"/>
      <c r="C47" s="155"/>
      <c r="D47" s="315"/>
      <c r="E47" s="85"/>
      <c r="F47" s="274"/>
      <c r="G47" s="321" t="s">
        <v>10</v>
      </c>
      <c r="H47" s="83"/>
      <c r="I47" s="278"/>
      <c r="J47" s="84"/>
      <c r="K47" s="280" t="s">
        <v>33</v>
      </c>
      <c r="L47" s="326"/>
      <c r="M47" s="314"/>
      <c r="P47" s="308"/>
      <c r="Q47" s="308"/>
      <c r="R47" s="153"/>
    </row>
    <row r="48" spans="1:18" x14ac:dyDescent="0.25">
      <c r="A48" s="168"/>
      <c r="B48" s="22"/>
      <c r="C48" s="176"/>
      <c r="D48" s="315"/>
      <c r="E48" s="85"/>
      <c r="F48" s="274"/>
      <c r="G48" s="321" t="s">
        <v>11</v>
      </c>
      <c r="H48" s="83"/>
      <c r="I48" s="278"/>
      <c r="J48" s="84"/>
      <c r="K48" s="324"/>
      <c r="L48" s="274"/>
      <c r="M48" s="316"/>
      <c r="P48" s="153"/>
      <c r="Q48" s="151"/>
      <c r="R48" s="153"/>
    </row>
    <row r="49" spans="1:18" x14ac:dyDescent="0.25">
      <c r="A49" s="169"/>
      <c r="B49" s="166"/>
      <c r="C49" s="177"/>
      <c r="D49" s="317"/>
      <c r="E49" s="156"/>
      <c r="F49" s="252"/>
      <c r="G49" s="322" t="s">
        <v>12</v>
      </c>
      <c r="H49" s="163"/>
      <c r="I49" s="282"/>
      <c r="J49" s="158"/>
      <c r="K49" s="289" t="str">
        <f>L4</f>
        <v>Rákóczi Andrea</v>
      </c>
      <c r="L49" s="252"/>
      <c r="M49" s="318"/>
      <c r="P49" s="153"/>
      <c r="Q49" s="151"/>
      <c r="R49" s="309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18" priority="1" stopIfTrue="1" operator="equal">
      <formula>"Bye"</formula>
    </cfRule>
  </conditionalFormatting>
  <conditionalFormatting sqref="R44 R49">
    <cfRule type="expression" dxfId="1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39">
    <tabColor indexed="11"/>
  </sheetPr>
  <dimension ref="A1:AS140"/>
  <sheetViews>
    <sheetView workbookViewId="0">
      <selection activeCell="X11" sqref="X1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4.33203125" style="113" customWidth="1"/>
    <col min="11" max="11" width="10.6640625" customWidth="1"/>
    <col min="12" max="12" width="1.6640625" style="113" customWidth="1"/>
    <col min="13" max="13" width="10.6640625" customWidth="1"/>
    <col min="14" max="14" width="1.6640625" style="114" customWidth="1"/>
    <col min="15" max="15" width="10.6640625" customWidth="1"/>
    <col min="16" max="16" width="1.6640625" style="113" customWidth="1"/>
    <col min="17" max="17" width="10.6640625" customWidth="1"/>
    <col min="18" max="18" width="1.6640625" style="11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70" customWidth="1"/>
  </cols>
  <sheetData>
    <row r="1" spans="1:45" s="115" customFormat="1" ht="21.75" customHeight="1" x14ac:dyDescent="0.25">
      <c r="A1" s="222" t="str">
        <f>Altalanos!$A$6</f>
        <v>Diákolimpia</v>
      </c>
      <c r="B1" s="222"/>
      <c r="C1" s="223"/>
      <c r="D1" s="223"/>
      <c r="E1" s="223"/>
      <c r="F1" s="223"/>
      <c r="G1" s="223"/>
      <c r="H1" s="222"/>
      <c r="I1" s="224"/>
      <c r="J1" s="225"/>
      <c r="K1" s="226" t="s">
        <v>52</v>
      </c>
      <c r="L1" s="227"/>
      <c r="M1" s="228"/>
      <c r="N1" s="225"/>
      <c r="O1" s="225" t="s">
        <v>13</v>
      </c>
      <c r="P1" s="225"/>
      <c r="Q1" s="223"/>
      <c r="R1" s="225"/>
      <c r="T1" s="275"/>
      <c r="U1" s="275"/>
      <c r="V1" s="275"/>
      <c r="W1" s="275"/>
      <c r="X1" s="275"/>
      <c r="Y1" s="275"/>
      <c r="Z1" s="275"/>
      <c r="AA1" s="275"/>
      <c r="AB1" s="363" t="e">
        <f>IF($Y$5=1,CONCATENATE(VLOOKUP($Y$3,$AA$2:$AH$14,2)),CONCATENATE(VLOOKUP($Y$3,$AA$16:$AH$25,2)))</f>
        <v>#N/A</v>
      </c>
      <c r="AC1" s="363" t="e">
        <f>IF($Y$5=1,CONCATENATE(VLOOKUP($Y$3,$AA$2:$AH$14,3)),CONCATENATE(VLOOKUP($Y$3,$AA$16:$AH$25,3)))</f>
        <v>#N/A</v>
      </c>
      <c r="AD1" s="363" t="e">
        <f>IF($Y$5=1,CONCATENATE(VLOOKUP($Y$3,$AA$2:$AH$14,4)),CONCATENATE(VLOOKUP($Y$3,$AA$16:$AH$25,4)))</f>
        <v>#N/A</v>
      </c>
      <c r="AE1" s="363" t="e">
        <f>IF($Y$5=1,CONCATENATE(VLOOKUP($Y$3,$AA$2:$AH$14,5)),CONCATENATE(VLOOKUP($Y$3,$AA$16:$AH$25,5)))</f>
        <v>#N/A</v>
      </c>
      <c r="AF1" s="363" t="e">
        <f>IF($Y$5=1,CONCATENATE(VLOOKUP($Y$3,$AA$2:$AH$14,6)),CONCATENATE(VLOOKUP($Y$3,$AA$16:$AH$25,6)))</f>
        <v>#N/A</v>
      </c>
      <c r="AG1" s="363" t="e">
        <f>IF($Y$5=1,CONCATENATE(VLOOKUP($Y$3,$AA$2:$AH$14,7)),CONCATENATE(VLOOKUP($Y$3,$AA$16:$AH$25,7)))</f>
        <v>#N/A</v>
      </c>
      <c r="AH1" s="363" t="e">
        <f>IF($Y$5=1,CONCATENATE(VLOOKUP($Y$3,$AA$2:$AH$14,8)),CONCATENATE(VLOOKUP($Y$3,$AA$16:$AH$25,8)))</f>
        <v>#N/A</v>
      </c>
      <c r="AI1" s="367"/>
      <c r="AJ1" s="367"/>
      <c r="AK1" s="367"/>
    </row>
    <row r="2" spans="1:45" s="96" customFormat="1" x14ac:dyDescent="0.25">
      <c r="A2" s="229" t="s">
        <v>51</v>
      </c>
      <c r="B2" s="230"/>
      <c r="C2" s="230"/>
      <c r="D2" s="230"/>
      <c r="E2" s="412" t="str">
        <f>Altalanos!$D$8</f>
        <v>Fiú 2 kcs B</v>
      </c>
      <c r="F2" s="230"/>
      <c r="G2" s="231"/>
      <c r="H2" s="232"/>
      <c r="I2" s="232"/>
      <c r="J2" s="233"/>
      <c r="K2" s="227"/>
      <c r="L2" s="227"/>
      <c r="M2" s="227"/>
      <c r="N2" s="233"/>
      <c r="O2" s="232"/>
      <c r="P2" s="233"/>
      <c r="Q2" s="232"/>
      <c r="R2" s="233"/>
      <c r="T2" s="268"/>
      <c r="U2" s="268"/>
      <c r="V2" s="268"/>
      <c r="W2" s="268"/>
      <c r="X2" s="268"/>
      <c r="Y2" s="353"/>
      <c r="Z2" s="352"/>
      <c r="AA2" s="352" t="s">
        <v>64</v>
      </c>
      <c r="AB2" s="343">
        <v>300</v>
      </c>
      <c r="AC2" s="343">
        <v>250</v>
      </c>
      <c r="AD2" s="343">
        <v>200</v>
      </c>
      <c r="AE2" s="343">
        <v>150</v>
      </c>
      <c r="AF2" s="343">
        <v>120</v>
      </c>
      <c r="AG2" s="343">
        <v>90</v>
      </c>
      <c r="AH2" s="343">
        <v>40</v>
      </c>
      <c r="AI2" s="327"/>
      <c r="AJ2" s="327"/>
      <c r="AK2" s="327"/>
      <c r="AL2" s="268"/>
      <c r="AM2" s="268"/>
      <c r="AN2" s="268"/>
      <c r="AO2" s="268"/>
      <c r="AP2" s="268"/>
      <c r="AQ2" s="268"/>
      <c r="AR2" s="268"/>
      <c r="AS2" s="268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9"/>
      <c r="K3" s="50" t="s">
        <v>29</v>
      </c>
      <c r="L3" s="119"/>
      <c r="M3" s="50"/>
      <c r="N3" s="119"/>
      <c r="O3" s="50"/>
      <c r="P3" s="119"/>
      <c r="Q3" s="50"/>
      <c r="R3" s="51" t="s">
        <v>30</v>
      </c>
      <c r="T3" s="269"/>
      <c r="U3" s="269"/>
      <c r="V3" s="269"/>
      <c r="W3" s="269"/>
      <c r="X3" s="269"/>
      <c r="Y3" s="352" t="str">
        <f>IF(K4="OB","A",IF(K4="IX","W",IF(K4="","",K4)))</f>
        <v/>
      </c>
      <c r="Z3" s="352"/>
      <c r="AA3" s="352" t="s">
        <v>65</v>
      </c>
      <c r="AB3" s="343">
        <v>280</v>
      </c>
      <c r="AC3" s="343">
        <v>230</v>
      </c>
      <c r="AD3" s="343">
        <v>180</v>
      </c>
      <c r="AE3" s="343">
        <v>140</v>
      </c>
      <c r="AF3" s="343">
        <v>80</v>
      </c>
      <c r="AG3" s="343">
        <v>0</v>
      </c>
      <c r="AH3" s="343">
        <v>0</v>
      </c>
      <c r="AI3" s="327"/>
      <c r="AJ3" s="327"/>
      <c r="AK3" s="327"/>
      <c r="AL3" s="269"/>
      <c r="AM3" s="269"/>
      <c r="AN3" s="269"/>
      <c r="AO3" s="269"/>
      <c r="AP3" s="269"/>
      <c r="AQ3" s="269"/>
      <c r="AR3" s="269"/>
      <c r="AS3" s="269"/>
    </row>
    <row r="4" spans="1:45" s="28" customFormat="1" ht="11.25" customHeight="1" thickBot="1" x14ac:dyDescent="0.3">
      <c r="A4" s="454" t="str">
        <f>Altalanos!$A$10</f>
        <v>2025.05.26-06-01.</v>
      </c>
      <c r="B4" s="454"/>
      <c r="C4" s="454"/>
      <c r="D4" s="234"/>
      <c r="E4" s="235"/>
      <c r="F4" s="235"/>
      <c r="G4" s="235" t="str">
        <f>Altalanos!$C$10</f>
        <v>Balatonboglár</v>
      </c>
      <c r="H4" s="236"/>
      <c r="I4" s="235"/>
      <c r="J4" s="237"/>
      <c r="K4" s="238"/>
      <c r="L4" s="237"/>
      <c r="M4" s="239"/>
      <c r="N4" s="237"/>
      <c r="O4" s="235"/>
      <c r="P4" s="237"/>
      <c r="Q4" s="235"/>
      <c r="R4" s="240" t="str">
        <f>Altalanos!$E$10</f>
        <v>Rákóczi Andrea</v>
      </c>
      <c r="T4" s="270"/>
      <c r="U4" s="270"/>
      <c r="V4" s="270"/>
      <c r="W4" s="270"/>
      <c r="X4" s="270"/>
      <c r="Y4" s="352"/>
      <c r="Z4" s="352"/>
      <c r="AA4" s="352" t="s">
        <v>88</v>
      </c>
      <c r="AB4" s="343">
        <v>250</v>
      </c>
      <c r="AC4" s="343">
        <v>200</v>
      </c>
      <c r="AD4" s="343">
        <v>150</v>
      </c>
      <c r="AE4" s="343">
        <v>120</v>
      </c>
      <c r="AF4" s="343">
        <v>90</v>
      </c>
      <c r="AG4" s="343">
        <v>60</v>
      </c>
      <c r="AH4" s="343">
        <v>25</v>
      </c>
      <c r="AI4" s="327"/>
      <c r="AJ4" s="327"/>
      <c r="AK4" s="327"/>
      <c r="AL4" s="270"/>
      <c r="AM4" s="270"/>
      <c r="AN4" s="270"/>
      <c r="AO4" s="270"/>
      <c r="AP4" s="270"/>
      <c r="AQ4" s="270"/>
      <c r="AR4" s="270"/>
      <c r="AS4" s="270"/>
    </row>
    <row r="5" spans="1:45" s="19" customFormat="1" x14ac:dyDescent="0.25">
      <c r="A5" s="120"/>
      <c r="B5" s="121" t="s">
        <v>3</v>
      </c>
      <c r="C5" s="212" t="s">
        <v>43</v>
      </c>
      <c r="D5" s="121" t="s">
        <v>42</v>
      </c>
      <c r="E5" s="121" t="s">
        <v>40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41</v>
      </c>
      <c r="L5" s="123"/>
      <c r="M5" s="121" t="s">
        <v>58</v>
      </c>
      <c r="N5" s="123"/>
      <c r="O5" s="121" t="s">
        <v>57</v>
      </c>
      <c r="P5" s="123"/>
      <c r="Q5" s="121"/>
      <c r="R5" s="124"/>
      <c r="T5" s="269"/>
      <c r="U5" s="269"/>
      <c r="V5" s="269"/>
      <c r="W5" s="269"/>
      <c r="X5" s="269"/>
      <c r="Y5" s="352">
        <f>IF(OR(Altalanos!$A$8="F1",Altalanos!$A$8="F2",Altalanos!$A$8="N1",Altalanos!$A$8="N2"),1,2)</f>
        <v>2</v>
      </c>
      <c r="Z5" s="352"/>
      <c r="AA5" s="352" t="s">
        <v>89</v>
      </c>
      <c r="AB5" s="343">
        <v>200</v>
      </c>
      <c r="AC5" s="343">
        <v>150</v>
      </c>
      <c r="AD5" s="343">
        <v>120</v>
      </c>
      <c r="AE5" s="343">
        <v>90</v>
      </c>
      <c r="AF5" s="343">
        <v>60</v>
      </c>
      <c r="AG5" s="343">
        <v>40</v>
      </c>
      <c r="AH5" s="343">
        <v>15</v>
      </c>
      <c r="AI5" s="327"/>
      <c r="AJ5" s="327"/>
      <c r="AK5" s="327"/>
      <c r="AL5" s="269"/>
      <c r="AM5" s="269"/>
      <c r="AN5" s="269"/>
      <c r="AO5" s="269"/>
      <c r="AP5" s="269"/>
      <c r="AQ5" s="269"/>
      <c r="AR5" s="269"/>
      <c r="AS5" s="269"/>
    </row>
    <row r="6" spans="1:45" s="19" customFormat="1" ht="11.1" customHeight="1" thickBot="1" x14ac:dyDescent="0.3">
      <c r="A6" s="357"/>
      <c r="B6" s="358"/>
      <c r="C6" s="358"/>
      <c r="D6" s="358"/>
      <c r="E6" s="358"/>
      <c r="F6" s="357" t="str">
        <f>IF(Y3="","",CONCATENATE(VLOOKUP(Y3,AB1:AH1,4)," pont"))</f>
        <v/>
      </c>
      <c r="G6" s="359"/>
      <c r="H6" s="5"/>
      <c r="I6" s="359"/>
      <c r="J6" s="360"/>
      <c r="K6" s="358" t="str">
        <f>IF(Y3="","",CONCATENATE(VLOOKUP(Y3,AB1:AH1,3)," pont"))</f>
        <v/>
      </c>
      <c r="L6" s="360"/>
      <c r="M6" s="358" t="str">
        <f>IF(Y3="","",CONCATENATE(VLOOKUP(Y3,AB1:AH1,2)," pont"))</f>
        <v/>
      </c>
      <c r="N6" s="360"/>
      <c r="O6" s="358" t="str">
        <f>IF(Y3="","",CONCATENATE(VLOOKUP(Y3,AB1:AH1,1)," pont"))</f>
        <v/>
      </c>
      <c r="P6" s="360"/>
      <c r="Q6" s="358"/>
      <c r="R6" s="361"/>
      <c r="T6" s="269"/>
      <c r="U6" s="269"/>
      <c r="V6" s="269"/>
      <c r="W6" s="269"/>
      <c r="X6" s="269"/>
      <c r="Y6" s="352"/>
      <c r="Z6" s="352"/>
      <c r="AA6" s="352" t="s">
        <v>90</v>
      </c>
      <c r="AB6" s="343">
        <v>150</v>
      </c>
      <c r="AC6" s="343">
        <v>120</v>
      </c>
      <c r="AD6" s="343">
        <v>90</v>
      </c>
      <c r="AE6" s="343">
        <v>60</v>
      </c>
      <c r="AF6" s="343">
        <v>40</v>
      </c>
      <c r="AG6" s="343">
        <v>25</v>
      </c>
      <c r="AH6" s="343">
        <v>10</v>
      </c>
      <c r="AI6" s="327"/>
      <c r="AJ6" s="327"/>
      <c r="AK6" s="327"/>
      <c r="AL6" s="269"/>
      <c r="AM6" s="269"/>
      <c r="AN6" s="269"/>
      <c r="AO6" s="269"/>
      <c r="AP6" s="269"/>
      <c r="AQ6" s="269"/>
      <c r="AR6" s="269"/>
      <c r="AS6" s="269"/>
    </row>
    <row r="7" spans="1:45" s="34" customFormat="1" ht="12.9" customHeight="1" x14ac:dyDescent="0.25">
      <c r="A7" s="125">
        <v>1</v>
      </c>
      <c r="B7" s="241" t="str">
        <f>IF($E7="","",VLOOKUP($E7,'Fiú 2 kcs. B. ELO'!$A$7:$O$22,14))</f>
        <v/>
      </c>
      <c r="C7" s="242" t="str">
        <f>IF($E7="","",VLOOKUP($E7,'Fiú 2 kcs. B. ELO'!$A$7:$O$22,15))</f>
        <v/>
      </c>
      <c r="D7" s="242" t="str">
        <f>IF($E7="","",VLOOKUP($E7,'Fiú 2 kcs. B. ELO'!$A$7:$O$22,5))</f>
        <v/>
      </c>
      <c r="E7" s="243"/>
      <c r="F7" s="244" t="s">
        <v>310</v>
      </c>
      <c r="G7" s="244" t="s">
        <v>277</v>
      </c>
      <c r="H7" s="244"/>
      <c r="I7" s="244" t="s">
        <v>405</v>
      </c>
      <c r="J7" s="245"/>
      <c r="K7" s="246"/>
      <c r="L7" s="246"/>
      <c r="M7" s="246"/>
      <c r="N7" s="246"/>
      <c r="O7" s="126"/>
      <c r="P7" s="127"/>
      <c r="Q7" s="128"/>
      <c r="R7" s="129"/>
      <c r="S7" s="130"/>
      <c r="T7" s="130"/>
      <c r="U7" s="271" t="str">
        <f>Birók!P21</f>
        <v>Bíró</v>
      </c>
      <c r="V7" s="130"/>
      <c r="W7" s="130"/>
      <c r="X7" s="130"/>
      <c r="Y7" s="352"/>
      <c r="Z7" s="352"/>
      <c r="AA7" s="352" t="s">
        <v>91</v>
      </c>
      <c r="AB7" s="343">
        <v>120</v>
      </c>
      <c r="AC7" s="343">
        <v>90</v>
      </c>
      <c r="AD7" s="343">
        <v>60</v>
      </c>
      <c r="AE7" s="343">
        <v>40</v>
      </c>
      <c r="AF7" s="343">
        <v>25</v>
      </c>
      <c r="AG7" s="343">
        <v>10</v>
      </c>
      <c r="AH7" s="343">
        <v>5</v>
      </c>
      <c r="AI7" s="327"/>
      <c r="AJ7" s="327"/>
      <c r="AK7" s="327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7"/>
      <c r="C8" s="248"/>
      <c r="D8" s="248"/>
      <c r="E8" s="161"/>
      <c r="F8" s="249"/>
      <c r="G8" s="249"/>
      <c r="H8" s="250"/>
      <c r="I8" s="395" t="s">
        <v>0</v>
      </c>
      <c r="J8" s="132" t="s">
        <v>401</v>
      </c>
      <c r="K8" s="251" t="str">
        <f>UPPER(IF(OR(J8="a",J8="as"),F7,IF(OR(J8="b",J8="bs"),F9,)))</f>
        <v>SZŐCS</v>
      </c>
      <c r="L8" s="251"/>
      <c r="M8" s="246"/>
      <c r="N8" s="246"/>
      <c r="O8" s="126"/>
      <c r="P8" s="127"/>
      <c r="Q8" s="128"/>
      <c r="R8" s="129"/>
      <c r="S8" s="130"/>
      <c r="T8" s="130"/>
      <c r="U8" s="272" t="str">
        <f>Birók!P22</f>
        <v xml:space="preserve"> </v>
      </c>
      <c r="V8" s="130"/>
      <c r="W8" s="130"/>
      <c r="X8" s="130"/>
      <c r="Y8" s="352"/>
      <c r="Z8" s="352"/>
      <c r="AA8" s="352" t="s">
        <v>92</v>
      </c>
      <c r="AB8" s="343">
        <v>90</v>
      </c>
      <c r="AC8" s="343">
        <v>60</v>
      </c>
      <c r="AD8" s="343">
        <v>40</v>
      </c>
      <c r="AE8" s="343">
        <v>25</v>
      </c>
      <c r="AF8" s="343">
        <v>10</v>
      </c>
      <c r="AG8" s="343">
        <v>5</v>
      </c>
      <c r="AH8" s="343">
        <v>2</v>
      </c>
      <c r="AI8" s="327"/>
      <c r="AJ8" s="327"/>
      <c r="AK8" s="327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41" t="str">
        <f>IF($E9="","",VLOOKUP($E9,'Fiú 2 kcs. B. ELO'!$A$7:$O$22,14))</f>
        <v/>
      </c>
      <c r="C9" s="242" t="str">
        <f>IF($E9="","",VLOOKUP($E9,'Fiú 2 kcs. B. ELO'!$A$7:$O$22,15))</f>
        <v/>
      </c>
      <c r="D9" s="242" t="str">
        <f>IF($E9="","",VLOOKUP($E9,'Fiú 2 kcs. B. ELO'!$A$7:$O$22,5))</f>
        <v/>
      </c>
      <c r="E9" s="386"/>
      <c r="F9" s="432" t="s">
        <v>313</v>
      </c>
      <c r="G9" s="432" t="s">
        <v>229</v>
      </c>
      <c r="H9" s="293"/>
      <c r="I9" s="293" t="str">
        <f>IF($E9="","",VLOOKUP($E9,'Fiú 2 kcs. B. ELO'!$A$7:$O$22,4))</f>
        <v/>
      </c>
      <c r="J9" s="253"/>
      <c r="K9" s="246" t="s">
        <v>338</v>
      </c>
      <c r="L9" s="254"/>
      <c r="M9" s="246"/>
      <c r="N9" s="246"/>
      <c r="O9" s="126"/>
      <c r="P9" s="127"/>
      <c r="Q9" s="128"/>
      <c r="R9" s="129"/>
      <c r="S9" s="130"/>
      <c r="T9" s="130"/>
      <c r="U9" s="272" t="str">
        <f>Birók!P23</f>
        <v xml:space="preserve"> </v>
      </c>
      <c r="V9" s="130"/>
      <c r="W9" s="130"/>
      <c r="X9" s="130"/>
      <c r="Y9" s="352"/>
      <c r="Z9" s="352"/>
      <c r="AA9" s="352" t="s">
        <v>93</v>
      </c>
      <c r="AB9" s="343">
        <v>60</v>
      </c>
      <c r="AC9" s="343">
        <v>40</v>
      </c>
      <c r="AD9" s="343">
        <v>25</v>
      </c>
      <c r="AE9" s="343">
        <v>10</v>
      </c>
      <c r="AF9" s="343">
        <v>5</v>
      </c>
      <c r="AG9" s="343">
        <v>2</v>
      </c>
      <c r="AH9" s="343">
        <v>1</v>
      </c>
      <c r="AI9" s="327"/>
      <c r="AJ9" s="327"/>
      <c r="AK9" s="327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7"/>
      <c r="C10" s="248"/>
      <c r="D10" s="248"/>
      <c r="E10" s="387"/>
      <c r="F10" s="388"/>
      <c r="G10" s="388"/>
      <c r="H10" s="389"/>
      <c r="I10" s="388"/>
      <c r="J10" s="255"/>
      <c r="K10" s="395" t="s">
        <v>0</v>
      </c>
      <c r="L10" s="133" t="s">
        <v>401</v>
      </c>
      <c r="M10" s="251" t="str">
        <f>UPPER(IF(OR(L10="a",L10="as"),K8,IF(OR(L10="b",L10="bs"),K12,)))</f>
        <v>SZŐCS</v>
      </c>
      <c r="N10" s="256"/>
      <c r="O10" s="257"/>
      <c r="P10" s="257"/>
      <c r="Q10" s="128"/>
      <c r="R10" s="129"/>
      <c r="S10" s="130"/>
      <c r="T10" s="130"/>
      <c r="U10" s="272" t="str">
        <f>Birók!P24</f>
        <v xml:space="preserve"> </v>
      </c>
      <c r="V10" s="130"/>
      <c r="W10" s="130"/>
      <c r="X10" s="130"/>
      <c r="Y10" s="352"/>
      <c r="Z10" s="352"/>
      <c r="AA10" s="352" t="s">
        <v>94</v>
      </c>
      <c r="AB10" s="343">
        <v>40</v>
      </c>
      <c r="AC10" s="343">
        <v>25</v>
      </c>
      <c r="AD10" s="343">
        <v>15</v>
      </c>
      <c r="AE10" s="343">
        <v>7</v>
      </c>
      <c r="AF10" s="343">
        <v>4</v>
      </c>
      <c r="AG10" s="343">
        <v>1</v>
      </c>
      <c r="AH10" s="343">
        <v>0</v>
      </c>
      <c r="AI10" s="327"/>
      <c r="AJ10" s="327"/>
      <c r="AK10" s="327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41" t="str">
        <f>IF($E11="","",VLOOKUP($E11,'Fiú 2 kcs. B. ELO'!$A$7:$O$22,14))</f>
        <v/>
      </c>
      <c r="C11" s="242" t="str">
        <f>IF($E11="","",VLOOKUP($E11,'Fiú 2 kcs. B. ELO'!$A$7:$O$22,15))</f>
        <v/>
      </c>
      <c r="D11" s="242" t="str">
        <f>IF($E11="","",VLOOKUP($E11,'Fiú 2 kcs. B. ELO'!$A$7:$O$22,5))</f>
        <v/>
      </c>
      <c r="E11" s="386"/>
      <c r="F11" s="432" t="s">
        <v>410</v>
      </c>
      <c r="G11" s="432" t="s">
        <v>265</v>
      </c>
      <c r="H11" s="293"/>
      <c r="I11" s="432" t="s">
        <v>411</v>
      </c>
      <c r="J11" s="245"/>
      <c r="K11" s="246"/>
      <c r="L11" s="258"/>
      <c r="M11" s="246" t="s">
        <v>472</v>
      </c>
      <c r="N11" s="259"/>
      <c r="O11" s="257"/>
      <c r="P11" s="257"/>
      <c r="Q11" s="128"/>
      <c r="R11" s="129"/>
      <c r="S11" s="130"/>
      <c r="T11" s="130"/>
      <c r="U11" s="272" t="str">
        <f>Birók!P25</f>
        <v xml:space="preserve"> </v>
      </c>
      <c r="V11" s="130"/>
      <c r="W11" s="130"/>
      <c r="X11" s="130"/>
      <c r="Y11" s="352"/>
      <c r="Z11" s="352"/>
      <c r="AA11" s="352" t="s">
        <v>95</v>
      </c>
      <c r="AB11" s="343">
        <v>25</v>
      </c>
      <c r="AC11" s="343">
        <v>15</v>
      </c>
      <c r="AD11" s="343">
        <v>10</v>
      </c>
      <c r="AE11" s="343">
        <v>6</v>
      </c>
      <c r="AF11" s="343">
        <v>3</v>
      </c>
      <c r="AG11" s="343">
        <v>1</v>
      </c>
      <c r="AH11" s="343">
        <v>0</v>
      </c>
      <c r="AI11" s="327"/>
      <c r="AJ11" s="327"/>
      <c r="AK11" s="327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7"/>
      <c r="C12" s="248"/>
      <c r="D12" s="248"/>
      <c r="E12" s="387"/>
      <c r="F12" s="388"/>
      <c r="G12" s="388"/>
      <c r="H12" s="389"/>
      <c r="I12" s="395" t="s">
        <v>0</v>
      </c>
      <c r="J12" s="132" t="s">
        <v>415</v>
      </c>
      <c r="K12" s="251" t="str">
        <f>UPPER(IF(OR(J12="a",J12="as"),F11,IF(OR(J12="b",J12="bs"),F13,)))</f>
        <v>PASZICSNYEK</v>
      </c>
      <c r="L12" s="260"/>
      <c r="M12" s="246"/>
      <c r="N12" s="259"/>
      <c r="O12" s="257"/>
      <c r="P12" s="257"/>
      <c r="Q12" s="128"/>
      <c r="R12" s="129"/>
      <c r="S12" s="130"/>
      <c r="T12" s="130"/>
      <c r="U12" s="272" t="str">
        <f>Birók!P26</f>
        <v xml:space="preserve"> </v>
      </c>
      <c r="V12" s="130"/>
      <c r="W12" s="130"/>
      <c r="X12" s="130"/>
      <c r="Y12" s="352"/>
      <c r="Z12" s="352"/>
      <c r="AA12" s="352" t="s">
        <v>100</v>
      </c>
      <c r="AB12" s="343">
        <v>15</v>
      </c>
      <c r="AC12" s="343">
        <v>10</v>
      </c>
      <c r="AD12" s="343">
        <v>6</v>
      </c>
      <c r="AE12" s="343">
        <v>3</v>
      </c>
      <c r="AF12" s="343">
        <v>1</v>
      </c>
      <c r="AG12" s="343">
        <v>0</v>
      </c>
      <c r="AH12" s="343">
        <v>0</v>
      </c>
      <c r="AI12" s="327"/>
      <c r="AJ12" s="327"/>
      <c r="AK12" s="327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41" t="str">
        <f>IF($E13="","",VLOOKUP($E13,'Fiú 2 kcs. B. ELO'!$A$7:$O$22,14))</f>
        <v/>
      </c>
      <c r="C13" s="242" t="str">
        <f>IF($E13="","",VLOOKUP($E13,'Fiú 2 kcs. B. ELO'!$A$7:$O$22,15))</f>
        <v/>
      </c>
      <c r="D13" s="242" t="str">
        <f>IF($E13="","",VLOOKUP($E13,'Fiú 2 kcs. B. ELO'!$A$7:$O$22,5))</f>
        <v/>
      </c>
      <c r="E13" s="386"/>
      <c r="F13" s="432" t="s">
        <v>412</v>
      </c>
      <c r="G13" s="432" t="s">
        <v>413</v>
      </c>
      <c r="H13" s="293"/>
      <c r="I13" s="432" t="s">
        <v>414</v>
      </c>
      <c r="J13" s="261"/>
      <c r="K13" s="246" t="s">
        <v>338</v>
      </c>
      <c r="L13" s="246"/>
      <c r="M13" s="246"/>
      <c r="N13" s="259"/>
      <c r="O13" s="257"/>
      <c r="P13" s="257"/>
      <c r="Q13" s="128"/>
      <c r="R13" s="129"/>
      <c r="S13" s="130"/>
      <c r="T13" s="130"/>
      <c r="U13" s="272" t="str">
        <f>Birók!P27</f>
        <v xml:space="preserve"> </v>
      </c>
      <c r="V13" s="130"/>
      <c r="W13" s="130"/>
      <c r="X13" s="130"/>
      <c r="Y13" s="352"/>
      <c r="Z13" s="352"/>
      <c r="AA13" s="352" t="s">
        <v>96</v>
      </c>
      <c r="AB13" s="343">
        <v>10</v>
      </c>
      <c r="AC13" s="343">
        <v>6</v>
      </c>
      <c r="AD13" s="343">
        <v>3</v>
      </c>
      <c r="AE13" s="343">
        <v>1</v>
      </c>
      <c r="AF13" s="343">
        <v>0</v>
      </c>
      <c r="AG13" s="343">
        <v>0</v>
      </c>
      <c r="AH13" s="343">
        <v>0</v>
      </c>
      <c r="AI13" s="327"/>
      <c r="AJ13" s="327"/>
      <c r="AK13" s="327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7"/>
      <c r="C14" s="248"/>
      <c r="D14" s="248"/>
      <c r="E14" s="387"/>
      <c r="F14" s="388"/>
      <c r="G14" s="388"/>
      <c r="H14" s="389"/>
      <c r="I14" s="388"/>
      <c r="J14" s="255"/>
      <c r="K14" s="246"/>
      <c r="L14" s="246"/>
      <c r="M14" s="395" t="s">
        <v>0</v>
      </c>
      <c r="N14" s="133" t="s">
        <v>415</v>
      </c>
      <c r="O14" s="251" t="str">
        <f>UPPER(IF(OR(N14="a",N14="as"),M10,IF(OR(N14="b",N14="bs"),M18,)))</f>
        <v>BUKÓ</v>
      </c>
      <c r="P14" s="256"/>
      <c r="Q14" s="128"/>
      <c r="R14" s="129"/>
      <c r="S14" s="130"/>
      <c r="T14" s="130"/>
      <c r="U14" s="272" t="str">
        <f>Birók!P28</f>
        <v xml:space="preserve"> </v>
      </c>
      <c r="V14" s="130"/>
      <c r="W14" s="130"/>
      <c r="X14" s="130"/>
      <c r="Y14" s="352"/>
      <c r="Z14" s="352"/>
      <c r="AA14" s="352" t="s">
        <v>97</v>
      </c>
      <c r="AB14" s="343">
        <v>3</v>
      </c>
      <c r="AC14" s="343">
        <v>2</v>
      </c>
      <c r="AD14" s="343">
        <v>1</v>
      </c>
      <c r="AE14" s="343">
        <v>0</v>
      </c>
      <c r="AF14" s="343">
        <v>0</v>
      </c>
      <c r="AG14" s="343">
        <v>0</v>
      </c>
      <c r="AH14" s="343">
        <v>0</v>
      </c>
      <c r="AI14" s="327"/>
      <c r="AJ14" s="327"/>
      <c r="AK14" s="327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92">
        <v>5</v>
      </c>
      <c r="B15" s="241" t="str">
        <f>IF($E15="","",VLOOKUP($E15,'Fiú 2 kcs. B. ELO'!$A$7:$O$22,14))</f>
        <v/>
      </c>
      <c r="C15" s="242" t="str">
        <f>IF($E15="","",VLOOKUP($E15,'Fiú 2 kcs. B. ELO'!$A$7:$O$22,15))</f>
        <v/>
      </c>
      <c r="D15" s="242" t="str">
        <f>IF($E15="","",VLOOKUP($E15,'Fiú 2 kcs. B. ELO'!$A$7:$O$22,5))</f>
        <v/>
      </c>
      <c r="E15" s="386"/>
      <c r="F15" s="432" t="s">
        <v>406</v>
      </c>
      <c r="G15" s="432" t="s">
        <v>245</v>
      </c>
      <c r="H15" s="293"/>
      <c r="I15" s="432" t="s">
        <v>407</v>
      </c>
      <c r="J15" s="263"/>
      <c r="K15" s="246"/>
      <c r="L15" s="246"/>
      <c r="M15" s="246"/>
      <c r="N15" s="259"/>
      <c r="O15" s="246" t="s">
        <v>462</v>
      </c>
      <c r="P15" s="257"/>
      <c r="Q15" s="128"/>
      <c r="R15" s="129"/>
      <c r="S15" s="130"/>
      <c r="T15" s="130"/>
      <c r="U15" s="272" t="str">
        <f>Birók!P29</f>
        <v xml:space="preserve"> </v>
      </c>
      <c r="V15" s="130"/>
      <c r="W15" s="130"/>
      <c r="X15" s="130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27"/>
      <c r="AJ15" s="327"/>
      <c r="AK15" s="327"/>
      <c r="AL15" s="130"/>
      <c r="AM15" s="130"/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7"/>
      <c r="C16" s="248"/>
      <c r="D16" s="248"/>
      <c r="E16" s="387"/>
      <c r="F16" s="388"/>
      <c r="G16" s="388"/>
      <c r="H16" s="389"/>
      <c r="I16" s="395" t="s">
        <v>0</v>
      </c>
      <c r="J16" s="132" t="s">
        <v>401</v>
      </c>
      <c r="K16" s="251" t="str">
        <f>UPPER(IF(OR(J16="a",J16="as"),F15,IF(OR(J16="b",J16="bs"),F17,)))</f>
        <v>BUKÓ</v>
      </c>
      <c r="L16" s="251"/>
      <c r="M16" s="246"/>
      <c r="N16" s="259"/>
      <c r="O16" s="395"/>
      <c r="P16" s="257"/>
      <c r="Q16" s="128"/>
      <c r="R16" s="129"/>
      <c r="S16" s="130"/>
      <c r="T16" s="130"/>
      <c r="U16" s="273" t="str">
        <f>Birók!P30</f>
        <v>Egyik sem</v>
      </c>
      <c r="V16" s="130"/>
      <c r="W16" s="130"/>
      <c r="X16" s="130"/>
      <c r="Y16" s="352"/>
      <c r="Z16" s="352"/>
      <c r="AA16" s="352" t="s">
        <v>64</v>
      </c>
      <c r="AB16" s="343">
        <v>150</v>
      </c>
      <c r="AC16" s="343">
        <v>120</v>
      </c>
      <c r="AD16" s="343">
        <v>90</v>
      </c>
      <c r="AE16" s="343">
        <v>60</v>
      </c>
      <c r="AF16" s="343">
        <v>40</v>
      </c>
      <c r="AG16" s="343">
        <v>25</v>
      </c>
      <c r="AH16" s="343">
        <v>15</v>
      </c>
      <c r="AI16" s="327"/>
      <c r="AJ16" s="327"/>
      <c r="AK16" s="327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41" t="str">
        <f>IF($E17="","",VLOOKUP($E17,'Fiú 2 kcs. B. ELO'!$A$7:$O$22,14))</f>
        <v/>
      </c>
      <c r="C17" s="242" t="str">
        <f>IF($E17="","",VLOOKUP($E17,'Fiú 2 kcs. B. ELO'!$A$7:$O$22,15))</f>
        <v/>
      </c>
      <c r="D17" s="242" t="str">
        <f>IF($E17="","",VLOOKUP($E17,'Fiú 2 kcs. B. ELO'!$A$7:$O$22,5))</f>
        <v/>
      </c>
      <c r="E17" s="386"/>
      <c r="F17" s="432" t="s">
        <v>408</v>
      </c>
      <c r="G17" s="432" t="s">
        <v>267</v>
      </c>
      <c r="H17" s="293"/>
      <c r="I17" s="432" t="s">
        <v>409</v>
      </c>
      <c r="J17" s="253"/>
      <c r="K17" s="246" t="s">
        <v>416</v>
      </c>
      <c r="L17" s="254"/>
      <c r="M17" s="246"/>
      <c r="N17" s="259"/>
      <c r="O17" s="257"/>
      <c r="P17" s="257"/>
      <c r="Q17" s="128"/>
      <c r="R17" s="129"/>
      <c r="S17" s="130"/>
      <c r="T17" s="130"/>
      <c r="U17" s="130"/>
      <c r="V17" s="130"/>
      <c r="W17" s="130"/>
      <c r="X17" s="130"/>
      <c r="Y17" s="352"/>
      <c r="Z17" s="352"/>
      <c r="AA17" s="352" t="s">
        <v>88</v>
      </c>
      <c r="AB17" s="343">
        <v>120</v>
      </c>
      <c r="AC17" s="343">
        <v>90</v>
      </c>
      <c r="AD17" s="343">
        <v>60</v>
      </c>
      <c r="AE17" s="343">
        <v>40</v>
      </c>
      <c r="AF17" s="343">
        <v>25</v>
      </c>
      <c r="AG17" s="343">
        <v>15</v>
      </c>
      <c r="AH17" s="343">
        <v>8</v>
      </c>
      <c r="AI17" s="327"/>
      <c r="AJ17" s="327"/>
      <c r="AK17" s="327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7"/>
      <c r="C18" s="248"/>
      <c r="D18" s="248"/>
      <c r="E18" s="387"/>
      <c r="F18" s="388"/>
      <c r="G18" s="388"/>
      <c r="H18" s="389"/>
      <c r="I18" s="388"/>
      <c r="J18" s="255"/>
      <c r="K18" s="395" t="s">
        <v>0</v>
      </c>
      <c r="L18" s="133" t="s">
        <v>401</v>
      </c>
      <c r="M18" s="251" t="str">
        <f>UPPER(IF(OR(L18="a",L18="as"),K16,IF(OR(L18="b",L18="bs"),K20,)))</f>
        <v>BUKÓ</v>
      </c>
      <c r="N18" s="264"/>
      <c r="O18" s="257"/>
      <c r="P18" s="257"/>
      <c r="Q18" s="128"/>
      <c r="R18" s="129"/>
      <c r="S18" s="130"/>
      <c r="T18" s="130"/>
      <c r="U18" s="130"/>
      <c r="V18" s="130"/>
      <c r="W18" s="130"/>
      <c r="X18" s="130"/>
      <c r="Y18" s="352"/>
      <c r="Z18" s="352"/>
      <c r="AA18" s="352" t="s">
        <v>89</v>
      </c>
      <c r="AB18" s="343">
        <v>90</v>
      </c>
      <c r="AC18" s="343">
        <v>60</v>
      </c>
      <c r="AD18" s="343">
        <v>40</v>
      </c>
      <c r="AE18" s="343">
        <v>25</v>
      </c>
      <c r="AF18" s="343">
        <v>15</v>
      </c>
      <c r="AG18" s="343">
        <v>8</v>
      </c>
      <c r="AH18" s="343">
        <v>4</v>
      </c>
      <c r="AI18" s="327"/>
      <c r="AJ18" s="327"/>
      <c r="AK18" s="327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41" t="str">
        <f>IF($E19="","",VLOOKUP($E19,'Fiú 2 kcs. B. ELO'!$A$7:$O$22,14))</f>
        <v/>
      </c>
      <c r="C19" s="242" t="str">
        <f>IF($E19="","",VLOOKUP($E19,'Fiú 2 kcs. B. ELO'!$A$7:$O$22,15))</f>
        <v/>
      </c>
      <c r="D19" s="242" t="str">
        <f>IF($E19="","",VLOOKUP($E19,'Fiú 2 kcs. B. ELO'!$A$7:$O$22,5))</f>
        <v/>
      </c>
      <c r="E19" s="386"/>
      <c r="F19" s="432" t="s">
        <v>314</v>
      </c>
      <c r="G19" s="432" t="s">
        <v>403</v>
      </c>
      <c r="H19" s="293"/>
      <c r="I19" s="432" t="s">
        <v>404</v>
      </c>
      <c r="J19" s="245"/>
      <c r="K19" s="246"/>
      <c r="L19" s="258"/>
      <c r="M19" s="246" t="s">
        <v>374</v>
      </c>
      <c r="N19" s="257"/>
      <c r="O19" s="257"/>
      <c r="P19" s="257"/>
      <c r="Q19" s="128"/>
      <c r="R19" s="129"/>
      <c r="S19" s="130"/>
      <c r="T19" s="130"/>
      <c r="U19" s="130"/>
      <c r="V19" s="130"/>
      <c r="W19" s="130"/>
      <c r="X19" s="130"/>
      <c r="Y19" s="352"/>
      <c r="Z19" s="352"/>
      <c r="AA19" s="352" t="s">
        <v>90</v>
      </c>
      <c r="AB19" s="343">
        <v>60</v>
      </c>
      <c r="AC19" s="343">
        <v>40</v>
      </c>
      <c r="AD19" s="343">
        <v>25</v>
      </c>
      <c r="AE19" s="343">
        <v>15</v>
      </c>
      <c r="AF19" s="343">
        <v>8</v>
      </c>
      <c r="AG19" s="343">
        <v>4</v>
      </c>
      <c r="AH19" s="343">
        <v>2</v>
      </c>
      <c r="AI19" s="327"/>
      <c r="AJ19" s="327"/>
      <c r="AK19" s="327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7"/>
      <c r="C20" s="248"/>
      <c r="D20" s="248"/>
      <c r="E20" s="161"/>
      <c r="F20" s="249"/>
      <c r="G20" s="249"/>
      <c r="H20" s="250"/>
      <c r="I20" s="395" t="s">
        <v>0</v>
      </c>
      <c r="J20" s="132" t="s">
        <v>401</v>
      </c>
      <c r="K20" s="251" t="str">
        <f>UPPER(IF(OR(J20="a",J20="as"),F19,IF(OR(J20="b",J20="bs"),F21,)))</f>
        <v>AKILI</v>
      </c>
      <c r="L20" s="260"/>
      <c r="M20" s="246"/>
      <c r="N20" s="257"/>
      <c r="O20" s="257"/>
      <c r="P20" s="257"/>
      <c r="Q20" s="128"/>
      <c r="R20" s="129"/>
      <c r="S20" s="130"/>
      <c r="T20" s="130"/>
      <c r="U20" s="130"/>
      <c r="V20" s="130"/>
      <c r="W20" s="130"/>
      <c r="X20" s="130"/>
      <c r="Y20" s="352"/>
      <c r="Z20" s="352"/>
      <c r="AA20" s="352" t="s">
        <v>91</v>
      </c>
      <c r="AB20" s="343">
        <v>40</v>
      </c>
      <c r="AC20" s="343">
        <v>25</v>
      </c>
      <c r="AD20" s="343">
        <v>15</v>
      </c>
      <c r="AE20" s="343">
        <v>8</v>
      </c>
      <c r="AF20" s="343">
        <v>4</v>
      </c>
      <c r="AG20" s="343">
        <v>2</v>
      </c>
      <c r="AH20" s="343">
        <v>1</v>
      </c>
      <c r="AI20" s="327"/>
      <c r="AJ20" s="327"/>
      <c r="AK20" s="327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95">
        <v>8</v>
      </c>
      <c r="B21" s="241" t="str">
        <f>IF($E21="","",VLOOKUP($E21,'Fiú 2 kcs. B. ELO'!$A$7:$O$22,14))</f>
        <v/>
      </c>
      <c r="C21" s="242" t="str">
        <f>IF($E21="","",VLOOKUP($E21,'Fiú 2 kcs. B. ELO'!$A$7:$O$22,15))</f>
        <v/>
      </c>
      <c r="D21" s="242" t="str">
        <f>IF($E21="","",VLOOKUP($E21,'Fiú 2 kcs. B. ELO'!$A$7:$O$22,5))</f>
        <v/>
      </c>
      <c r="E21" s="243"/>
      <c r="F21" s="294" t="s">
        <v>316</v>
      </c>
      <c r="G21" s="294" t="s">
        <v>224</v>
      </c>
      <c r="H21" s="294"/>
      <c r="I21" s="294" t="s">
        <v>402</v>
      </c>
      <c r="J21" s="261"/>
      <c r="K21" s="246" t="s">
        <v>356</v>
      </c>
      <c r="L21" s="246"/>
      <c r="M21" s="246"/>
      <c r="N21" s="257"/>
      <c r="O21" s="257"/>
      <c r="P21" s="257"/>
      <c r="Q21" s="128"/>
      <c r="R21" s="129"/>
      <c r="S21" s="130"/>
      <c r="T21" s="130"/>
      <c r="U21" s="130"/>
      <c r="V21" s="130"/>
      <c r="W21" s="130"/>
      <c r="X21" s="130"/>
      <c r="Y21" s="352"/>
      <c r="Z21" s="352"/>
      <c r="AA21" s="352" t="s">
        <v>92</v>
      </c>
      <c r="AB21" s="343">
        <v>25</v>
      </c>
      <c r="AC21" s="343">
        <v>15</v>
      </c>
      <c r="AD21" s="343">
        <v>10</v>
      </c>
      <c r="AE21" s="343">
        <v>6</v>
      </c>
      <c r="AF21" s="343">
        <v>3</v>
      </c>
      <c r="AG21" s="343">
        <v>1</v>
      </c>
      <c r="AH21" s="343">
        <v>0</v>
      </c>
      <c r="AI21" s="327"/>
      <c r="AJ21" s="327"/>
      <c r="AK21" s="327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76"/>
      <c r="B22" s="126"/>
      <c r="C22" s="126"/>
      <c r="D22" s="126"/>
      <c r="E22" s="161"/>
      <c r="F22" s="126"/>
      <c r="G22" s="126"/>
      <c r="H22" s="126"/>
      <c r="I22" s="126"/>
      <c r="J22" s="161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52"/>
      <c r="Z22" s="352"/>
      <c r="AA22" s="352" t="s">
        <v>93</v>
      </c>
      <c r="AB22" s="343">
        <v>15</v>
      </c>
      <c r="AC22" s="343">
        <v>10</v>
      </c>
      <c r="AD22" s="343">
        <v>6</v>
      </c>
      <c r="AE22" s="343">
        <v>3</v>
      </c>
      <c r="AF22" s="343">
        <v>1</v>
      </c>
      <c r="AG22" s="343">
        <v>0</v>
      </c>
      <c r="AH22" s="343">
        <v>0</v>
      </c>
      <c r="AI22" s="327"/>
      <c r="AJ22" s="327"/>
      <c r="AK22" s="327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2"/>
      <c r="B23" s="161"/>
      <c r="C23" s="161"/>
      <c r="D23" s="161"/>
      <c r="E23" s="161"/>
      <c r="F23" s="126"/>
      <c r="G23" s="126"/>
      <c r="H23" s="130"/>
      <c r="I23" s="266"/>
      <c r="J23" s="161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52"/>
      <c r="Z23" s="352"/>
      <c r="AA23" s="352" t="s">
        <v>94</v>
      </c>
      <c r="AB23" s="343">
        <v>10</v>
      </c>
      <c r="AC23" s="343">
        <v>6</v>
      </c>
      <c r="AD23" s="343">
        <v>3</v>
      </c>
      <c r="AE23" s="343">
        <v>1</v>
      </c>
      <c r="AF23" s="343">
        <v>0</v>
      </c>
      <c r="AG23" s="343">
        <v>0</v>
      </c>
      <c r="AH23" s="343">
        <v>0</v>
      </c>
      <c r="AI23" s="327"/>
      <c r="AJ23" s="327"/>
      <c r="AK23" s="327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2"/>
      <c r="B24" s="126"/>
      <c r="C24" s="126"/>
      <c r="D24" s="126"/>
      <c r="E24" s="161"/>
      <c r="F24" s="126"/>
      <c r="G24" s="126"/>
      <c r="H24" s="126"/>
      <c r="I24" s="126"/>
      <c r="J24" s="161"/>
      <c r="K24" s="126"/>
      <c r="L24" s="267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52"/>
      <c r="Z24" s="352"/>
      <c r="AA24" s="352" t="s">
        <v>95</v>
      </c>
      <c r="AB24" s="343">
        <v>6</v>
      </c>
      <c r="AC24" s="343">
        <v>3</v>
      </c>
      <c r="AD24" s="343">
        <v>1</v>
      </c>
      <c r="AE24" s="343">
        <v>0</v>
      </c>
      <c r="AF24" s="343">
        <v>0</v>
      </c>
      <c r="AG24" s="343">
        <v>0</v>
      </c>
      <c r="AH24" s="343">
        <v>0</v>
      </c>
      <c r="AI24" s="327"/>
      <c r="AJ24" s="327"/>
      <c r="AK24" s="327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162"/>
      <c r="B25" s="161"/>
      <c r="C25" s="161"/>
      <c r="D25" s="161"/>
      <c r="E25" s="161"/>
      <c r="F25" s="126"/>
      <c r="G25" s="126"/>
      <c r="H25" s="130"/>
      <c r="I25" s="126"/>
      <c r="J25" s="161"/>
      <c r="K25" s="266"/>
      <c r="L25" s="161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52"/>
      <c r="Z25" s="352"/>
      <c r="AA25" s="352" t="s">
        <v>100</v>
      </c>
      <c r="AB25" s="343">
        <v>3</v>
      </c>
      <c r="AC25" s="343">
        <v>2</v>
      </c>
      <c r="AD25" s="343">
        <v>1</v>
      </c>
      <c r="AE25" s="343">
        <v>0</v>
      </c>
      <c r="AF25" s="343">
        <v>0</v>
      </c>
      <c r="AG25" s="343">
        <v>0</v>
      </c>
      <c r="AH25" s="343">
        <v>0</v>
      </c>
      <c r="AI25" s="327"/>
      <c r="AJ25" s="327"/>
      <c r="AK25" s="327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2"/>
      <c r="B26" s="126"/>
      <c r="C26" s="126"/>
      <c r="D26" s="126"/>
      <c r="E26" s="161"/>
      <c r="F26" s="126"/>
      <c r="G26" s="126"/>
      <c r="H26" s="126"/>
      <c r="I26" s="126"/>
      <c r="J26" s="161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7"/>
      <c r="AJ26" s="327"/>
      <c r="AK26" s="327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2"/>
      <c r="B27" s="161"/>
      <c r="C27" s="161"/>
      <c r="D27" s="161"/>
      <c r="E27" s="161"/>
      <c r="F27" s="126"/>
      <c r="G27" s="126"/>
      <c r="H27" s="130"/>
      <c r="I27" s="266"/>
      <c r="J27" s="161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7"/>
      <c r="AJ27" s="327"/>
      <c r="AK27" s="327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2"/>
      <c r="B28" s="126"/>
      <c r="C28" s="126"/>
      <c r="D28" s="126"/>
      <c r="E28" s="161"/>
      <c r="F28" s="126"/>
      <c r="G28" s="126"/>
      <c r="H28" s="126"/>
      <c r="I28" s="126"/>
      <c r="J28" s="161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68"/>
      <c r="AJ28" s="368"/>
      <c r="AK28" s="368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2"/>
      <c r="B29" s="161"/>
      <c r="C29" s="161"/>
      <c r="D29" s="161"/>
      <c r="E29" s="161"/>
      <c r="F29" s="126"/>
      <c r="G29" s="126"/>
      <c r="H29" s="130"/>
      <c r="I29" s="126"/>
      <c r="J29" s="161"/>
      <c r="K29" s="126"/>
      <c r="L29" s="126"/>
      <c r="M29" s="266"/>
      <c r="N29" s="161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68"/>
      <c r="AJ29" s="368"/>
      <c r="AK29" s="368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2"/>
      <c r="B30" s="126"/>
      <c r="C30" s="126"/>
      <c r="D30" s="126"/>
      <c r="E30" s="161"/>
      <c r="F30" s="126"/>
      <c r="G30" s="126"/>
      <c r="H30" s="126"/>
      <c r="I30" s="126"/>
      <c r="J30" s="161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68"/>
      <c r="AJ30" s="368"/>
      <c r="AK30" s="368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2"/>
      <c r="B31" s="161"/>
      <c r="C31" s="161"/>
      <c r="D31" s="161"/>
      <c r="E31" s="161"/>
      <c r="F31" s="126"/>
      <c r="G31" s="126"/>
      <c r="H31" s="130"/>
      <c r="I31" s="266"/>
      <c r="J31" s="161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68"/>
      <c r="AJ31" s="368"/>
      <c r="AK31" s="368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2"/>
      <c r="B32" s="126"/>
      <c r="C32" s="126"/>
      <c r="D32" s="126"/>
      <c r="E32" s="161"/>
      <c r="F32" s="126"/>
      <c r="G32" s="126"/>
      <c r="H32" s="126"/>
      <c r="I32" s="126"/>
      <c r="J32" s="161"/>
      <c r="K32" s="126"/>
      <c r="L32" s="267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68"/>
      <c r="AJ32" s="368"/>
      <c r="AK32" s="368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2"/>
      <c r="B33" s="161"/>
      <c r="C33" s="161"/>
      <c r="D33" s="161"/>
      <c r="E33" s="161"/>
      <c r="F33" s="126"/>
      <c r="G33" s="126"/>
      <c r="H33" s="130"/>
      <c r="I33" s="126"/>
      <c r="J33" s="161"/>
      <c r="K33" s="266"/>
      <c r="L33" s="161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68"/>
      <c r="AJ33" s="368"/>
      <c r="AK33" s="368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2"/>
      <c r="B34" s="126"/>
      <c r="C34" s="126"/>
      <c r="D34" s="126"/>
      <c r="E34" s="161"/>
      <c r="F34" s="126"/>
      <c r="G34" s="126"/>
      <c r="H34" s="126"/>
      <c r="I34" s="126"/>
      <c r="J34" s="161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68"/>
      <c r="AJ34" s="368"/>
      <c r="AK34" s="368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2"/>
      <c r="B35" s="161"/>
      <c r="C35" s="161"/>
      <c r="D35" s="161"/>
      <c r="E35" s="161"/>
      <c r="F35" s="126"/>
      <c r="G35" s="126"/>
      <c r="H35" s="130"/>
      <c r="I35" s="266"/>
      <c r="J35" s="161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68"/>
      <c r="AJ35" s="368"/>
      <c r="AK35" s="368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76"/>
      <c r="B36" s="126"/>
      <c r="C36" s="126"/>
      <c r="D36" s="126"/>
      <c r="E36" s="161"/>
      <c r="F36" s="126"/>
      <c r="G36" s="126"/>
      <c r="H36" s="126"/>
      <c r="I36" s="126"/>
      <c r="J36" s="161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68"/>
      <c r="AJ36" s="368"/>
      <c r="AK36" s="368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2"/>
      <c r="B37" s="161"/>
      <c r="C37" s="161"/>
      <c r="D37" s="161"/>
      <c r="E37" s="161"/>
      <c r="F37" s="262"/>
      <c r="G37" s="262"/>
      <c r="H37" s="265"/>
      <c r="I37" s="246"/>
      <c r="J37" s="255"/>
      <c r="K37" s="246"/>
      <c r="L37" s="246"/>
      <c r="M37" s="246"/>
      <c r="N37" s="257"/>
      <c r="O37" s="257"/>
      <c r="P37" s="257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68"/>
      <c r="AJ37" s="368"/>
      <c r="AK37" s="368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76"/>
      <c r="B38" s="126"/>
      <c r="C38" s="126"/>
      <c r="D38" s="126"/>
      <c r="E38" s="161"/>
      <c r="F38" s="126"/>
      <c r="G38" s="126"/>
      <c r="H38" s="126"/>
      <c r="I38" s="126"/>
      <c r="J38" s="161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68"/>
      <c r="AJ38" s="368"/>
      <c r="AK38" s="368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2"/>
      <c r="B39" s="161"/>
      <c r="C39" s="161"/>
      <c r="D39" s="161"/>
      <c r="E39" s="161"/>
      <c r="F39" s="126"/>
      <c r="G39" s="126"/>
      <c r="H39" s="130"/>
      <c r="I39" s="266"/>
      <c r="J39" s="161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68"/>
      <c r="AJ39" s="368"/>
      <c r="AK39" s="368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2"/>
      <c r="B40" s="126"/>
      <c r="C40" s="126"/>
      <c r="D40" s="126"/>
      <c r="E40" s="161"/>
      <c r="F40" s="126"/>
      <c r="G40" s="126"/>
      <c r="H40" s="126"/>
      <c r="I40" s="126"/>
      <c r="J40" s="161"/>
      <c r="K40" s="126"/>
      <c r="L40" s="267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68"/>
      <c r="AJ40" s="368"/>
      <c r="AK40" s="368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2"/>
      <c r="B41" s="161"/>
      <c r="C41" s="161"/>
      <c r="D41" s="161"/>
      <c r="E41" s="161"/>
      <c r="F41" s="126"/>
      <c r="G41" s="126"/>
      <c r="H41" s="130"/>
      <c r="I41" s="126"/>
      <c r="J41" s="161"/>
      <c r="K41" s="266"/>
      <c r="L41" s="161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68"/>
      <c r="AJ41" s="368"/>
      <c r="AK41" s="368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2"/>
      <c r="B42" s="126"/>
      <c r="C42" s="126"/>
      <c r="D42" s="126"/>
      <c r="E42" s="161"/>
      <c r="F42" s="126"/>
      <c r="G42" s="126"/>
      <c r="H42" s="126"/>
      <c r="I42" s="126"/>
      <c r="J42" s="161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68"/>
      <c r="AJ42" s="368"/>
      <c r="AK42" s="368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2"/>
      <c r="B43" s="161"/>
      <c r="C43" s="161"/>
      <c r="D43" s="161"/>
      <c r="E43" s="161"/>
      <c r="F43" s="126"/>
      <c r="G43" s="126"/>
      <c r="H43" s="130"/>
      <c r="I43" s="266"/>
      <c r="J43" s="161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68"/>
      <c r="AJ43" s="368"/>
      <c r="AK43" s="368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2"/>
      <c r="B44" s="126"/>
      <c r="C44" s="126"/>
      <c r="D44" s="126"/>
      <c r="E44" s="161"/>
      <c r="F44" s="126"/>
      <c r="G44" s="126"/>
      <c r="H44" s="126"/>
      <c r="I44" s="126"/>
      <c r="J44" s="161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68"/>
      <c r="AJ44" s="368"/>
      <c r="AK44" s="368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2"/>
      <c r="B45" s="161"/>
      <c r="C45" s="161"/>
      <c r="D45" s="161"/>
      <c r="E45" s="161"/>
      <c r="F45" s="126"/>
      <c r="G45" s="126"/>
      <c r="H45" s="130"/>
      <c r="I45" s="126"/>
      <c r="J45" s="161"/>
      <c r="K45" s="126"/>
      <c r="L45" s="126"/>
      <c r="M45" s="266"/>
      <c r="N45" s="161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68"/>
      <c r="AJ45" s="368"/>
      <c r="AK45" s="368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2"/>
      <c r="B46" s="126"/>
      <c r="C46" s="126"/>
      <c r="D46" s="126"/>
      <c r="E46" s="161"/>
      <c r="F46" s="126"/>
      <c r="G46" s="126"/>
      <c r="H46" s="126"/>
      <c r="I46" s="126"/>
      <c r="J46" s="161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68"/>
      <c r="AJ46" s="368"/>
      <c r="AK46" s="368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2"/>
      <c r="B47" s="161"/>
      <c r="C47" s="161"/>
      <c r="D47" s="161"/>
      <c r="E47" s="161"/>
      <c r="F47" s="126"/>
      <c r="G47" s="126"/>
      <c r="H47" s="130"/>
      <c r="I47" s="266"/>
      <c r="J47" s="161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68"/>
      <c r="AJ47" s="368"/>
      <c r="AK47" s="368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2"/>
      <c r="B48" s="126"/>
      <c r="C48" s="126"/>
      <c r="D48" s="126"/>
      <c r="E48" s="161"/>
      <c r="F48" s="126"/>
      <c r="G48" s="126"/>
      <c r="H48" s="126"/>
      <c r="I48" s="126"/>
      <c r="J48" s="161"/>
      <c r="K48" s="126"/>
      <c r="L48" s="267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68"/>
      <c r="AJ48" s="368"/>
      <c r="AK48" s="368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2"/>
      <c r="B49" s="161"/>
      <c r="C49" s="161"/>
      <c r="D49" s="161"/>
      <c r="E49" s="161"/>
      <c r="F49" s="126"/>
      <c r="G49" s="126"/>
      <c r="H49" s="130"/>
      <c r="I49" s="126"/>
      <c r="J49" s="161"/>
      <c r="K49" s="266"/>
      <c r="L49" s="161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68"/>
      <c r="AJ49" s="368"/>
      <c r="AK49" s="368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2"/>
      <c r="B50" s="126"/>
      <c r="C50" s="126"/>
      <c r="D50" s="126"/>
      <c r="E50" s="161"/>
      <c r="F50" s="126"/>
      <c r="G50" s="126"/>
      <c r="H50" s="126"/>
      <c r="I50" s="126"/>
      <c r="J50" s="161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68"/>
      <c r="AJ50" s="368"/>
      <c r="AK50" s="368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2"/>
      <c r="B51" s="161"/>
      <c r="C51" s="161"/>
      <c r="D51" s="161"/>
      <c r="E51" s="161"/>
      <c r="F51" s="126"/>
      <c r="G51" s="126"/>
      <c r="H51" s="130"/>
      <c r="I51" s="266"/>
      <c r="J51" s="161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68"/>
      <c r="AJ51" s="368"/>
      <c r="AK51" s="368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76"/>
      <c r="B52" s="126"/>
      <c r="C52" s="126"/>
      <c r="D52" s="126"/>
      <c r="E52" s="161"/>
      <c r="F52" s="407"/>
      <c r="G52" s="407"/>
      <c r="H52" s="407"/>
      <c r="I52" s="407"/>
      <c r="J52" s="161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68"/>
      <c r="AJ52" s="368"/>
      <c r="AK52" s="368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408"/>
      <c r="G53" s="408"/>
      <c r="H53" s="408"/>
      <c r="I53" s="408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68"/>
      <c r="AJ53" s="368"/>
      <c r="AK53" s="368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43</v>
      </c>
      <c r="B54" s="141"/>
      <c r="C54" s="141"/>
      <c r="D54" s="209"/>
      <c r="E54" s="142" t="s">
        <v>4</v>
      </c>
      <c r="F54" s="143" t="s">
        <v>45</v>
      </c>
      <c r="G54" s="142"/>
      <c r="H54" s="144"/>
      <c r="I54" s="145"/>
      <c r="J54" s="142" t="s">
        <v>4</v>
      </c>
      <c r="K54" s="143" t="s">
        <v>54</v>
      </c>
      <c r="L54" s="146"/>
      <c r="M54" s="143" t="s">
        <v>55</v>
      </c>
      <c r="N54" s="147"/>
      <c r="O54" s="148" t="s">
        <v>56</v>
      </c>
      <c r="P54" s="148"/>
      <c r="Q54" s="149"/>
      <c r="R54" s="15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69"/>
      <c r="AJ54" s="369"/>
      <c r="AK54" s="369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85" t="s">
        <v>44</v>
      </c>
      <c r="B55" s="286"/>
      <c r="C55" s="287"/>
      <c r="D55" s="288"/>
      <c r="E55" s="152">
        <v>1</v>
      </c>
      <c r="F55" s="85" t="str">
        <f>IF(E55&gt;$R$62,,UPPER(VLOOKUP(E55,'Fiú 2 kcs. B. ELO'!$A$7:$Q$134,2)))</f>
        <v xml:space="preserve">SZÁNTÓ </v>
      </c>
      <c r="G55" s="152"/>
      <c r="H55" s="85"/>
      <c r="I55" s="84"/>
      <c r="J55" s="277" t="s">
        <v>5</v>
      </c>
      <c r="K55" s="83"/>
      <c r="L55" s="278"/>
      <c r="M55" s="83"/>
      <c r="N55" s="279"/>
      <c r="O55" s="280" t="s">
        <v>46</v>
      </c>
      <c r="P55" s="281"/>
      <c r="Q55" s="281"/>
      <c r="R55" s="279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69"/>
      <c r="AJ55" s="369"/>
      <c r="AK55" s="369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9" t="s">
        <v>53</v>
      </c>
      <c r="B56" s="163"/>
      <c r="C56" s="290"/>
      <c r="D56" s="291"/>
      <c r="E56" s="152">
        <v>2</v>
      </c>
      <c r="F56" s="85" t="str">
        <f>IF(E56&gt;$R$62,,UPPER(VLOOKUP(E56,'Fiú 2 kcs. B. ELO'!$A$7:$Q$134,2)))</f>
        <v xml:space="preserve">SZEBÉNYI </v>
      </c>
      <c r="G56" s="152"/>
      <c r="H56" s="85"/>
      <c r="I56" s="84"/>
      <c r="J56" s="277" t="s">
        <v>6</v>
      </c>
      <c r="K56" s="83"/>
      <c r="L56" s="278"/>
      <c r="M56" s="83"/>
      <c r="N56" s="279"/>
      <c r="O56" s="156"/>
      <c r="P56" s="282"/>
      <c r="Q56" s="163"/>
      <c r="R56" s="283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69"/>
      <c r="AJ56" s="369"/>
      <c r="AK56" s="369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8"/>
      <c r="B57" s="179"/>
      <c r="C57" s="207"/>
      <c r="D57" s="180"/>
      <c r="E57" s="152"/>
      <c r="F57" s="85"/>
      <c r="G57" s="152"/>
      <c r="H57" s="85"/>
      <c r="I57" s="84"/>
      <c r="J57" s="277" t="s">
        <v>7</v>
      </c>
      <c r="K57" s="83"/>
      <c r="L57" s="278"/>
      <c r="M57" s="83"/>
      <c r="N57" s="279"/>
      <c r="O57" s="280" t="s">
        <v>47</v>
      </c>
      <c r="P57" s="281"/>
      <c r="Q57" s="281"/>
      <c r="R57" s="279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69"/>
      <c r="AJ57" s="369"/>
      <c r="AK57" s="369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54"/>
      <c r="B58" s="120"/>
      <c r="C58" s="120"/>
      <c r="D58" s="155"/>
      <c r="E58" s="152"/>
      <c r="F58" s="85"/>
      <c r="G58" s="152"/>
      <c r="H58" s="85"/>
      <c r="I58" s="84"/>
      <c r="J58" s="277" t="s">
        <v>8</v>
      </c>
      <c r="K58" s="83"/>
      <c r="L58" s="278"/>
      <c r="M58" s="83"/>
      <c r="N58" s="279"/>
      <c r="O58" s="83"/>
      <c r="P58" s="278"/>
      <c r="Q58" s="83"/>
      <c r="R58" s="279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69"/>
      <c r="AJ58" s="369"/>
      <c r="AK58" s="369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7"/>
      <c r="B59" s="181"/>
      <c r="C59" s="181"/>
      <c r="D59" s="208"/>
      <c r="E59" s="152"/>
      <c r="F59" s="85"/>
      <c r="G59" s="152"/>
      <c r="H59" s="85"/>
      <c r="I59" s="84"/>
      <c r="J59" s="277" t="s">
        <v>9</v>
      </c>
      <c r="K59" s="83"/>
      <c r="L59" s="278"/>
      <c r="M59" s="83"/>
      <c r="N59" s="279"/>
      <c r="O59" s="163"/>
      <c r="P59" s="282"/>
      <c r="Q59" s="163"/>
      <c r="R59" s="283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69"/>
      <c r="AJ59" s="369"/>
      <c r="AK59" s="369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8"/>
      <c r="B60" s="22"/>
      <c r="C60" s="120"/>
      <c r="D60" s="155"/>
      <c r="E60" s="152"/>
      <c r="F60" s="85"/>
      <c r="G60" s="152"/>
      <c r="H60" s="85"/>
      <c r="I60" s="84"/>
      <c r="J60" s="277" t="s">
        <v>10</v>
      </c>
      <c r="K60" s="83"/>
      <c r="L60" s="278"/>
      <c r="M60" s="83"/>
      <c r="N60" s="279"/>
      <c r="O60" s="280" t="s">
        <v>33</v>
      </c>
      <c r="P60" s="281"/>
      <c r="Q60" s="281"/>
      <c r="R60" s="279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69"/>
      <c r="AJ60" s="369"/>
      <c r="AK60" s="369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8"/>
      <c r="B61" s="22"/>
      <c r="C61" s="205"/>
      <c r="D61" s="176"/>
      <c r="E61" s="152"/>
      <c r="F61" s="85"/>
      <c r="G61" s="152"/>
      <c r="H61" s="85"/>
      <c r="I61" s="84"/>
      <c r="J61" s="277" t="s">
        <v>11</v>
      </c>
      <c r="K61" s="83"/>
      <c r="L61" s="278"/>
      <c r="M61" s="83"/>
      <c r="N61" s="279"/>
      <c r="O61" s="83"/>
      <c r="P61" s="278"/>
      <c r="Q61" s="83"/>
      <c r="R61" s="279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69"/>
      <c r="AJ61" s="369"/>
      <c r="AK61" s="369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9"/>
      <c r="B62" s="166"/>
      <c r="C62" s="206"/>
      <c r="D62" s="177"/>
      <c r="E62" s="157"/>
      <c r="F62" s="156"/>
      <c r="G62" s="157"/>
      <c r="H62" s="156"/>
      <c r="I62" s="158"/>
      <c r="J62" s="284" t="s">
        <v>12</v>
      </c>
      <c r="K62" s="163"/>
      <c r="L62" s="282"/>
      <c r="M62" s="163"/>
      <c r="N62" s="283"/>
      <c r="O62" s="163" t="str">
        <f>R4</f>
        <v>Rákóczi Andrea</v>
      </c>
      <c r="P62" s="282"/>
      <c r="Q62" s="163"/>
      <c r="R62" s="159">
        <f>MIN(4,'Fiú 2 kcs. B.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69"/>
      <c r="AJ62" s="369"/>
      <c r="AK62" s="369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L63" s="274"/>
      <c r="AM63" s="274"/>
      <c r="AN63" s="274"/>
      <c r="AO63" s="274"/>
      <c r="AP63" s="274"/>
      <c r="AQ63" s="274"/>
      <c r="AR63" s="274"/>
      <c r="AS63" s="274"/>
    </row>
    <row r="64" spans="1:45" x14ac:dyDescent="0.25"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L64" s="274"/>
      <c r="AM64" s="274"/>
      <c r="AN64" s="274"/>
      <c r="AO64" s="274"/>
      <c r="AP64" s="274"/>
      <c r="AQ64" s="274"/>
      <c r="AR64" s="274"/>
      <c r="AS64" s="274"/>
    </row>
    <row r="65" spans="20:45" x14ac:dyDescent="0.25"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L65" s="274"/>
      <c r="AM65" s="274"/>
      <c r="AN65" s="274"/>
      <c r="AO65" s="274"/>
      <c r="AP65" s="274"/>
      <c r="AQ65" s="274"/>
      <c r="AR65" s="274"/>
      <c r="AS65" s="274"/>
    </row>
    <row r="66" spans="20:45" x14ac:dyDescent="0.25"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L66" s="274"/>
      <c r="AM66" s="274"/>
      <c r="AN66" s="274"/>
      <c r="AO66" s="274"/>
      <c r="AP66" s="274"/>
      <c r="AQ66" s="274"/>
      <c r="AR66" s="274"/>
      <c r="AS66" s="274"/>
    </row>
    <row r="67" spans="20:45" x14ac:dyDescent="0.25"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L67" s="274"/>
      <c r="AM67" s="274"/>
      <c r="AN67" s="274"/>
      <c r="AO67" s="274"/>
      <c r="AP67" s="274"/>
      <c r="AQ67" s="274"/>
      <c r="AR67" s="274"/>
      <c r="AS67" s="274"/>
    </row>
    <row r="68" spans="20:45" x14ac:dyDescent="0.25"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L68" s="274"/>
      <c r="AM68" s="274"/>
      <c r="AN68" s="274"/>
      <c r="AO68" s="274"/>
      <c r="AP68" s="274"/>
      <c r="AQ68" s="274"/>
      <c r="AR68" s="274"/>
      <c r="AS68" s="274"/>
    </row>
    <row r="69" spans="20:45" x14ac:dyDescent="0.25"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L69" s="274"/>
      <c r="AM69" s="274"/>
      <c r="AN69" s="274"/>
      <c r="AO69" s="274"/>
      <c r="AP69" s="274"/>
      <c r="AQ69" s="274"/>
      <c r="AR69" s="274"/>
      <c r="AS69" s="274"/>
    </row>
    <row r="70" spans="20:45" x14ac:dyDescent="0.25"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L70" s="274"/>
      <c r="AM70" s="274"/>
      <c r="AN70" s="274"/>
      <c r="AO70" s="274"/>
      <c r="AP70" s="274"/>
      <c r="AQ70" s="274"/>
      <c r="AR70" s="274"/>
      <c r="AS70" s="274"/>
    </row>
    <row r="71" spans="20:45" x14ac:dyDescent="0.25"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L71" s="274"/>
      <c r="AM71" s="274"/>
      <c r="AN71" s="274"/>
      <c r="AO71" s="274"/>
      <c r="AP71" s="274"/>
      <c r="AQ71" s="274"/>
      <c r="AR71" s="274"/>
      <c r="AS71" s="274"/>
    </row>
    <row r="72" spans="20:45" x14ac:dyDescent="0.25"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L72" s="274"/>
      <c r="AM72" s="274"/>
      <c r="AN72" s="274"/>
      <c r="AO72" s="274"/>
      <c r="AP72" s="274"/>
      <c r="AQ72" s="274"/>
      <c r="AR72" s="274"/>
      <c r="AS72" s="274"/>
    </row>
    <row r="73" spans="20:45" x14ac:dyDescent="0.25"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L73" s="274"/>
      <c r="AM73" s="274"/>
      <c r="AN73" s="274"/>
      <c r="AO73" s="274"/>
      <c r="AP73" s="274"/>
      <c r="AQ73" s="274"/>
      <c r="AR73" s="274"/>
      <c r="AS73" s="274"/>
    </row>
    <row r="74" spans="20:45" x14ac:dyDescent="0.25"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L74" s="274"/>
      <c r="AM74" s="274"/>
      <c r="AN74" s="274"/>
      <c r="AO74" s="274"/>
      <c r="AP74" s="274"/>
      <c r="AQ74" s="274"/>
      <c r="AR74" s="274"/>
      <c r="AS74" s="274"/>
    </row>
    <row r="75" spans="20:45" x14ac:dyDescent="0.25"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L75" s="274"/>
      <c r="AM75" s="274"/>
      <c r="AN75" s="274"/>
      <c r="AO75" s="274"/>
      <c r="AP75" s="274"/>
      <c r="AQ75" s="274"/>
      <c r="AR75" s="274"/>
      <c r="AS75" s="274"/>
    </row>
    <row r="76" spans="20:45" x14ac:dyDescent="0.25"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L76" s="274"/>
      <c r="AM76" s="274"/>
      <c r="AN76" s="274"/>
      <c r="AO76" s="274"/>
      <c r="AP76" s="274"/>
      <c r="AQ76" s="274"/>
      <c r="AR76" s="274"/>
      <c r="AS76" s="274"/>
    </row>
    <row r="77" spans="20:45" x14ac:dyDescent="0.25"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L77" s="274"/>
      <c r="AM77" s="274"/>
      <c r="AN77" s="274"/>
      <c r="AO77" s="274"/>
      <c r="AP77" s="274"/>
      <c r="AQ77" s="274"/>
      <c r="AR77" s="274"/>
      <c r="AS77" s="274"/>
    </row>
    <row r="78" spans="20:45" x14ac:dyDescent="0.25"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L78" s="274"/>
      <c r="AM78" s="274"/>
      <c r="AN78" s="274"/>
      <c r="AO78" s="274"/>
      <c r="AP78" s="274"/>
      <c r="AQ78" s="274"/>
      <c r="AR78" s="274"/>
      <c r="AS78" s="274"/>
    </row>
    <row r="79" spans="20:45" x14ac:dyDescent="0.25"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L79" s="274"/>
      <c r="AM79" s="274"/>
      <c r="AN79" s="274"/>
      <c r="AO79" s="274"/>
      <c r="AP79" s="274"/>
      <c r="AQ79" s="274"/>
      <c r="AR79" s="274"/>
      <c r="AS79" s="274"/>
    </row>
    <row r="80" spans="20:45" x14ac:dyDescent="0.25"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L80" s="274"/>
      <c r="AM80" s="274"/>
      <c r="AN80" s="274"/>
      <c r="AO80" s="274"/>
      <c r="AP80" s="274"/>
      <c r="AQ80" s="274"/>
      <c r="AR80" s="274"/>
      <c r="AS80" s="274"/>
    </row>
    <row r="81" spans="20:45" x14ac:dyDescent="0.25"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L81" s="274"/>
      <c r="AM81" s="274"/>
      <c r="AN81" s="274"/>
      <c r="AO81" s="274"/>
      <c r="AP81" s="274"/>
      <c r="AQ81" s="274"/>
      <c r="AR81" s="274"/>
      <c r="AS81" s="274"/>
    </row>
    <row r="82" spans="20:45" x14ac:dyDescent="0.25"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L82" s="274"/>
      <c r="AM82" s="274"/>
      <c r="AN82" s="274"/>
      <c r="AO82" s="274"/>
      <c r="AP82" s="274"/>
      <c r="AQ82" s="274"/>
      <c r="AR82" s="274"/>
      <c r="AS82" s="274"/>
    </row>
    <row r="83" spans="20:45" x14ac:dyDescent="0.25"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L83" s="274"/>
      <c r="AM83" s="274"/>
      <c r="AN83" s="274"/>
      <c r="AO83" s="274"/>
      <c r="AP83" s="274"/>
      <c r="AQ83" s="274"/>
      <c r="AR83" s="274"/>
      <c r="AS83" s="274"/>
    </row>
    <row r="84" spans="20:45" x14ac:dyDescent="0.25"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L84" s="274"/>
      <c r="AM84" s="274"/>
      <c r="AN84" s="274"/>
      <c r="AO84" s="274"/>
      <c r="AP84" s="274"/>
      <c r="AQ84" s="274"/>
      <c r="AR84" s="274"/>
      <c r="AS84" s="274"/>
    </row>
    <row r="85" spans="20:45" x14ac:dyDescent="0.25"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L85" s="274"/>
      <c r="AM85" s="274"/>
      <c r="AN85" s="274"/>
      <c r="AO85" s="274"/>
      <c r="AP85" s="274"/>
      <c r="AQ85" s="274"/>
      <c r="AR85" s="274"/>
      <c r="AS85" s="274"/>
    </row>
    <row r="86" spans="20:45" x14ac:dyDescent="0.25"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L86" s="274"/>
      <c r="AM86" s="274"/>
      <c r="AN86" s="274"/>
      <c r="AO86" s="274"/>
      <c r="AP86" s="274"/>
      <c r="AQ86" s="274"/>
      <c r="AR86" s="274"/>
      <c r="AS86" s="274"/>
    </row>
    <row r="87" spans="20:45" x14ac:dyDescent="0.25"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L87" s="274"/>
      <c r="AM87" s="274"/>
      <c r="AN87" s="274"/>
      <c r="AO87" s="274"/>
      <c r="AP87" s="274"/>
      <c r="AQ87" s="274"/>
      <c r="AR87" s="274"/>
      <c r="AS87" s="274"/>
    </row>
    <row r="88" spans="20:45" x14ac:dyDescent="0.25"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L88" s="274"/>
      <c r="AM88" s="274"/>
      <c r="AN88" s="274"/>
      <c r="AO88" s="274"/>
      <c r="AP88" s="274"/>
      <c r="AQ88" s="274"/>
      <c r="AR88" s="274"/>
      <c r="AS88" s="274"/>
    </row>
    <row r="89" spans="20:45" x14ac:dyDescent="0.25"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L89" s="274"/>
      <c r="AM89" s="274"/>
      <c r="AN89" s="274"/>
      <c r="AO89" s="274"/>
      <c r="AP89" s="274"/>
      <c r="AQ89" s="274"/>
      <c r="AR89" s="274"/>
      <c r="AS89" s="274"/>
    </row>
    <row r="90" spans="20:45" x14ac:dyDescent="0.25"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L90" s="274"/>
      <c r="AM90" s="274"/>
      <c r="AN90" s="274"/>
      <c r="AO90" s="274"/>
      <c r="AP90" s="274"/>
      <c r="AQ90" s="274"/>
      <c r="AR90" s="274"/>
      <c r="AS90" s="274"/>
    </row>
    <row r="91" spans="20:45" x14ac:dyDescent="0.25"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L91" s="274"/>
      <c r="AM91" s="274"/>
      <c r="AN91" s="274"/>
      <c r="AO91" s="274"/>
      <c r="AP91" s="274"/>
      <c r="AQ91" s="274"/>
      <c r="AR91" s="274"/>
      <c r="AS91" s="274"/>
    </row>
    <row r="92" spans="20:45" x14ac:dyDescent="0.25"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L92" s="274"/>
      <c r="AM92" s="274"/>
      <c r="AN92" s="274"/>
      <c r="AO92" s="274"/>
      <c r="AP92" s="274"/>
      <c r="AQ92" s="274"/>
      <c r="AR92" s="274"/>
      <c r="AS92" s="274"/>
    </row>
    <row r="93" spans="20:45" x14ac:dyDescent="0.25"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L93" s="274"/>
      <c r="AM93" s="274"/>
      <c r="AN93" s="274"/>
      <c r="AO93" s="274"/>
      <c r="AP93" s="274"/>
      <c r="AQ93" s="274"/>
      <c r="AR93" s="274"/>
      <c r="AS93" s="274"/>
    </row>
    <row r="94" spans="20:45" x14ac:dyDescent="0.25"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L94" s="274"/>
      <c r="AM94" s="274"/>
      <c r="AN94" s="274"/>
      <c r="AO94" s="274"/>
      <c r="AP94" s="274"/>
      <c r="AQ94" s="274"/>
      <c r="AR94" s="274"/>
      <c r="AS94" s="274"/>
    </row>
    <row r="95" spans="20:45" x14ac:dyDescent="0.25"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L95" s="274"/>
      <c r="AM95" s="274"/>
      <c r="AN95" s="274"/>
      <c r="AO95" s="274"/>
      <c r="AP95" s="274"/>
      <c r="AQ95" s="274"/>
      <c r="AR95" s="274"/>
      <c r="AS95" s="274"/>
    </row>
    <row r="96" spans="20:45" x14ac:dyDescent="0.25"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L96" s="274"/>
      <c r="AM96" s="274"/>
      <c r="AN96" s="274"/>
      <c r="AO96" s="274"/>
      <c r="AP96" s="274"/>
      <c r="AQ96" s="274"/>
      <c r="AR96" s="274"/>
      <c r="AS96" s="274"/>
    </row>
    <row r="97" spans="20:45" x14ac:dyDescent="0.25"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L97" s="274"/>
      <c r="AM97" s="274"/>
      <c r="AN97" s="274"/>
      <c r="AO97" s="274"/>
      <c r="AP97" s="274"/>
      <c r="AQ97" s="274"/>
      <c r="AR97" s="274"/>
      <c r="AS97" s="274"/>
    </row>
    <row r="98" spans="20:45" x14ac:dyDescent="0.25"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274"/>
      <c r="AH98" s="274"/>
      <c r="AL98" s="274"/>
      <c r="AM98" s="274"/>
      <c r="AN98" s="274"/>
      <c r="AO98" s="274"/>
      <c r="AP98" s="274"/>
      <c r="AQ98" s="274"/>
      <c r="AR98" s="274"/>
      <c r="AS98" s="274"/>
    </row>
    <row r="99" spans="20:45" x14ac:dyDescent="0.25"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4"/>
      <c r="AH99" s="274"/>
      <c r="AL99" s="274"/>
      <c r="AM99" s="274"/>
      <c r="AN99" s="274"/>
      <c r="AO99" s="274"/>
      <c r="AP99" s="274"/>
      <c r="AQ99" s="274"/>
      <c r="AR99" s="274"/>
      <c r="AS99" s="274"/>
    </row>
    <row r="100" spans="20:45" x14ac:dyDescent="0.25"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  <c r="AL100" s="274"/>
      <c r="AM100" s="274"/>
      <c r="AN100" s="274"/>
      <c r="AO100" s="274"/>
      <c r="AP100" s="274"/>
      <c r="AQ100" s="274"/>
      <c r="AR100" s="274"/>
      <c r="AS100" s="274"/>
    </row>
    <row r="101" spans="20:45" x14ac:dyDescent="0.25"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L101" s="274"/>
      <c r="AM101" s="274"/>
      <c r="AN101" s="274"/>
      <c r="AO101" s="274"/>
      <c r="AP101" s="274"/>
      <c r="AQ101" s="274"/>
      <c r="AR101" s="274"/>
      <c r="AS101" s="274"/>
    </row>
    <row r="102" spans="20:45" x14ac:dyDescent="0.25"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  <c r="AL102" s="274"/>
      <c r="AM102" s="274"/>
      <c r="AN102" s="274"/>
      <c r="AO102" s="274"/>
      <c r="AP102" s="274"/>
      <c r="AQ102" s="274"/>
      <c r="AR102" s="274"/>
      <c r="AS102" s="274"/>
    </row>
    <row r="103" spans="20:45" x14ac:dyDescent="0.25"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  <c r="AL103" s="274"/>
      <c r="AM103" s="274"/>
      <c r="AN103" s="274"/>
      <c r="AO103" s="274"/>
      <c r="AP103" s="274"/>
      <c r="AQ103" s="274"/>
      <c r="AR103" s="274"/>
      <c r="AS103" s="274"/>
    </row>
    <row r="104" spans="20:45" x14ac:dyDescent="0.25"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  <c r="AL104" s="274"/>
      <c r="AM104" s="274"/>
      <c r="AN104" s="274"/>
      <c r="AO104" s="274"/>
      <c r="AP104" s="274"/>
      <c r="AQ104" s="274"/>
      <c r="AR104" s="274"/>
      <c r="AS104" s="274"/>
    </row>
    <row r="105" spans="20:45" x14ac:dyDescent="0.25"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  <c r="AL105" s="274"/>
      <c r="AM105" s="274"/>
      <c r="AN105" s="274"/>
      <c r="AO105" s="274"/>
      <c r="AP105" s="274"/>
      <c r="AQ105" s="274"/>
      <c r="AR105" s="274"/>
      <c r="AS105" s="274"/>
    </row>
    <row r="106" spans="20:45" x14ac:dyDescent="0.25"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  <c r="AL106" s="274"/>
      <c r="AM106" s="274"/>
      <c r="AN106" s="274"/>
      <c r="AO106" s="274"/>
      <c r="AP106" s="274"/>
      <c r="AQ106" s="274"/>
      <c r="AR106" s="274"/>
      <c r="AS106" s="274"/>
    </row>
    <row r="107" spans="20:45" x14ac:dyDescent="0.25"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L107" s="274"/>
      <c r="AM107" s="274"/>
      <c r="AN107" s="274"/>
      <c r="AO107" s="274"/>
      <c r="AP107" s="274"/>
      <c r="AQ107" s="274"/>
      <c r="AR107" s="274"/>
      <c r="AS107" s="274"/>
    </row>
    <row r="108" spans="20:45" x14ac:dyDescent="0.25"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L108" s="274"/>
      <c r="AM108" s="274"/>
      <c r="AN108" s="274"/>
      <c r="AO108" s="274"/>
      <c r="AP108" s="274"/>
      <c r="AQ108" s="274"/>
      <c r="AR108" s="274"/>
      <c r="AS108" s="274"/>
    </row>
    <row r="109" spans="20:45" x14ac:dyDescent="0.25"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L109" s="274"/>
      <c r="AM109" s="274"/>
      <c r="AN109" s="274"/>
      <c r="AO109" s="274"/>
      <c r="AP109" s="274"/>
      <c r="AQ109" s="274"/>
      <c r="AR109" s="274"/>
      <c r="AS109" s="274"/>
    </row>
    <row r="110" spans="20:45" x14ac:dyDescent="0.25"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L110" s="274"/>
      <c r="AM110" s="274"/>
      <c r="AN110" s="274"/>
      <c r="AO110" s="274"/>
      <c r="AP110" s="274"/>
      <c r="AQ110" s="274"/>
      <c r="AR110" s="274"/>
      <c r="AS110" s="274"/>
    </row>
    <row r="111" spans="20:45" x14ac:dyDescent="0.25"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L111" s="274"/>
      <c r="AM111" s="274"/>
      <c r="AN111" s="274"/>
      <c r="AO111" s="274"/>
      <c r="AP111" s="274"/>
      <c r="AQ111" s="274"/>
      <c r="AR111" s="274"/>
      <c r="AS111" s="274"/>
    </row>
    <row r="112" spans="20:45" x14ac:dyDescent="0.25">
      <c r="T112" s="274"/>
      <c r="U112" s="274"/>
      <c r="V112" s="274"/>
      <c r="W112" s="274"/>
      <c r="X112" s="274"/>
      <c r="Y112" s="274"/>
      <c r="Z112" s="274"/>
      <c r="AA112" s="274"/>
      <c r="AB112" s="274"/>
      <c r="AC112" s="274"/>
      <c r="AD112" s="274"/>
      <c r="AE112" s="274"/>
      <c r="AF112" s="274"/>
      <c r="AG112" s="274"/>
      <c r="AH112" s="274"/>
      <c r="AL112" s="274"/>
      <c r="AM112" s="274"/>
      <c r="AN112" s="274"/>
      <c r="AO112" s="274"/>
      <c r="AP112" s="274"/>
      <c r="AQ112" s="274"/>
      <c r="AR112" s="274"/>
      <c r="AS112" s="274"/>
    </row>
    <row r="113" spans="20:45" x14ac:dyDescent="0.25"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L113" s="274"/>
      <c r="AM113" s="274"/>
      <c r="AN113" s="274"/>
      <c r="AO113" s="274"/>
      <c r="AP113" s="274"/>
      <c r="AQ113" s="274"/>
      <c r="AR113" s="274"/>
      <c r="AS113" s="274"/>
    </row>
    <row r="114" spans="20:45" x14ac:dyDescent="0.25">
      <c r="T114" s="274"/>
      <c r="U114" s="274"/>
      <c r="V114" s="274"/>
      <c r="W114" s="274"/>
      <c r="X114" s="274"/>
      <c r="Y114" s="274"/>
      <c r="Z114" s="274"/>
      <c r="AA114" s="274"/>
      <c r="AB114" s="274"/>
      <c r="AC114" s="274"/>
      <c r="AD114" s="274"/>
      <c r="AE114" s="274"/>
      <c r="AF114" s="274"/>
      <c r="AG114" s="274"/>
      <c r="AH114" s="274"/>
      <c r="AL114" s="274"/>
      <c r="AM114" s="274"/>
      <c r="AN114" s="274"/>
      <c r="AO114" s="274"/>
      <c r="AP114" s="274"/>
      <c r="AQ114" s="274"/>
      <c r="AR114" s="274"/>
      <c r="AS114" s="274"/>
    </row>
    <row r="115" spans="20:45" x14ac:dyDescent="0.25"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4"/>
      <c r="AH115" s="274"/>
      <c r="AL115" s="274"/>
      <c r="AM115" s="274"/>
      <c r="AN115" s="274"/>
      <c r="AO115" s="274"/>
      <c r="AP115" s="274"/>
      <c r="AQ115" s="274"/>
      <c r="AR115" s="274"/>
      <c r="AS115" s="274"/>
    </row>
    <row r="116" spans="20:45" x14ac:dyDescent="0.25"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L116" s="274"/>
      <c r="AM116" s="274"/>
      <c r="AN116" s="274"/>
      <c r="AO116" s="274"/>
      <c r="AP116" s="274"/>
      <c r="AQ116" s="274"/>
      <c r="AR116" s="274"/>
      <c r="AS116" s="274"/>
    </row>
    <row r="117" spans="20:45" x14ac:dyDescent="0.25">
      <c r="T117" s="274"/>
      <c r="U117" s="274"/>
      <c r="V117" s="274"/>
      <c r="W117" s="274"/>
      <c r="X117" s="274"/>
      <c r="Y117" s="274"/>
      <c r="Z117" s="274"/>
      <c r="AA117" s="274"/>
      <c r="AB117" s="274"/>
      <c r="AC117" s="274"/>
      <c r="AD117" s="274"/>
      <c r="AE117" s="274"/>
      <c r="AF117" s="274"/>
      <c r="AG117" s="274"/>
      <c r="AH117" s="274"/>
      <c r="AL117" s="274"/>
      <c r="AM117" s="274"/>
      <c r="AN117" s="274"/>
      <c r="AO117" s="274"/>
      <c r="AP117" s="274"/>
      <c r="AQ117" s="274"/>
      <c r="AR117" s="274"/>
      <c r="AS117" s="274"/>
    </row>
    <row r="118" spans="20:45" x14ac:dyDescent="0.25">
      <c r="T118" s="274"/>
      <c r="U118" s="274"/>
      <c r="V118" s="274"/>
      <c r="W118" s="274"/>
      <c r="X118" s="274"/>
      <c r="Y118" s="274"/>
      <c r="Z118" s="274"/>
      <c r="AA118" s="274"/>
      <c r="AB118" s="274"/>
      <c r="AC118" s="274"/>
      <c r="AD118" s="274"/>
      <c r="AE118" s="274"/>
      <c r="AF118" s="274"/>
      <c r="AG118" s="274"/>
      <c r="AH118" s="274"/>
      <c r="AL118" s="274"/>
      <c r="AM118" s="274"/>
      <c r="AN118" s="274"/>
      <c r="AO118" s="274"/>
      <c r="AP118" s="274"/>
      <c r="AQ118" s="274"/>
      <c r="AR118" s="274"/>
      <c r="AS118" s="274"/>
    </row>
    <row r="119" spans="20:45" x14ac:dyDescent="0.25"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L119" s="274"/>
      <c r="AM119" s="274"/>
      <c r="AN119" s="274"/>
      <c r="AO119" s="274"/>
      <c r="AP119" s="274"/>
      <c r="AQ119" s="274"/>
      <c r="AR119" s="274"/>
      <c r="AS119" s="274"/>
    </row>
    <row r="120" spans="20:45" x14ac:dyDescent="0.25"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4"/>
      <c r="AH120" s="274"/>
      <c r="AL120" s="274"/>
      <c r="AM120" s="274"/>
      <c r="AN120" s="274"/>
      <c r="AO120" s="274"/>
      <c r="AP120" s="274"/>
      <c r="AQ120" s="274"/>
      <c r="AR120" s="274"/>
      <c r="AS120" s="274"/>
    </row>
    <row r="121" spans="20:45" x14ac:dyDescent="0.25">
      <c r="T121" s="274"/>
      <c r="U121" s="274"/>
      <c r="V121" s="274"/>
      <c r="W121" s="274"/>
      <c r="X121" s="274"/>
      <c r="Y121" s="274"/>
      <c r="Z121" s="274"/>
      <c r="AA121" s="274"/>
      <c r="AB121" s="274"/>
      <c r="AC121" s="274"/>
      <c r="AD121" s="274"/>
      <c r="AE121" s="274"/>
      <c r="AF121" s="274"/>
      <c r="AG121" s="274"/>
      <c r="AH121" s="274"/>
      <c r="AL121" s="274"/>
      <c r="AM121" s="274"/>
      <c r="AN121" s="274"/>
      <c r="AO121" s="274"/>
      <c r="AP121" s="274"/>
      <c r="AQ121" s="274"/>
      <c r="AR121" s="274"/>
      <c r="AS121" s="274"/>
    </row>
    <row r="122" spans="20:45" x14ac:dyDescent="0.25">
      <c r="T122" s="274"/>
      <c r="U122" s="274"/>
      <c r="V122" s="274"/>
      <c r="W122" s="274"/>
      <c r="X122" s="274"/>
      <c r="Y122" s="274"/>
      <c r="Z122" s="274"/>
      <c r="AA122" s="274"/>
      <c r="AB122" s="274"/>
      <c r="AC122" s="274"/>
      <c r="AD122" s="274"/>
      <c r="AE122" s="274"/>
      <c r="AF122" s="274"/>
      <c r="AG122" s="274"/>
      <c r="AH122" s="274"/>
      <c r="AL122" s="274"/>
      <c r="AM122" s="274"/>
      <c r="AN122" s="274"/>
      <c r="AO122" s="274"/>
      <c r="AP122" s="274"/>
      <c r="AQ122" s="274"/>
      <c r="AR122" s="274"/>
      <c r="AS122" s="274"/>
    </row>
    <row r="123" spans="20:45" x14ac:dyDescent="0.25">
      <c r="T123" s="274"/>
      <c r="U123" s="274"/>
      <c r="V123" s="274"/>
      <c r="W123" s="274"/>
      <c r="X123" s="274"/>
      <c r="Y123" s="274"/>
      <c r="Z123" s="274"/>
      <c r="AA123" s="274"/>
      <c r="AB123" s="274"/>
      <c r="AC123" s="274"/>
      <c r="AD123" s="274"/>
      <c r="AE123" s="274"/>
      <c r="AF123" s="274"/>
      <c r="AG123" s="274"/>
      <c r="AH123" s="274"/>
      <c r="AL123" s="274"/>
      <c r="AM123" s="274"/>
      <c r="AN123" s="274"/>
      <c r="AO123" s="274"/>
      <c r="AP123" s="274"/>
      <c r="AQ123" s="274"/>
      <c r="AR123" s="274"/>
      <c r="AS123" s="274"/>
    </row>
    <row r="124" spans="20:45" x14ac:dyDescent="0.25">
      <c r="T124" s="274"/>
      <c r="U124" s="274"/>
      <c r="V124" s="274"/>
      <c r="W124" s="274"/>
      <c r="X124" s="274"/>
      <c r="Y124" s="274"/>
      <c r="Z124" s="274"/>
      <c r="AA124" s="274"/>
      <c r="AB124" s="274"/>
      <c r="AC124" s="274"/>
      <c r="AD124" s="274"/>
      <c r="AE124" s="274"/>
      <c r="AF124" s="274"/>
      <c r="AG124" s="274"/>
      <c r="AH124" s="274"/>
      <c r="AL124" s="274"/>
      <c r="AM124" s="274"/>
      <c r="AN124" s="274"/>
      <c r="AO124" s="274"/>
      <c r="AP124" s="274"/>
      <c r="AQ124" s="274"/>
      <c r="AR124" s="274"/>
      <c r="AS124" s="274"/>
    </row>
    <row r="125" spans="20:45" x14ac:dyDescent="0.25">
      <c r="T125" s="274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274"/>
      <c r="AF125" s="274"/>
      <c r="AG125" s="274"/>
      <c r="AH125" s="274"/>
      <c r="AL125" s="274"/>
      <c r="AM125" s="274"/>
      <c r="AN125" s="274"/>
      <c r="AO125" s="274"/>
      <c r="AP125" s="274"/>
      <c r="AQ125" s="274"/>
      <c r="AR125" s="274"/>
      <c r="AS125" s="274"/>
    </row>
    <row r="126" spans="20:45" x14ac:dyDescent="0.25"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L126" s="274"/>
      <c r="AM126" s="274"/>
      <c r="AN126" s="274"/>
      <c r="AO126" s="274"/>
      <c r="AP126" s="274"/>
      <c r="AQ126" s="274"/>
      <c r="AR126" s="274"/>
      <c r="AS126" s="274"/>
    </row>
    <row r="127" spans="20:45" x14ac:dyDescent="0.25">
      <c r="T127" s="274"/>
      <c r="U127" s="274"/>
      <c r="V127" s="274"/>
      <c r="W127" s="274"/>
      <c r="X127" s="274"/>
      <c r="Y127" s="274"/>
      <c r="Z127" s="274"/>
      <c r="AA127" s="274"/>
      <c r="AB127" s="274"/>
      <c r="AC127" s="274"/>
      <c r="AD127" s="274"/>
      <c r="AE127" s="274"/>
      <c r="AF127" s="274"/>
      <c r="AG127" s="274"/>
      <c r="AH127" s="274"/>
      <c r="AL127" s="274"/>
      <c r="AM127" s="274"/>
      <c r="AN127" s="274"/>
      <c r="AO127" s="274"/>
      <c r="AP127" s="274"/>
      <c r="AQ127" s="274"/>
      <c r="AR127" s="274"/>
      <c r="AS127" s="274"/>
    </row>
    <row r="128" spans="20:45" x14ac:dyDescent="0.25">
      <c r="T128" s="274"/>
      <c r="U128" s="274"/>
      <c r="V128" s="274"/>
      <c r="W128" s="274"/>
      <c r="X128" s="274"/>
      <c r="Y128" s="274"/>
      <c r="Z128" s="274"/>
      <c r="AA128" s="274"/>
      <c r="AB128" s="274"/>
      <c r="AC128" s="274"/>
      <c r="AD128" s="274"/>
      <c r="AE128" s="274"/>
      <c r="AF128" s="274"/>
      <c r="AG128" s="274"/>
      <c r="AH128" s="274"/>
      <c r="AL128" s="274"/>
      <c r="AM128" s="274"/>
      <c r="AN128" s="274"/>
      <c r="AO128" s="274"/>
      <c r="AP128" s="274"/>
      <c r="AQ128" s="274"/>
      <c r="AR128" s="274"/>
      <c r="AS128" s="274"/>
    </row>
    <row r="129" spans="20:45" x14ac:dyDescent="0.25">
      <c r="T129" s="274"/>
      <c r="U129" s="274"/>
      <c r="V129" s="274"/>
      <c r="W129" s="274"/>
      <c r="X129" s="274"/>
      <c r="Y129" s="274"/>
      <c r="Z129" s="274"/>
      <c r="AA129" s="274"/>
      <c r="AB129" s="274"/>
      <c r="AC129" s="274"/>
      <c r="AD129" s="274"/>
      <c r="AE129" s="274"/>
      <c r="AF129" s="274"/>
      <c r="AG129" s="274"/>
      <c r="AH129" s="274"/>
      <c r="AL129" s="274"/>
      <c r="AM129" s="274"/>
      <c r="AN129" s="274"/>
      <c r="AO129" s="274"/>
      <c r="AP129" s="274"/>
      <c r="AQ129" s="274"/>
      <c r="AR129" s="274"/>
      <c r="AS129" s="274"/>
    </row>
    <row r="130" spans="20:45" x14ac:dyDescent="0.25">
      <c r="T130" s="274"/>
      <c r="U130" s="274"/>
      <c r="V130" s="274"/>
      <c r="W130" s="274"/>
      <c r="X130" s="274"/>
      <c r="Y130" s="274"/>
      <c r="Z130" s="274"/>
      <c r="AA130" s="274"/>
      <c r="AB130" s="274"/>
      <c r="AC130" s="274"/>
      <c r="AD130" s="274"/>
      <c r="AE130" s="274"/>
      <c r="AF130" s="274"/>
      <c r="AG130" s="274"/>
      <c r="AH130" s="274"/>
      <c r="AL130" s="274"/>
      <c r="AM130" s="274"/>
      <c r="AN130" s="274"/>
      <c r="AO130" s="274"/>
      <c r="AP130" s="274"/>
      <c r="AQ130" s="274"/>
      <c r="AR130" s="274"/>
      <c r="AS130" s="274"/>
    </row>
    <row r="131" spans="20:45" x14ac:dyDescent="0.25">
      <c r="T131" s="274"/>
      <c r="U131" s="274"/>
      <c r="V131" s="274"/>
      <c r="W131" s="274"/>
      <c r="X131" s="274"/>
      <c r="Y131" s="274"/>
      <c r="Z131" s="274"/>
      <c r="AA131" s="274"/>
      <c r="AB131" s="274"/>
      <c r="AC131" s="274"/>
      <c r="AD131" s="274"/>
      <c r="AE131" s="274"/>
      <c r="AF131" s="274"/>
      <c r="AG131" s="274"/>
      <c r="AH131" s="274"/>
      <c r="AL131" s="274"/>
      <c r="AM131" s="274"/>
      <c r="AN131" s="274"/>
      <c r="AO131" s="274"/>
      <c r="AP131" s="274"/>
      <c r="AQ131" s="274"/>
      <c r="AR131" s="274"/>
      <c r="AS131" s="274"/>
    </row>
    <row r="132" spans="20:45" x14ac:dyDescent="0.25">
      <c r="T132" s="274"/>
      <c r="U132" s="274"/>
      <c r="V132" s="274"/>
      <c r="W132" s="274"/>
      <c r="X132" s="274"/>
      <c r="Y132" s="274"/>
      <c r="Z132" s="274"/>
      <c r="AA132" s="274"/>
      <c r="AB132" s="274"/>
      <c r="AC132" s="274"/>
      <c r="AD132" s="274"/>
      <c r="AE132" s="274"/>
      <c r="AF132" s="274"/>
      <c r="AG132" s="274"/>
      <c r="AH132" s="274"/>
      <c r="AL132" s="274"/>
      <c r="AM132" s="274"/>
      <c r="AN132" s="274"/>
      <c r="AO132" s="274"/>
      <c r="AP132" s="274"/>
      <c r="AQ132" s="274"/>
      <c r="AR132" s="274"/>
      <c r="AS132" s="274"/>
    </row>
    <row r="133" spans="20:45" x14ac:dyDescent="0.25">
      <c r="T133" s="274"/>
      <c r="U133" s="274"/>
      <c r="V133" s="274"/>
      <c r="W133" s="274"/>
      <c r="X133" s="274"/>
      <c r="Y133" s="274"/>
      <c r="Z133" s="274"/>
      <c r="AA133" s="274"/>
      <c r="AB133" s="274"/>
      <c r="AC133" s="274"/>
      <c r="AD133" s="274"/>
      <c r="AE133" s="274"/>
      <c r="AF133" s="274"/>
      <c r="AG133" s="274"/>
      <c r="AH133" s="274"/>
      <c r="AL133" s="274"/>
      <c r="AM133" s="274"/>
      <c r="AN133" s="274"/>
      <c r="AO133" s="274"/>
      <c r="AP133" s="274"/>
      <c r="AQ133" s="274"/>
      <c r="AR133" s="274"/>
      <c r="AS133" s="274"/>
    </row>
    <row r="134" spans="20:45" x14ac:dyDescent="0.25">
      <c r="T134" s="274"/>
      <c r="U134" s="274"/>
      <c r="V134" s="274"/>
      <c r="W134" s="274"/>
      <c r="X134" s="274"/>
      <c r="Y134" s="274"/>
      <c r="Z134" s="274"/>
      <c r="AA134" s="274"/>
      <c r="AB134" s="274"/>
      <c r="AC134" s="274"/>
      <c r="AD134" s="274"/>
      <c r="AE134" s="274"/>
      <c r="AF134" s="274"/>
      <c r="AG134" s="274"/>
      <c r="AH134" s="274"/>
      <c r="AL134" s="274"/>
      <c r="AM134" s="274"/>
      <c r="AN134" s="274"/>
      <c r="AO134" s="274"/>
      <c r="AP134" s="274"/>
      <c r="AQ134" s="274"/>
      <c r="AR134" s="274"/>
      <c r="AS134" s="274"/>
    </row>
    <row r="135" spans="20:45" x14ac:dyDescent="0.25">
      <c r="T135" s="274"/>
      <c r="U135" s="274"/>
      <c r="V135" s="274"/>
      <c r="W135" s="274"/>
      <c r="X135" s="274"/>
      <c r="Y135" s="274"/>
      <c r="Z135" s="274"/>
      <c r="AA135" s="274"/>
      <c r="AB135" s="274"/>
      <c r="AC135" s="274"/>
      <c r="AD135" s="274"/>
      <c r="AE135" s="274"/>
      <c r="AF135" s="274"/>
      <c r="AG135" s="274"/>
      <c r="AH135" s="274"/>
      <c r="AL135" s="274"/>
      <c r="AM135" s="274"/>
      <c r="AN135" s="274"/>
      <c r="AO135" s="274"/>
      <c r="AP135" s="274"/>
      <c r="AQ135" s="274"/>
      <c r="AR135" s="274"/>
      <c r="AS135" s="274"/>
    </row>
    <row r="136" spans="20:45" x14ac:dyDescent="0.25">
      <c r="T136" s="274"/>
      <c r="U136" s="274"/>
      <c r="V136" s="274"/>
      <c r="W136" s="274"/>
      <c r="X136" s="274"/>
      <c r="Y136" s="274"/>
      <c r="Z136" s="274"/>
      <c r="AA136" s="274"/>
      <c r="AB136" s="274"/>
      <c r="AC136" s="274"/>
      <c r="AD136" s="274"/>
      <c r="AE136" s="274"/>
      <c r="AF136" s="274"/>
      <c r="AG136" s="274"/>
      <c r="AH136" s="274"/>
      <c r="AL136" s="274"/>
      <c r="AM136" s="274"/>
      <c r="AN136" s="274"/>
      <c r="AO136" s="274"/>
      <c r="AP136" s="274"/>
      <c r="AQ136" s="274"/>
      <c r="AR136" s="274"/>
      <c r="AS136" s="274"/>
    </row>
    <row r="137" spans="20:45" x14ac:dyDescent="0.25">
      <c r="T137" s="274"/>
      <c r="U137" s="274"/>
      <c r="V137" s="274"/>
      <c r="W137" s="274"/>
      <c r="X137" s="274"/>
      <c r="Y137" s="274"/>
      <c r="Z137" s="274"/>
      <c r="AA137" s="274"/>
      <c r="AB137" s="274"/>
      <c r="AC137" s="274"/>
      <c r="AD137" s="274"/>
      <c r="AE137" s="274"/>
      <c r="AF137" s="274"/>
      <c r="AG137" s="274"/>
      <c r="AH137" s="274"/>
      <c r="AL137" s="274"/>
      <c r="AM137" s="274"/>
      <c r="AN137" s="274"/>
      <c r="AO137" s="274"/>
      <c r="AP137" s="274"/>
      <c r="AQ137" s="274"/>
      <c r="AR137" s="274"/>
      <c r="AS137" s="274"/>
    </row>
    <row r="138" spans="20:45" x14ac:dyDescent="0.25">
      <c r="T138" s="274"/>
      <c r="U138" s="274"/>
      <c r="V138" s="274"/>
      <c r="W138" s="274"/>
      <c r="X138" s="274"/>
      <c r="Y138" s="274"/>
      <c r="Z138" s="274"/>
      <c r="AA138" s="274"/>
      <c r="AB138" s="274"/>
      <c r="AC138" s="274"/>
      <c r="AD138" s="274"/>
      <c r="AE138" s="274"/>
      <c r="AF138" s="274"/>
      <c r="AG138" s="274"/>
      <c r="AH138" s="274"/>
      <c r="AL138" s="274"/>
      <c r="AM138" s="274"/>
      <c r="AN138" s="274"/>
      <c r="AO138" s="274"/>
      <c r="AP138" s="274"/>
      <c r="AQ138" s="274"/>
      <c r="AR138" s="274"/>
      <c r="AS138" s="274"/>
    </row>
    <row r="139" spans="20:45" x14ac:dyDescent="0.25">
      <c r="T139" s="274"/>
      <c r="U139" s="274"/>
      <c r="V139" s="274"/>
      <c r="W139" s="274"/>
      <c r="X139" s="274"/>
      <c r="Y139" s="274"/>
      <c r="Z139" s="274"/>
      <c r="AA139" s="274"/>
      <c r="AB139" s="274"/>
      <c r="AC139" s="274"/>
      <c r="AD139" s="274"/>
      <c r="AE139" s="274"/>
      <c r="AF139" s="274"/>
      <c r="AG139" s="274"/>
      <c r="AH139" s="274"/>
      <c r="AL139" s="274"/>
      <c r="AM139" s="274"/>
      <c r="AN139" s="274"/>
      <c r="AO139" s="274"/>
      <c r="AP139" s="274"/>
      <c r="AQ139" s="274"/>
      <c r="AR139" s="274"/>
      <c r="AS139" s="274"/>
    </row>
    <row r="140" spans="20:45" x14ac:dyDescent="0.25">
      <c r="T140" s="274"/>
      <c r="U140" s="274"/>
      <c r="V140" s="274"/>
      <c r="W140" s="274"/>
      <c r="X140" s="274"/>
      <c r="Y140" s="274"/>
      <c r="Z140" s="274"/>
      <c r="AA140" s="274"/>
      <c r="AB140" s="274"/>
      <c r="AC140" s="274"/>
      <c r="AD140" s="274"/>
      <c r="AE140" s="274"/>
      <c r="AF140" s="274"/>
      <c r="AG140" s="274"/>
      <c r="AH140" s="274"/>
      <c r="AL140" s="274"/>
      <c r="AM140" s="274"/>
      <c r="AN140" s="274"/>
      <c r="AO140" s="274"/>
      <c r="AP140" s="274"/>
      <c r="AQ140" s="274"/>
      <c r="AR140" s="274"/>
      <c r="AS140" s="274"/>
    </row>
  </sheetData>
  <mergeCells count="1">
    <mergeCell ref="A4:C4"/>
  </mergeCells>
  <conditionalFormatting sqref="B22 B24 B26 B28 B30 B32 B34 B36 B38 B40 B42 B44 B46 B48 B50 B52">
    <cfRule type="cellIs" dxfId="16" priority="7" stopIfTrue="1" operator="equal">
      <formula>"QA"</formula>
    </cfRule>
    <cfRule type="cellIs" dxfId="15" priority="8" stopIfTrue="1" operator="equal">
      <formula>"DA"</formula>
    </cfRule>
  </conditionalFormatting>
  <conditionalFormatting sqref="E7 E21">
    <cfRule type="expression" dxfId="14" priority="5" stopIfTrue="1">
      <formula>$E7&lt;5</formula>
    </cfRule>
  </conditionalFormatting>
  <conditionalFormatting sqref="E22 E24 E26 E28 E30 E32 E34 E36 E38 E40 E42 E44 E46 E48 E50 E52">
    <cfRule type="expression" dxfId="13" priority="13" stopIfTrue="1">
      <formula>AND($E22&lt;9,$C22&gt;0)</formula>
    </cfRule>
  </conditionalFormatting>
  <conditionalFormatting sqref="F7 F9 F11 F13 F15 F17 F19 F21:F22">
    <cfRule type="cellIs" dxfId="12" priority="4" stopIfTrue="1" operator="equal">
      <formula>"Bye"</formula>
    </cfRule>
  </conditionalFormatting>
  <conditionalFormatting sqref="F24 F26 F28 F30 F32 F34 F36 F38 F40 F42 F44 F46 F48 F50">
    <cfRule type="cellIs" dxfId="1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" priority="12" stopIfTrue="1">
      <formula>AND($E22&lt;9,$C22&gt;0)</formula>
    </cfRule>
  </conditionalFormatting>
  <conditionalFormatting sqref="H7 H9 H11 H13 H15 H17 H19 H21">
    <cfRule type="expression" dxfId="9" priority="17" stopIfTrue="1">
      <formula>AND($E7&lt;9,$C7&gt;0)</formula>
    </cfRule>
  </conditionalFormatting>
  <conditionalFormatting sqref="I8 K10 I12 M14 I16 K18 I20 I23 K25 I27 M29 I31 K33 I35 I39 K41 I43 M45 I47 K49 I51">
    <cfRule type="expression" dxfId="8" priority="14" stopIfTrue="1">
      <formula>AND($O$1="CU",I8="Umpire")</formula>
    </cfRule>
    <cfRule type="expression" dxfId="7" priority="15" stopIfTrue="1">
      <formula>AND($O$1="CU",I8&lt;&gt;"Umpire",J8&lt;&gt;"")</formula>
    </cfRule>
    <cfRule type="expression" dxfId="6" priority="16" stopIfTrue="1">
      <formula>AND($O$1="CU",I8&lt;&gt;"Umpire")</formula>
    </cfRule>
  </conditionalFormatting>
  <conditionalFormatting sqref="J8 L10 J12 N14 J16 L18 J20 R62">
    <cfRule type="expression" dxfId="5" priority="6" stopIfTrue="1">
      <formula>$O$1="CU"</formula>
    </cfRule>
  </conditionalFormatting>
  <conditionalFormatting sqref="K8 M10 K12 O14 K16 M18 K20 K23 M25 K27 O29 K31 M33 K35 K39 M41 K43 O45 K47 M49 K51">
    <cfRule type="expression" dxfId="4" priority="9" stopIfTrue="1">
      <formula>J8="as"</formula>
    </cfRule>
    <cfRule type="expression" dxfId="3" priority="10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16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9" sqref="B9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62.6640625" style="40" bestFit="1" customWidth="1"/>
    <col min="5" max="5" width="10.5546875" style="390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88" t="str">
        <f>Altalanos!$A$8</f>
        <v>Lány 2 kcs A</v>
      </c>
      <c r="D2" s="104"/>
      <c r="E2" s="201" t="s">
        <v>34</v>
      </c>
      <c r="F2" s="92"/>
      <c r="G2" s="92"/>
      <c r="H2" s="379"/>
      <c r="I2" s="379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50</v>
      </c>
      <c r="B3" s="377"/>
      <c r="C3" s="377"/>
      <c r="D3" s="377"/>
      <c r="E3" s="377"/>
      <c r="F3" s="377"/>
      <c r="G3" s="377"/>
      <c r="H3" s="377"/>
      <c r="I3" s="378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92" t="s">
        <v>30</v>
      </c>
      <c r="I4" s="383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93"/>
      <c r="J5" s="111"/>
      <c r="K5" s="82"/>
      <c r="L5" s="82"/>
      <c r="M5" s="82"/>
      <c r="N5" s="111"/>
      <c r="O5" s="90"/>
      <c r="P5" s="90"/>
      <c r="Q5" s="401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80" t="s">
        <v>37</v>
      </c>
      <c r="I6" s="381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5" t="s">
        <v>182</v>
      </c>
      <c r="C7" s="414" t="s">
        <v>183</v>
      </c>
      <c r="D7" s="415" t="s">
        <v>184</v>
      </c>
      <c r="E7" s="204"/>
      <c r="F7" s="374"/>
      <c r="G7" s="375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4" t="s">
        <v>319</v>
      </c>
      <c r="C8" s="414" t="s">
        <v>185</v>
      </c>
      <c r="D8" s="414" t="s">
        <v>186</v>
      </c>
      <c r="E8" s="204"/>
      <c r="F8" s="376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9" t="s">
        <v>187</v>
      </c>
      <c r="C9" s="414" t="s">
        <v>188</v>
      </c>
      <c r="D9" s="420" t="s">
        <v>189</v>
      </c>
      <c r="E9" s="204"/>
      <c r="F9" s="376"/>
      <c r="G9" s="216"/>
      <c r="H9" s="94"/>
      <c r="I9" s="94"/>
      <c r="J9" s="188"/>
      <c r="K9" s="186"/>
      <c r="L9" s="190"/>
      <c r="M9" s="186"/>
      <c r="N9" s="183"/>
      <c r="O9" s="94"/>
      <c r="P9" s="385"/>
      <c r="Q9" s="211"/>
    </row>
    <row r="10" spans="1:17" s="11" customFormat="1" ht="18.899999999999999" customHeight="1" x14ac:dyDescent="0.3">
      <c r="A10" s="191">
        <v>4</v>
      </c>
      <c r="B10" s="419" t="s">
        <v>190</v>
      </c>
      <c r="C10" s="414" t="s">
        <v>191</v>
      </c>
      <c r="D10" s="420" t="s">
        <v>192</v>
      </c>
      <c r="E10" s="204"/>
      <c r="F10" s="376"/>
      <c r="G10" s="216"/>
      <c r="H10" s="94"/>
      <c r="I10" s="94"/>
      <c r="J10" s="188"/>
      <c r="K10" s="186"/>
      <c r="L10" s="190"/>
      <c r="M10" s="186"/>
      <c r="N10" s="183"/>
      <c r="O10" s="94"/>
      <c r="P10" s="384"/>
      <c r="Q10" s="382"/>
    </row>
    <row r="11" spans="1:17" s="11" customFormat="1" ht="18.899999999999999" customHeight="1" x14ac:dyDescent="0.3">
      <c r="A11" s="191">
        <v>5</v>
      </c>
      <c r="B11" s="414" t="s">
        <v>193</v>
      </c>
      <c r="C11" s="414" t="s">
        <v>194</v>
      </c>
      <c r="D11" s="414" t="s">
        <v>195</v>
      </c>
      <c r="E11" s="204"/>
      <c r="F11" s="376"/>
      <c r="G11" s="216"/>
      <c r="H11" s="94"/>
      <c r="I11" s="94"/>
      <c r="J11" s="188"/>
      <c r="K11" s="186"/>
      <c r="L11" s="190"/>
      <c r="M11" s="186"/>
      <c r="N11" s="183"/>
      <c r="O11" s="94"/>
      <c r="P11" s="384"/>
      <c r="Q11" s="382"/>
    </row>
    <row r="12" spans="1:17" s="11" customFormat="1" ht="18.899999999999999" customHeight="1" x14ac:dyDescent="0.3">
      <c r="A12" s="191">
        <v>6</v>
      </c>
      <c r="B12" s="414" t="s">
        <v>196</v>
      </c>
      <c r="C12" s="414" t="s">
        <v>197</v>
      </c>
      <c r="D12" s="414" t="s">
        <v>198</v>
      </c>
      <c r="E12" s="204"/>
      <c r="F12" s="376"/>
      <c r="G12" s="216"/>
      <c r="H12" s="94"/>
      <c r="I12" s="94"/>
      <c r="J12" s="188"/>
      <c r="K12" s="186"/>
      <c r="L12" s="190"/>
      <c r="M12" s="186"/>
      <c r="N12" s="183"/>
      <c r="O12" s="94"/>
      <c r="P12" s="384"/>
      <c r="Q12" s="382"/>
    </row>
    <row r="13" spans="1:17" s="11" customFormat="1" ht="18.899999999999999" customHeight="1" x14ac:dyDescent="0.25">
      <c r="A13" s="191">
        <v>7</v>
      </c>
      <c r="B13" s="421" t="s">
        <v>199</v>
      </c>
      <c r="C13" s="421" t="s">
        <v>157</v>
      </c>
      <c r="D13" s="421" t="s">
        <v>200</v>
      </c>
      <c r="E13" s="204"/>
      <c r="F13" s="376"/>
      <c r="G13" s="216"/>
      <c r="H13" s="94"/>
      <c r="I13" s="94"/>
      <c r="J13" s="188"/>
      <c r="K13" s="186"/>
      <c r="L13" s="190"/>
      <c r="M13" s="186"/>
      <c r="N13" s="183"/>
      <c r="O13" s="94"/>
      <c r="P13" s="384"/>
      <c r="Q13" s="382"/>
    </row>
    <row r="14" spans="1:17" s="11" customFormat="1" ht="18.899999999999999" customHeight="1" x14ac:dyDescent="0.3">
      <c r="A14" s="191">
        <v>8</v>
      </c>
      <c r="B14" s="423" t="s">
        <v>201</v>
      </c>
      <c r="C14" s="414" t="s">
        <v>202</v>
      </c>
      <c r="D14" s="414" t="s">
        <v>203</v>
      </c>
      <c r="E14" s="204"/>
      <c r="F14" s="376"/>
      <c r="G14" s="216"/>
      <c r="H14" s="94"/>
      <c r="I14" s="94"/>
      <c r="J14" s="188"/>
      <c r="K14" s="186"/>
      <c r="L14" s="190"/>
      <c r="M14" s="186"/>
      <c r="N14" s="183"/>
      <c r="O14" s="94"/>
      <c r="P14" s="384"/>
      <c r="Q14" s="382"/>
    </row>
    <row r="15" spans="1:17" s="11" customFormat="1" ht="18.899999999999999" customHeight="1" x14ac:dyDescent="0.3">
      <c r="A15" s="191">
        <v>9</v>
      </c>
      <c r="B15" s="414" t="s">
        <v>204</v>
      </c>
      <c r="C15" s="414" t="s">
        <v>205</v>
      </c>
      <c r="D15" s="414" t="s">
        <v>206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3">
      <c r="A16" s="191">
        <v>10</v>
      </c>
      <c r="B16" s="414" t="s">
        <v>207</v>
      </c>
      <c r="C16" s="414" t="s">
        <v>208</v>
      </c>
      <c r="D16" s="424" t="s">
        <v>209</v>
      </c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3">
      <c r="A17" s="191">
        <v>11</v>
      </c>
      <c r="B17" s="414" t="s">
        <v>141</v>
      </c>
      <c r="C17" s="414" t="s">
        <v>142</v>
      </c>
      <c r="D17" s="414" t="s">
        <v>143</v>
      </c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3">
      <c r="A18" s="191">
        <v>12</v>
      </c>
      <c r="B18" s="414" t="s">
        <v>294</v>
      </c>
      <c r="C18" s="414" t="s">
        <v>295</v>
      </c>
      <c r="D18" s="94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25">
      <c r="A19" s="191">
        <v>13</v>
      </c>
      <c r="B19" s="93"/>
      <c r="C19" s="93"/>
      <c r="D19" s="94"/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25">
      <c r="A20" s="191">
        <v>14</v>
      </c>
      <c r="B20" s="93"/>
      <c r="C20" s="93"/>
      <c r="D20" s="94"/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25">
      <c r="A21" s="191">
        <v>15</v>
      </c>
      <c r="B21" s="93"/>
      <c r="C21" s="93"/>
      <c r="D21" s="94"/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25">
      <c r="A22" s="191">
        <v>16</v>
      </c>
      <c r="B22" s="93"/>
      <c r="C22" s="93"/>
      <c r="D22" s="94"/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25">
      <c r="A23" s="191">
        <v>17</v>
      </c>
      <c r="B23" s="93"/>
      <c r="C23" s="93"/>
      <c r="D23" s="94"/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25">
      <c r="A24" s="191">
        <v>18</v>
      </c>
      <c r="B24" s="93"/>
      <c r="C24" s="93"/>
      <c r="D24" s="94"/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25">
      <c r="A25" s="191">
        <v>19</v>
      </c>
      <c r="B25" s="93"/>
      <c r="C25" s="93"/>
      <c r="D25" s="94"/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25">
      <c r="A26" s="191">
        <v>20</v>
      </c>
      <c r="B26" s="93"/>
      <c r="C26" s="93"/>
      <c r="D26" s="9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25">
      <c r="A27" s="191">
        <v>21</v>
      </c>
      <c r="B27" s="93"/>
      <c r="C27" s="93"/>
      <c r="D27" s="94"/>
      <c r="E27" s="204"/>
      <c r="F27" s="95"/>
      <c r="G27" s="95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9"/>
      <c r="F28" s="394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10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91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6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6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6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71" si="0">IF(Q40="",999,Q40)</f>
        <v>999</v>
      </c>
      <c r="M40" s="215">
        <f t="shared" ref="M40:M71" si="1">IF(P40=999,999,1)</f>
        <v>999</v>
      </c>
      <c r="N40" s="211"/>
      <c r="O40" s="95"/>
      <c r="P40" s="112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6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6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6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6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6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6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6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6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6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6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6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6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6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6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6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6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6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6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6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6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6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6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6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6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6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6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6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6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6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6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6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6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ref="L72:L100" si="3">IF(Q72="",999,Q72)</f>
        <v>999</v>
      </c>
      <c r="M72" s="215">
        <f t="shared" ref="M72:M100" si="4">IF(P72=999,999,1)</f>
        <v>999</v>
      </c>
      <c r="N72" s="211"/>
      <c r="O72" s="95"/>
      <c r="P72" s="112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6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3"/>
        <v>999</v>
      </c>
      <c r="M73" s="215">
        <f t="shared" si="4"/>
        <v>999</v>
      </c>
      <c r="N73" s="211"/>
      <c r="O73" s="95"/>
      <c r="P73" s="112">
        <f t="shared" si="5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6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3"/>
        <v>999</v>
      </c>
      <c r="M74" s="215">
        <f t="shared" si="4"/>
        <v>999</v>
      </c>
      <c r="N74" s="211"/>
      <c r="O74" s="95"/>
      <c r="P74" s="112">
        <f t="shared" si="5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6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3"/>
        <v>999</v>
      </c>
      <c r="M75" s="215">
        <f t="shared" si="4"/>
        <v>999</v>
      </c>
      <c r="N75" s="211"/>
      <c r="O75" s="95"/>
      <c r="P75" s="112">
        <f t="shared" si="5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6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3"/>
        <v>999</v>
      </c>
      <c r="M76" s="215">
        <f t="shared" si="4"/>
        <v>999</v>
      </c>
      <c r="N76" s="211"/>
      <c r="O76" s="95"/>
      <c r="P76" s="112">
        <f t="shared" si="5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6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3"/>
        <v>999</v>
      </c>
      <c r="M77" s="215">
        <f t="shared" si="4"/>
        <v>999</v>
      </c>
      <c r="N77" s="211"/>
      <c r="O77" s="95"/>
      <c r="P77" s="112">
        <f t="shared" si="5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6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3"/>
        <v>999</v>
      </c>
      <c r="M78" s="215">
        <f t="shared" si="4"/>
        <v>999</v>
      </c>
      <c r="N78" s="211"/>
      <c r="O78" s="95"/>
      <c r="P78" s="112">
        <f t="shared" si="5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6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3"/>
        <v>999</v>
      </c>
      <c r="M79" s="215">
        <f t="shared" si="4"/>
        <v>999</v>
      </c>
      <c r="N79" s="211"/>
      <c r="O79" s="95"/>
      <c r="P79" s="112">
        <f t="shared" si="5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6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3"/>
        <v>999</v>
      </c>
      <c r="M80" s="215">
        <f t="shared" si="4"/>
        <v>999</v>
      </c>
      <c r="N80" s="211"/>
      <c r="O80" s="95"/>
      <c r="P80" s="112">
        <f t="shared" si="5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6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3"/>
        <v>999</v>
      </c>
      <c r="M81" s="215">
        <f t="shared" si="4"/>
        <v>999</v>
      </c>
      <c r="N81" s="211"/>
      <c r="O81" s="95"/>
      <c r="P81" s="112">
        <f t="shared" si="5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6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3"/>
        <v>999</v>
      </c>
      <c r="M82" s="215">
        <f t="shared" si="4"/>
        <v>999</v>
      </c>
      <c r="N82" s="211"/>
      <c r="O82" s="95"/>
      <c r="P82" s="112">
        <f t="shared" si="5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6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3"/>
        <v>999</v>
      </c>
      <c r="M83" s="215">
        <f t="shared" si="4"/>
        <v>999</v>
      </c>
      <c r="N83" s="211"/>
      <c r="O83" s="95"/>
      <c r="P83" s="112">
        <f t="shared" si="5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6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3"/>
        <v>999</v>
      </c>
      <c r="M84" s="215">
        <f t="shared" si="4"/>
        <v>999</v>
      </c>
      <c r="N84" s="211"/>
      <c r="O84" s="95"/>
      <c r="P84" s="112">
        <f t="shared" si="5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6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3"/>
        <v>999</v>
      </c>
      <c r="M85" s="215">
        <f t="shared" si="4"/>
        <v>999</v>
      </c>
      <c r="N85" s="211"/>
      <c r="O85" s="95"/>
      <c r="P85" s="112">
        <f t="shared" si="5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6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3"/>
        <v>999</v>
      </c>
      <c r="M86" s="215">
        <f t="shared" si="4"/>
        <v>999</v>
      </c>
      <c r="N86" s="211"/>
      <c r="O86" s="95"/>
      <c r="P86" s="112">
        <f t="shared" si="5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6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3"/>
        <v>999</v>
      </c>
      <c r="M87" s="215">
        <f t="shared" si="4"/>
        <v>999</v>
      </c>
      <c r="N87" s="211"/>
      <c r="O87" s="95"/>
      <c r="P87" s="112">
        <f t="shared" si="5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6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3"/>
        <v>999</v>
      </c>
      <c r="M88" s="215">
        <f t="shared" si="4"/>
        <v>999</v>
      </c>
      <c r="N88" s="211"/>
      <c r="O88" s="95"/>
      <c r="P88" s="112">
        <f t="shared" si="5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6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3"/>
        <v>999</v>
      </c>
      <c r="M89" s="215">
        <f t="shared" si="4"/>
        <v>999</v>
      </c>
      <c r="N89" s="211"/>
      <c r="O89" s="95"/>
      <c r="P89" s="112">
        <f t="shared" si="5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6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3"/>
        <v>999</v>
      </c>
      <c r="M90" s="215">
        <f t="shared" si="4"/>
        <v>999</v>
      </c>
      <c r="N90" s="211"/>
      <c r="O90" s="95"/>
      <c r="P90" s="112">
        <f t="shared" si="5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6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3"/>
        <v>999</v>
      </c>
      <c r="M91" s="215">
        <f t="shared" si="4"/>
        <v>999</v>
      </c>
      <c r="N91" s="211"/>
      <c r="O91" s="95"/>
      <c r="P91" s="112">
        <f t="shared" si="5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6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3"/>
        <v>999</v>
      </c>
      <c r="M92" s="215">
        <f t="shared" si="4"/>
        <v>999</v>
      </c>
      <c r="N92" s="211"/>
      <c r="O92" s="95"/>
      <c r="P92" s="112">
        <f t="shared" si="5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6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3"/>
        <v>999</v>
      </c>
      <c r="M93" s="215">
        <f t="shared" si="4"/>
        <v>999</v>
      </c>
      <c r="N93" s="211"/>
      <c r="O93" s="95"/>
      <c r="P93" s="112">
        <f t="shared" si="5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6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3"/>
        <v>999</v>
      </c>
      <c r="M94" s="215">
        <f t="shared" si="4"/>
        <v>999</v>
      </c>
      <c r="N94" s="211"/>
      <c r="O94" s="95"/>
      <c r="P94" s="112">
        <f t="shared" si="5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6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3"/>
        <v>999</v>
      </c>
      <c r="M95" s="215">
        <f t="shared" si="4"/>
        <v>999</v>
      </c>
      <c r="N95" s="211"/>
      <c r="O95" s="95"/>
      <c r="P95" s="112">
        <f t="shared" si="5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6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3"/>
        <v>999</v>
      </c>
      <c r="M96" s="215">
        <f t="shared" si="4"/>
        <v>999</v>
      </c>
      <c r="N96" s="211"/>
      <c r="O96" s="95"/>
      <c r="P96" s="112">
        <f t="shared" si="5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6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3"/>
        <v>999</v>
      </c>
      <c r="M97" s="215">
        <f t="shared" si="4"/>
        <v>999</v>
      </c>
      <c r="N97" s="211"/>
      <c r="O97" s="95"/>
      <c r="P97" s="112">
        <f t="shared" si="5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6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3"/>
        <v>999</v>
      </c>
      <c r="M98" s="215">
        <f t="shared" si="4"/>
        <v>999</v>
      </c>
      <c r="N98" s="211"/>
      <c r="O98" s="95"/>
      <c r="P98" s="112">
        <f t="shared" si="5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6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3"/>
        <v>999</v>
      </c>
      <c r="M99" s="215">
        <f t="shared" si="4"/>
        <v>999</v>
      </c>
      <c r="N99" s="211"/>
      <c r="O99" s="95"/>
      <c r="P99" s="112">
        <f t="shared" si="5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6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3"/>
        <v>999</v>
      </c>
      <c r="M100" s="215">
        <f t="shared" si="4"/>
        <v>999</v>
      </c>
      <c r="N100" s="211"/>
      <c r="O100" s="95"/>
      <c r="P100" s="112">
        <f t="shared" si="5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6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ref="L101:L134" si="6">IF(Q101="",999,Q101)</f>
        <v>999</v>
      </c>
      <c r="M101" s="215">
        <f t="shared" ref="M101:M134" si="7">IF(P101=999,999,1)</f>
        <v>999</v>
      </c>
      <c r="N101" s="211"/>
      <c r="O101" s="95"/>
      <c r="P101" s="112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6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6"/>
        <v>999</v>
      </c>
      <c r="M102" s="215">
        <f t="shared" si="7"/>
        <v>999</v>
      </c>
      <c r="N102" s="211"/>
      <c r="O102" s="95"/>
      <c r="P102" s="112">
        <f t="shared" si="8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6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6"/>
        <v>999</v>
      </c>
      <c r="M103" s="215">
        <f t="shared" si="7"/>
        <v>999</v>
      </c>
      <c r="N103" s="211"/>
      <c r="O103" s="95"/>
      <c r="P103" s="112">
        <f t="shared" si="8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6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si="6"/>
        <v>999</v>
      </c>
      <c r="M104" s="215">
        <f t="shared" si="7"/>
        <v>999</v>
      </c>
      <c r="N104" s="211"/>
      <c r="O104" s="95"/>
      <c r="P104" s="112">
        <f t="shared" si="8"/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6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6"/>
        <v>999</v>
      </c>
      <c r="M105" s="215">
        <f t="shared" si="7"/>
        <v>999</v>
      </c>
      <c r="N105" s="211"/>
      <c r="O105" s="95"/>
      <c r="P105" s="112">
        <f t="shared" si="8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6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6"/>
        <v>999</v>
      </c>
      <c r="M106" s="215">
        <f t="shared" si="7"/>
        <v>999</v>
      </c>
      <c r="N106" s="211"/>
      <c r="O106" s="95"/>
      <c r="P106" s="112">
        <f t="shared" si="8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6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6"/>
        <v>999</v>
      </c>
      <c r="M107" s="215">
        <f t="shared" si="7"/>
        <v>999</v>
      </c>
      <c r="N107" s="211"/>
      <c r="O107" s="95"/>
      <c r="P107" s="112">
        <f t="shared" si="8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6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6"/>
        <v>999</v>
      </c>
      <c r="M108" s="215">
        <f t="shared" si="7"/>
        <v>999</v>
      </c>
      <c r="N108" s="211"/>
      <c r="O108" s="95"/>
      <c r="P108" s="112">
        <f t="shared" si="8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6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6"/>
        <v>999</v>
      </c>
      <c r="M109" s="215">
        <f t="shared" si="7"/>
        <v>999</v>
      </c>
      <c r="N109" s="211"/>
      <c r="O109" s="95"/>
      <c r="P109" s="112">
        <f t="shared" si="8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6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6"/>
        <v>999</v>
      </c>
      <c r="M110" s="215">
        <f t="shared" si="7"/>
        <v>999</v>
      </c>
      <c r="N110" s="211"/>
      <c r="O110" s="95"/>
      <c r="P110" s="112">
        <f t="shared" si="8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6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6"/>
        <v>999</v>
      </c>
      <c r="M111" s="215">
        <f t="shared" si="7"/>
        <v>999</v>
      </c>
      <c r="N111" s="211"/>
      <c r="O111" s="95"/>
      <c r="P111" s="112">
        <f t="shared" si="8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6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6"/>
        <v>999</v>
      </c>
      <c r="M112" s="215">
        <f t="shared" si="7"/>
        <v>999</v>
      </c>
      <c r="N112" s="211"/>
      <c r="O112" s="95"/>
      <c r="P112" s="112">
        <f t="shared" si="8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6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6"/>
        <v>999</v>
      </c>
      <c r="M113" s="215">
        <f t="shared" si="7"/>
        <v>999</v>
      </c>
      <c r="N113" s="211"/>
      <c r="O113" s="95"/>
      <c r="P113" s="112">
        <f t="shared" si="8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6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6"/>
        <v>999</v>
      </c>
      <c r="M114" s="215">
        <f t="shared" si="7"/>
        <v>999</v>
      </c>
      <c r="N114" s="211"/>
      <c r="O114" s="95"/>
      <c r="P114" s="112">
        <f t="shared" si="8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6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6"/>
        <v>999</v>
      </c>
      <c r="M115" s="215">
        <f t="shared" si="7"/>
        <v>999</v>
      </c>
      <c r="N115" s="211"/>
      <c r="O115" s="95"/>
      <c r="P115" s="112">
        <f t="shared" si="8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6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6"/>
        <v>999</v>
      </c>
      <c r="M116" s="215">
        <f t="shared" si="7"/>
        <v>999</v>
      </c>
      <c r="N116" s="211"/>
      <c r="O116" s="95"/>
      <c r="P116" s="112">
        <f t="shared" si="8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6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6"/>
        <v>999</v>
      </c>
      <c r="M117" s="215">
        <f t="shared" si="7"/>
        <v>999</v>
      </c>
      <c r="N117" s="211"/>
      <c r="O117" s="95"/>
      <c r="P117" s="112">
        <f t="shared" si="8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6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6"/>
        <v>999</v>
      </c>
      <c r="M118" s="215">
        <f t="shared" si="7"/>
        <v>999</v>
      </c>
      <c r="N118" s="211"/>
      <c r="O118" s="95"/>
      <c r="P118" s="112">
        <f t="shared" si="8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6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6"/>
        <v>999</v>
      </c>
      <c r="M119" s="215">
        <f t="shared" si="7"/>
        <v>999</v>
      </c>
      <c r="N119" s="211"/>
      <c r="O119" s="95"/>
      <c r="P119" s="112">
        <f t="shared" si="8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6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6"/>
        <v>999</v>
      </c>
      <c r="M120" s="215">
        <f t="shared" si="7"/>
        <v>999</v>
      </c>
      <c r="N120" s="211"/>
      <c r="O120" s="95"/>
      <c r="P120" s="112">
        <f t="shared" si="8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6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6"/>
        <v>999</v>
      </c>
      <c r="M121" s="215">
        <f t="shared" si="7"/>
        <v>999</v>
      </c>
      <c r="N121" s="211"/>
      <c r="O121" s="95"/>
      <c r="P121" s="112">
        <f t="shared" si="8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6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6"/>
        <v>999</v>
      </c>
      <c r="M122" s="215">
        <f t="shared" si="7"/>
        <v>999</v>
      </c>
      <c r="N122" s="211"/>
      <c r="O122" s="95"/>
      <c r="P122" s="112">
        <f t="shared" si="8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6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6"/>
        <v>999</v>
      </c>
      <c r="M123" s="215">
        <f t="shared" si="7"/>
        <v>999</v>
      </c>
      <c r="N123" s="211"/>
      <c r="O123" s="95"/>
      <c r="P123" s="112">
        <f t="shared" si="8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6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6"/>
        <v>999</v>
      </c>
      <c r="M124" s="215">
        <f t="shared" si="7"/>
        <v>999</v>
      </c>
      <c r="N124" s="211"/>
      <c r="O124" s="95"/>
      <c r="P124" s="112">
        <f t="shared" si="8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6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6"/>
        <v>999</v>
      </c>
      <c r="M125" s="215">
        <f t="shared" si="7"/>
        <v>999</v>
      </c>
      <c r="N125" s="211"/>
      <c r="O125" s="95"/>
      <c r="P125" s="112">
        <f t="shared" si="8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6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6"/>
        <v>999</v>
      </c>
      <c r="M126" s="215">
        <f t="shared" si="7"/>
        <v>999</v>
      </c>
      <c r="N126" s="211"/>
      <c r="O126" s="95"/>
      <c r="P126" s="112">
        <f t="shared" si="8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6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6"/>
        <v>999</v>
      </c>
      <c r="M127" s="215">
        <f t="shared" si="7"/>
        <v>999</v>
      </c>
      <c r="N127" s="211"/>
      <c r="O127" s="95"/>
      <c r="P127" s="112">
        <f t="shared" si="8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6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6"/>
        <v>999</v>
      </c>
      <c r="M128" s="215">
        <f t="shared" si="7"/>
        <v>999</v>
      </c>
      <c r="N128" s="211"/>
      <c r="O128" s="95"/>
      <c r="P128" s="112">
        <f t="shared" si="8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6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6"/>
        <v>999</v>
      </c>
      <c r="M129" s="215">
        <f t="shared" si="7"/>
        <v>999</v>
      </c>
      <c r="N129" s="211"/>
      <c r="O129" s="95"/>
      <c r="P129" s="112">
        <f t="shared" si="8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6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6"/>
        <v>999</v>
      </c>
      <c r="M130" s="215">
        <f t="shared" si="7"/>
        <v>999</v>
      </c>
      <c r="N130" s="211"/>
      <c r="O130" s="95"/>
      <c r="P130" s="112">
        <f t="shared" si="8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6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6"/>
        <v>999</v>
      </c>
      <c r="M131" s="215">
        <f t="shared" si="7"/>
        <v>999</v>
      </c>
      <c r="N131" s="211"/>
      <c r="O131" s="95"/>
      <c r="P131" s="112">
        <f t="shared" si="8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6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6"/>
        <v>999</v>
      </c>
      <c r="M132" s="215">
        <f t="shared" si="7"/>
        <v>999</v>
      </c>
      <c r="N132" s="211"/>
      <c r="O132" s="95"/>
      <c r="P132" s="112">
        <f t="shared" si="8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6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6"/>
        <v>999</v>
      </c>
      <c r="M133" s="215">
        <f t="shared" si="7"/>
        <v>999</v>
      </c>
      <c r="N133" s="211"/>
      <c r="O133" s="95"/>
      <c r="P133" s="112">
        <f t="shared" si="8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6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6"/>
        <v>999</v>
      </c>
      <c r="M134" s="215">
        <f t="shared" si="7"/>
        <v>999</v>
      </c>
      <c r="N134" s="211"/>
      <c r="O134" s="216"/>
      <c r="P134" s="217">
        <f t="shared" si="8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6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ref="L135:L156" si="9">IF(Q135="",999,Q135)</f>
        <v>999</v>
      </c>
      <c r="M135" s="215">
        <f t="shared" ref="M135:M156" si="10">IF(P135=999,999,1)</f>
        <v>999</v>
      </c>
      <c r="N135" s="211"/>
      <c r="O135" s="95"/>
      <c r="P135" s="112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6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9"/>
        <v>999</v>
      </c>
      <c r="M136" s="215">
        <f t="shared" si="10"/>
        <v>999</v>
      </c>
      <c r="N136" s="211"/>
      <c r="O136" s="95"/>
      <c r="P136" s="112">
        <f t="shared" si="11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6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9"/>
        <v>999</v>
      </c>
      <c r="M137" s="215">
        <f t="shared" si="10"/>
        <v>999</v>
      </c>
      <c r="N137" s="211"/>
      <c r="O137" s="95"/>
      <c r="P137" s="112">
        <f t="shared" si="11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6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9"/>
        <v>999</v>
      </c>
      <c r="M138" s="215">
        <f t="shared" si="10"/>
        <v>999</v>
      </c>
      <c r="N138" s="211"/>
      <c r="O138" s="95"/>
      <c r="P138" s="112">
        <f t="shared" si="11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6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9"/>
        <v>999</v>
      </c>
      <c r="M139" s="215">
        <f t="shared" si="10"/>
        <v>999</v>
      </c>
      <c r="N139" s="211"/>
      <c r="O139" s="95"/>
      <c r="P139" s="112">
        <f t="shared" si="11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6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9"/>
        <v>999</v>
      </c>
      <c r="M140" s="215">
        <f t="shared" si="10"/>
        <v>999</v>
      </c>
      <c r="N140" s="211"/>
      <c r="O140" s="95"/>
      <c r="P140" s="112">
        <f t="shared" si="11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6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9"/>
        <v>999</v>
      </c>
      <c r="M141" s="215">
        <f t="shared" si="10"/>
        <v>999</v>
      </c>
      <c r="N141" s="211"/>
      <c r="O141" s="216"/>
      <c r="P141" s="217">
        <f t="shared" si="11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6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9"/>
        <v>999</v>
      </c>
      <c r="M142" s="215">
        <f t="shared" si="10"/>
        <v>999</v>
      </c>
      <c r="N142" s="211"/>
      <c r="O142" s="95"/>
      <c r="P142" s="112">
        <f t="shared" si="11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6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9"/>
        <v>999</v>
      </c>
      <c r="M143" s="215">
        <f t="shared" si="10"/>
        <v>999</v>
      </c>
      <c r="N143" s="211"/>
      <c r="O143" s="95"/>
      <c r="P143" s="112">
        <f t="shared" si="11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6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9"/>
        <v>999</v>
      </c>
      <c r="M144" s="215">
        <f t="shared" si="10"/>
        <v>999</v>
      </c>
      <c r="N144" s="211"/>
      <c r="O144" s="95"/>
      <c r="P144" s="112">
        <f t="shared" si="11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6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9"/>
        <v>999</v>
      </c>
      <c r="M145" s="215">
        <f t="shared" si="10"/>
        <v>999</v>
      </c>
      <c r="N145" s="211"/>
      <c r="O145" s="95"/>
      <c r="P145" s="112">
        <f t="shared" si="11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6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9"/>
        <v>999</v>
      </c>
      <c r="M146" s="215">
        <f t="shared" si="10"/>
        <v>999</v>
      </c>
      <c r="N146" s="211"/>
      <c r="O146" s="95"/>
      <c r="P146" s="112">
        <f t="shared" si="11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6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9"/>
        <v>999</v>
      </c>
      <c r="M147" s="215">
        <f t="shared" si="10"/>
        <v>999</v>
      </c>
      <c r="N147" s="211"/>
      <c r="O147" s="95"/>
      <c r="P147" s="112">
        <f t="shared" si="11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6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9"/>
        <v>999</v>
      </c>
      <c r="M148" s="215">
        <f t="shared" si="10"/>
        <v>999</v>
      </c>
      <c r="N148" s="211"/>
      <c r="O148" s="216"/>
      <c r="P148" s="217">
        <f t="shared" si="11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6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9"/>
        <v>999</v>
      </c>
      <c r="M149" s="215">
        <f t="shared" si="10"/>
        <v>999</v>
      </c>
      <c r="N149" s="211"/>
      <c r="O149" s="95"/>
      <c r="P149" s="112">
        <f t="shared" si="11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6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9"/>
        <v>999</v>
      </c>
      <c r="M150" s="215">
        <f t="shared" si="10"/>
        <v>999</v>
      </c>
      <c r="N150" s="211"/>
      <c r="O150" s="95"/>
      <c r="P150" s="112">
        <f t="shared" si="11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6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9"/>
        <v>999</v>
      </c>
      <c r="M151" s="215">
        <f t="shared" si="10"/>
        <v>999</v>
      </c>
      <c r="N151" s="211"/>
      <c r="O151" s="95"/>
      <c r="P151" s="112">
        <f t="shared" si="11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6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9"/>
        <v>999</v>
      </c>
      <c r="M152" s="215">
        <f t="shared" si="10"/>
        <v>999</v>
      </c>
      <c r="N152" s="211"/>
      <c r="O152" s="95"/>
      <c r="P152" s="112">
        <f t="shared" si="11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6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9"/>
        <v>999</v>
      </c>
      <c r="M153" s="215">
        <f t="shared" si="10"/>
        <v>999</v>
      </c>
      <c r="N153" s="211"/>
      <c r="O153" s="95"/>
      <c r="P153" s="112">
        <f t="shared" si="11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6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9"/>
        <v>999</v>
      </c>
      <c r="M154" s="215">
        <f t="shared" si="10"/>
        <v>999</v>
      </c>
      <c r="N154" s="211"/>
      <c r="O154" s="95"/>
      <c r="P154" s="112">
        <f t="shared" si="11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6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9"/>
        <v>999</v>
      </c>
      <c r="M155" s="215">
        <f t="shared" si="10"/>
        <v>999</v>
      </c>
      <c r="N155" s="211"/>
      <c r="O155" s="95"/>
      <c r="P155" s="112">
        <f t="shared" si="11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6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9"/>
        <v>999</v>
      </c>
      <c r="M156" s="215">
        <f t="shared" si="10"/>
        <v>999</v>
      </c>
      <c r="N156" s="211"/>
      <c r="O156" s="95"/>
      <c r="P156" s="112">
        <f t="shared" si="11"/>
        <v>999</v>
      </c>
      <c r="Q156" s="95"/>
    </row>
  </sheetData>
  <phoneticPr fontId="60" type="noConversion"/>
  <conditionalFormatting sqref="A7:A18 A19:D156">
    <cfRule type="expression" dxfId="145" priority="32" stopIfTrue="1">
      <formula>$Q7&gt;=1</formula>
    </cfRule>
  </conditionalFormatting>
  <conditionalFormatting sqref="B13:D13">
    <cfRule type="expression" dxfId="144" priority="1" stopIfTrue="1">
      <formula>$S13&gt;=1</formula>
    </cfRule>
  </conditionalFormatting>
  <conditionalFormatting sqref="D18 B19:D37">
    <cfRule type="expression" dxfId="143" priority="15" stopIfTrue="1">
      <formula>$Q18&gt;=1</formula>
    </cfRule>
  </conditionalFormatting>
  <conditionalFormatting sqref="E7:E11 E13:E14">
    <cfRule type="expression" dxfId="142" priority="20" stopIfTrue="1">
      <formula>AND(ROUNDDOWN(($A$4-E7)/365.25,0)&lt;=13,G7&lt;&gt;"OK")</formula>
    </cfRule>
    <cfRule type="expression" dxfId="141" priority="21" stopIfTrue="1">
      <formula>AND(ROUNDDOWN(($A$4-E7)/365.25,0)&lt;=14,G7&lt;&gt;"OK")</formula>
    </cfRule>
    <cfRule type="expression" dxfId="140" priority="22" stopIfTrue="1">
      <formula>AND(ROUNDDOWN(($A$4-E7)/365.25,0)&lt;=17,G7&lt;&gt;"OK")</formula>
    </cfRule>
    <cfRule type="expression" dxfId="139" priority="25" stopIfTrue="1">
      <formula>AND(ROUNDDOWN(($A$4-E7)/365.25,0)&lt;=13,G7&lt;&gt;"OK")</formula>
    </cfRule>
    <cfRule type="expression" dxfId="138" priority="26" stopIfTrue="1">
      <formula>AND(ROUNDDOWN(($A$4-E7)/365.25,0)&lt;=14,G7&lt;&gt;"OK")</formula>
    </cfRule>
    <cfRule type="expression" dxfId="137" priority="27" stopIfTrue="1">
      <formula>AND(ROUNDDOWN(($A$4-E7)/365.25,0)&lt;=17,G7&lt;&gt;"OK")</formula>
    </cfRule>
  </conditionalFormatting>
  <conditionalFormatting sqref="E7:E11 E13:E156">
    <cfRule type="expression" dxfId="136" priority="28" stopIfTrue="1">
      <formula>AND(ROUNDDOWN(($A$4-E7)/365.25,0)&lt;=13,G7&lt;&gt;"OK")</formula>
    </cfRule>
    <cfRule type="expression" dxfId="135" priority="29" stopIfTrue="1">
      <formula>AND(ROUNDDOWN(($A$4-E7)/365.25,0)&lt;=14,G7&lt;&gt;"OK")</formula>
    </cfRule>
    <cfRule type="expression" dxfId="134" priority="30" stopIfTrue="1">
      <formula>AND(ROUNDDOWN(($A$4-E7)/365.25,0)&lt;=17,G7&lt;&gt;"OK")</formula>
    </cfRule>
  </conditionalFormatting>
  <conditionalFormatting sqref="E7:E27">
    <cfRule type="expression" dxfId="133" priority="11" stopIfTrue="1">
      <formula>AND(ROUNDDOWN(($A$4-E7)/365.25,0)&lt;=13,G7&lt;&gt;"OK")</formula>
    </cfRule>
    <cfRule type="expression" dxfId="132" priority="12" stopIfTrue="1">
      <formula>AND(ROUNDDOWN(($A$4-E7)/365.25,0)&lt;=14,G7&lt;&gt;"OK")</formula>
    </cfRule>
    <cfRule type="expression" dxfId="131" priority="13" stopIfTrue="1">
      <formula>AND(ROUNDDOWN(($A$4-E7)/365.25,0)&lt;=17,G7&lt;&gt;"OK")</formula>
    </cfRule>
  </conditionalFormatting>
  <conditionalFormatting sqref="E12">
    <cfRule type="expression" dxfId="130" priority="2" stopIfTrue="1">
      <formula>AND(ROUNDDOWN(($A$4-E12)/365.25,0)&lt;=13,G12&lt;&gt;"OK")</formula>
    </cfRule>
    <cfRule type="expression" dxfId="129" priority="3" stopIfTrue="1">
      <formula>AND(ROUNDDOWN(($A$4-E12)/365.25,0)&lt;=14,G12&lt;&gt;"OK")</formula>
    </cfRule>
    <cfRule type="expression" dxfId="128" priority="4" stopIfTrue="1">
      <formula>AND(ROUNDDOWN(($A$4-E12)/365.25,0)&lt;=17,G12&lt;&gt;"OK")</formula>
    </cfRule>
    <cfRule type="expression" dxfId="127" priority="5" stopIfTrue="1">
      <formula>AND(ROUNDDOWN(($A$4-E12)/365.25,0)&lt;=13,G12&lt;&gt;"OK")</formula>
    </cfRule>
    <cfRule type="expression" dxfId="126" priority="6" stopIfTrue="1">
      <formula>AND(ROUNDDOWN(($A$4-E12)/365.25,0)&lt;=14,G12&lt;&gt;"OK")</formula>
    </cfRule>
    <cfRule type="expression" dxfId="125" priority="7" stopIfTrue="1">
      <formula>AND(ROUNDDOWN(($A$4-E12)/365.25,0)&lt;=17,G12&lt;&gt;"OK")</formula>
    </cfRule>
    <cfRule type="expression" dxfId="124" priority="8" stopIfTrue="1">
      <formula>AND(ROUNDDOWN(($A$4-E12)/365.25,0)&lt;=13,G12&lt;&gt;"OK")</formula>
    </cfRule>
    <cfRule type="expression" dxfId="123" priority="9" stopIfTrue="1">
      <formula>AND(ROUNDDOWN(($A$4-E12)/365.25,0)&lt;=14,G12&lt;&gt;"OK")</formula>
    </cfRule>
    <cfRule type="expression" dxfId="122" priority="10" stopIfTrue="1">
      <formula>AND(ROUNDDOWN(($A$4-E12)/365.25,0)&lt;=17,G12&lt;&gt;"OK")</formula>
    </cfRule>
  </conditionalFormatting>
  <conditionalFormatting sqref="E29:E37">
    <cfRule type="expression" dxfId="121" priority="16" stopIfTrue="1">
      <formula>AND(ROUNDDOWN(($A$4-E29)/365.25,0)&lt;=13,G29&lt;&gt;"OK")</formula>
    </cfRule>
    <cfRule type="expression" dxfId="120" priority="17" stopIfTrue="1">
      <formula>AND(ROUNDDOWN(($A$4-E29)/365.25,0)&lt;=14,G29&lt;&gt;"OK")</formula>
    </cfRule>
    <cfRule type="expression" dxfId="119" priority="18" stopIfTrue="1">
      <formula>AND(ROUNDDOWN(($A$4-E29)/365.25,0)&lt;=17,G29&lt;&gt;"OK")</formula>
    </cfRule>
  </conditionalFormatting>
  <conditionalFormatting sqref="J7:J156">
    <cfRule type="cellIs" dxfId="118" priority="24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indexed="11"/>
  </sheetPr>
  <dimension ref="A1:AK41"/>
  <sheetViews>
    <sheetView zoomScale="94" workbookViewId="0">
      <selection activeCell="D27" sqref="D2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30" t="str">
        <f>Altalanos!$A$8</f>
        <v>Lány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/>
      <c r="M3" s="51" t="s">
        <v>30</v>
      </c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355"/>
      <c r="M4" s="240" t="str">
        <f>Altalanos!$E$10</f>
        <v>Rákóczi Andrea</v>
      </c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>
        <v>9</v>
      </c>
      <c r="C7" s="331">
        <f>IF($B7="","",VLOOKUP($B7,'Lány 2 kcs. A ELO'!$A$7:$O$22,5))</f>
        <v>0</v>
      </c>
      <c r="D7" s="331">
        <f>IF($B7="","",VLOOKUP($B7,'Lány 2 kcs. A ELO'!$A$7:$O$22,15))</f>
        <v>0</v>
      </c>
      <c r="E7" s="450" t="str">
        <f>UPPER(IF($B7="","",VLOOKUP($B7,'Lány 2 kcs. A ELO'!$A$7:$O$22,2)))</f>
        <v>VÖRÖS</v>
      </c>
      <c r="F7" s="450"/>
      <c r="G7" s="450" t="str">
        <f>IF($B7="","",VLOOKUP($B7,'Lány 2 kcs. A ELO'!$A$7:$O$22,3))</f>
        <v>Panna</v>
      </c>
      <c r="H7" s="450"/>
      <c r="I7" s="332" t="str">
        <f>IF($B7="","",VLOOKUP($B7,'Lány 2 kcs. A ELO'!$A$7:$O$22,4))</f>
        <v>Zalaegerszegi Petőfi Sándor Magyar-Angol Két Tanítási Nyelvű Általános Iskola</v>
      </c>
      <c r="J7" s="274"/>
      <c r="K7" s="364"/>
      <c r="L7" s="354" t="str">
        <f>IF(K7="","",CONCATENATE(VLOOKUP($Y$3,$AB$1:$AK$1,K7)," pont"))</f>
        <v/>
      </c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33"/>
      <c r="D8" s="333"/>
      <c r="E8" s="333"/>
      <c r="F8" s="333"/>
      <c r="G8" s="333"/>
      <c r="H8" s="333"/>
      <c r="I8" s="333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>
        <v>1</v>
      </c>
      <c r="C9" s="331">
        <f>IF($B9="","",VLOOKUP($B9,'Lány 2 kcs. A ELO'!$A$7:$O$22,5))</f>
        <v>0</v>
      </c>
      <c r="D9" s="331">
        <f>IF($B9="","",VLOOKUP($B9,'Lány 2 kcs. A ELO'!$A$7:$O$22,15))</f>
        <v>0</v>
      </c>
      <c r="E9" s="450" t="str">
        <f>UPPER(IF($B9="","",VLOOKUP($B9,'Lány 2 kcs. A ELO'!$A$7:$O$22,2)))</f>
        <v xml:space="preserve">TAKÁCS </v>
      </c>
      <c r="F9" s="450"/>
      <c r="G9" s="450" t="str">
        <f>IF($B9="","",VLOOKUP($B9,'Lány 2 kcs. A ELO'!$A$7:$O$22,3))</f>
        <v>Zara</v>
      </c>
      <c r="H9" s="450"/>
      <c r="I9" s="332" t="str">
        <f>IF($B9="","",VLOOKUP($B9,'Lány 2 kcs. A ELO'!$A$7:$O$22,4))</f>
        <v>Cserepka - Pécs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33"/>
      <c r="D10" s="333"/>
      <c r="E10" s="333"/>
      <c r="F10" s="333"/>
      <c r="G10" s="333"/>
      <c r="H10" s="333"/>
      <c r="I10" s="333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>
        <v>6</v>
      </c>
      <c r="C11" s="331">
        <f>IF($B11="","",VLOOKUP($B11,'Lány 2 kcs. A ELO'!$A$7:$O$22,5))</f>
        <v>0</v>
      </c>
      <c r="D11" s="331">
        <f>IF($B11="","",VLOOKUP($B11,'Lány 2 kcs. A ELO'!$A$7:$O$22,15))</f>
        <v>0</v>
      </c>
      <c r="E11" s="450" t="str">
        <f>UPPER(IF($B11="","",VLOOKUP($B11,'Lány 2 kcs. A ELO'!$A$7:$O$22,2)))</f>
        <v>KISS</v>
      </c>
      <c r="F11" s="450"/>
      <c r="G11" s="450" t="str">
        <f>IF($B11="","",VLOOKUP($B11,'Lány 2 kcs. A ELO'!$A$7:$O$22,3))</f>
        <v>Sára</v>
      </c>
      <c r="H11" s="450"/>
      <c r="I11" s="332" t="str">
        <f>IF($B11="","",VLOOKUP($B11,'Lány 2 kcs. A ELO'!$A$7:$O$22,4))</f>
        <v>Péterfy S Ált Isk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304"/>
      <c r="B12" s="330"/>
      <c r="C12" s="333"/>
      <c r="D12" s="333"/>
      <c r="E12" s="333"/>
      <c r="F12" s="333"/>
      <c r="G12" s="333"/>
      <c r="H12" s="333"/>
      <c r="I12" s="333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04" t="s">
        <v>71</v>
      </c>
      <c r="B13" s="329">
        <v>2</v>
      </c>
      <c r="C13" s="331">
        <f>IF($B13="","",VLOOKUP($B13,'Lány 2 kcs. A ELO'!$A$7:$O$22,5))</f>
        <v>0</v>
      </c>
      <c r="D13" s="331">
        <f>IF($B13="","",VLOOKUP($B13,'Lány 2 kcs. A ELO'!$A$7:$O$22,15))</f>
        <v>0</v>
      </c>
      <c r="E13" s="450" t="str">
        <f>UPPER(IF($B13="","",VLOOKUP($B13,'Lány 2 kcs. A ELO'!$A$7:$O$22,2)))</f>
        <v xml:space="preserve">LESTYÁN </v>
      </c>
      <c r="F13" s="450"/>
      <c r="G13" s="450" t="str">
        <f>IF($B13="","",VLOOKUP($B13,'Lány 2 kcs. A ELO'!$A$7:$O$22,3))</f>
        <v>Zoé</v>
      </c>
      <c r="H13" s="450"/>
      <c r="I13" s="332" t="str">
        <f>IF($B13="","",VLOOKUP($B13,'Lány 2 kcs. A ELO'!$A$7:$O$22,4))</f>
        <v>Mezőberény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>VÖRÖS</v>
      </c>
      <c r="E18" s="443"/>
      <c r="F18" s="443" t="str">
        <f>E9</f>
        <v xml:space="preserve">TAKÁCS </v>
      </c>
      <c r="G18" s="443"/>
      <c r="H18" s="443" t="str">
        <f>E11</f>
        <v>KISS</v>
      </c>
      <c r="I18" s="443"/>
      <c r="J18" s="443" t="str">
        <f>E13</f>
        <v xml:space="preserve">LESTYÁN </v>
      </c>
      <c r="K18" s="443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>VÖRÖS</v>
      </c>
      <c r="C19" s="451"/>
      <c r="D19" s="448"/>
      <c r="E19" s="448"/>
      <c r="F19" s="444" t="s">
        <v>457</v>
      </c>
      <c r="G19" s="445"/>
      <c r="H19" s="444" t="s">
        <v>451</v>
      </c>
      <c r="I19" s="445"/>
      <c r="J19" s="446" t="s">
        <v>419</v>
      </c>
      <c r="K19" s="447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 xml:space="preserve">TAKÁCS </v>
      </c>
      <c r="C20" s="451"/>
      <c r="D20" s="444" t="s">
        <v>458</v>
      </c>
      <c r="E20" s="445"/>
      <c r="F20" s="448"/>
      <c r="G20" s="448"/>
      <c r="H20" s="444" t="s">
        <v>418</v>
      </c>
      <c r="I20" s="445"/>
      <c r="J20" s="444" t="s">
        <v>389</v>
      </c>
      <c r="K20" s="445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>KISS</v>
      </c>
      <c r="C21" s="451"/>
      <c r="D21" s="444" t="s">
        <v>452</v>
      </c>
      <c r="E21" s="445"/>
      <c r="F21" s="444" t="s">
        <v>417</v>
      </c>
      <c r="G21" s="445"/>
      <c r="H21" s="448"/>
      <c r="I21" s="448"/>
      <c r="J21" s="444" t="s">
        <v>362</v>
      </c>
      <c r="K21" s="445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334" t="s">
        <v>71</v>
      </c>
      <c r="B22" s="451" t="str">
        <f>E13</f>
        <v xml:space="preserve">LESTYÁN </v>
      </c>
      <c r="C22" s="451"/>
      <c r="D22" s="444" t="s">
        <v>420</v>
      </c>
      <c r="E22" s="445"/>
      <c r="F22" s="444" t="s">
        <v>390</v>
      </c>
      <c r="G22" s="445"/>
      <c r="H22" s="446" t="s">
        <v>363</v>
      </c>
      <c r="I22" s="447"/>
      <c r="J22" s="448"/>
      <c r="K22" s="448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74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325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4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M4</f>
        <v>Rákóczi Andrea</v>
      </c>
      <c r="L41" s="252"/>
      <c r="M41" s="318"/>
      <c r="P41" s="153"/>
      <c r="Q41" s="151"/>
      <c r="R41" s="309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E35:F35"/>
    <mergeCell ref="E7:F7"/>
    <mergeCell ref="E9:F9"/>
    <mergeCell ref="E11:F11"/>
    <mergeCell ref="E13:F13"/>
    <mergeCell ref="D21:E21"/>
    <mergeCell ref="F21:G21"/>
    <mergeCell ref="J18:K18"/>
    <mergeCell ref="D22:E22"/>
    <mergeCell ref="F22:G22"/>
    <mergeCell ref="H22:I22"/>
    <mergeCell ref="J19:K19"/>
    <mergeCell ref="J20:K20"/>
    <mergeCell ref="J21:K21"/>
    <mergeCell ref="J22:K22"/>
  </mergeCells>
  <phoneticPr fontId="60" type="noConversion"/>
  <conditionalFormatting sqref="E7 E9 E11 E13">
    <cfRule type="cellIs" dxfId="117" priority="1" stopIfTrue="1" operator="equal">
      <formula>"Bye"</formula>
    </cfRule>
  </conditionalFormatting>
  <conditionalFormatting sqref="R41">
    <cfRule type="expression" dxfId="11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6">
    <tabColor indexed="11"/>
  </sheetPr>
  <dimension ref="A1:AK53"/>
  <sheetViews>
    <sheetView topLeftCell="A18" zoomScale="111" workbookViewId="0">
      <selection activeCell="N29" sqref="N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IF(Y5=1,CONCATENATE(VLOOKUP(Y3,AA16:AH30,2)),CONCATENATE(VLOOKUP(Y3,AA2:AK13,2)))</f>
        <v>#N/A</v>
      </c>
      <c r="AC1" s="363" t="e">
        <f>IF(Y5=1,CONCATENATE(VLOOKUP(Y3,AA16:AK30,3)),CONCATENATE(VLOOKUP(Y3,AA2:AK13,3)))</f>
        <v>#N/A</v>
      </c>
      <c r="AD1" s="363" t="e">
        <f>IF(Y5=1,CONCATENATE(VLOOKUP(Y3,AA16:AK30,4)),CONCATENATE(VLOOKUP(Y3,AA2:AK13,4)))</f>
        <v>#N/A</v>
      </c>
      <c r="AE1" s="363" t="e">
        <f>IF(Y5=1,CONCATENATE(VLOOKUP(Y3,AA16:AK30,5)),CONCATENATE(VLOOKUP(Y3,AA2:AK13,5)))</f>
        <v>#N/A</v>
      </c>
      <c r="AF1" s="363" t="e">
        <f>IF(Y5=1,CONCATENATE(VLOOKUP(Y3,AA16:AK30,6)),CONCATENATE(VLOOKUP(Y3,AA2:AK13,6)))</f>
        <v>#N/A</v>
      </c>
      <c r="AG1" s="363" t="e">
        <f>IF(Y5=1,CONCATENATE(VLOOKUP(Y3,AA16:AK30,7)),CONCATENATE(VLOOKUP(Y3,AA2:AK13,7)))</f>
        <v>#N/A</v>
      </c>
      <c r="AH1" s="363" t="e">
        <f>IF(Y5=1,CONCATENATE(VLOOKUP(Y3,AA16:AK30,8)),CONCATENATE(VLOOKUP(Y3,AA2:AK13,8)))</f>
        <v>#N/A</v>
      </c>
      <c r="AI1" s="363" t="e">
        <f>IF(Y5=1,CONCATENATE(VLOOKUP(Y3,AA16:AK30,9)),CONCATENATE(VLOOKUP(Y3,AA2:AK13,9)))</f>
        <v>#N/A</v>
      </c>
      <c r="AJ1" s="363" t="e">
        <f>IF(Y5=1,CONCATENATE(VLOOKUP(Y3,AA16:AK30,10)),CONCATENATE(VLOOKUP(Y3,AA2:AK13,10)))</f>
        <v>#N/A</v>
      </c>
      <c r="AK1" s="363" t="e">
        <f>IF(Y5=1,CONCATENATE(VLOOKUP(Y3,AA16:AK30,11)),CONCATENATE(VLOOKUP(Y3,AA2:AK13,11)))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30" t="str">
        <f>Altalanos!$A$8</f>
        <v>Lány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S3" s="343" t="s">
        <v>79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S4" s="345" t="s">
        <v>81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S5" s="347" t="s">
        <v>83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35" t="s">
        <v>64</v>
      </c>
      <c r="B7" s="348">
        <v>4</v>
      </c>
      <c r="C7" s="298">
        <f>IF($B7="","",VLOOKUP($B7,'Lány 2 kcs. A ELO'!$A$7:$O$22,5))</f>
        <v>0</v>
      </c>
      <c r="D7" s="298">
        <f>IF($B7="","",VLOOKUP($B7,'Lány 2 kcs. A ELO'!$A$7:$O$22,15))</f>
        <v>0</v>
      </c>
      <c r="E7" s="294" t="str">
        <f>UPPER(IF($B7="","",VLOOKUP($B7,'Lány 2 kcs. A ELO'!$A$7:$O$22,2)))</f>
        <v xml:space="preserve">MÁRTON </v>
      </c>
      <c r="F7" s="297"/>
      <c r="G7" s="294" t="str">
        <f>IF($B7="","",VLOOKUP($B7,'Lány 2 kcs. A ELO'!$A$7:$O$22,3))</f>
        <v>Natali</v>
      </c>
      <c r="H7" s="297"/>
      <c r="I7" s="294" t="str">
        <f>IF($B7="","",VLOOKUP($B7,'Lány 2 kcs. A ELO'!$A$7:$O$22,4))</f>
        <v>Alternatív Közgazdasági Gimnázium, Szakgimnázium és Általános Iskola</v>
      </c>
      <c r="J7" s="274"/>
      <c r="K7" s="364"/>
      <c r="L7" s="354" t="str">
        <f>IF(K7="","",CONCATENATE(VLOOKUP($Y$3,$AB$1:$AK$1,K7)," pont"))</f>
        <v/>
      </c>
      <c r="M7" s="365"/>
      <c r="Q7" s="342" t="s">
        <v>78</v>
      </c>
      <c r="R7" s="404" t="s">
        <v>115</v>
      </c>
      <c r="S7" s="404" t="s">
        <v>116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Q8" s="344" t="s">
        <v>85</v>
      </c>
      <c r="R8" s="405" t="s">
        <v>113</v>
      </c>
      <c r="S8" s="405" t="s">
        <v>117</v>
      </c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50">
        <v>11</v>
      </c>
      <c r="C9" s="298">
        <f>IF($B9="","",VLOOKUP($B9,'Lány 2 kcs. A ELO'!$A$7:$O$22,5))</f>
        <v>0</v>
      </c>
      <c r="D9" s="298">
        <f>IF($B9="","",VLOOKUP($B9,'Lány 2 kcs. A ELO'!$A$7:$O$22,15))</f>
        <v>0</v>
      </c>
      <c r="E9" s="293" t="str">
        <f>UPPER(IF($B9="","",VLOOKUP($B9,'Lány 2 kcs. A ELO'!$A$7:$O$22,2)))</f>
        <v xml:space="preserve">HUNDZSA </v>
      </c>
      <c r="F9" s="299"/>
      <c r="G9" s="293" t="str">
        <f>IF($B9="","",VLOOKUP($B9,'Lány 2 kcs. A ELO'!$A$7:$O$22,3))</f>
        <v>Dóra</v>
      </c>
      <c r="H9" s="299"/>
      <c r="I9" s="293" t="str">
        <f>IF($B9="","",VLOOKUP($B9,'Lány 2 kcs. A ELO'!$A$7:$O$22,4))</f>
        <v>Sarkad</v>
      </c>
      <c r="J9" s="274"/>
      <c r="K9" s="364"/>
      <c r="L9" s="354" t="str">
        <f>IF(K9="","",CONCATENATE(VLOOKUP($Y$3,$AB$1:$AK$1,K9)," pont"))</f>
        <v/>
      </c>
      <c r="M9" s="365"/>
      <c r="Q9" s="346" t="s">
        <v>86</v>
      </c>
      <c r="R9" s="406" t="s">
        <v>110</v>
      </c>
      <c r="S9" s="406" t="s">
        <v>118</v>
      </c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50">
        <v>7</v>
      </c>
      <c r="C11" s="298">
        <f>IF($B11="","",VLOOKUP($B11,'Lány 2 kcs. A ELO'!$A$7:$O$22,5))</f>
        <v>0</v>
      </c>
      <c r="D11" s="298">
        <f>IF($B11="","",VLOOKUP($B11,'Lány 2 kcs. A ELO'!$A$7:$O$22,15))</f>
        <v>0</v>
      </c>
      <c r="E11" s="293" t="str">
        <f>UPPER(IF($B11="","",VLOOKUP($B11,'Lány 2 kcs. A ELO'!$A$7:$O$22,2)))</f>
        <v>MÁTYÁS</v>
      </c>
      <c r="F11" s="299"/>
      <c r="G11" s="293" t="str">
        <f>IF($B11="","",VLOOKUP($B11,'Lány 2 kcs. A ELO'!$A$7:$O$22,3))</f>
        <v>Zsófia</v>
      </c>
      <c r="H11" s="299"/>
      <c r="I11" s="293" t="str">
        <f>IF($B11="","",VLOOKUP($B11,'Lány 2 kcs. A ELO'!$A$7:$O$22,4))</f>
        <v>Nagykovácsi Á. I.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397" t="s">
        <v>71</v>
      </c>
      <c r="B13" s="400">
        <v>10</v>
      </c>
      <c r="C13" s="298">
        <f>IF($B13="","",VLOOKUP($B13,'Lány 2 kcs. A ELO'!$A$7:$O$22,5))</f>
        <v>0</v>
      </c>
      <c r="D13" s="298">
        <f>IF($B13="","",VLOOKUP($B13,'Lány 2 kcs. A ELO'!$A$7:$O$22,15))</f>
        <v>0</v>
      </c>
      <c r="E13" s="293" t="str">
        <f>UPPER(IF($B13="","",VLOOKUP($B13,'Lány 2 kcs. A ELO'!$A$7:$O$22,2)))</f>
        <v>HEFFENTRÄGER</v>
      </c>
      <c r="F13" s="299"/>
      <c r="G13" s="293" t="str">
        <f>IF($B13="","",VLOOKUP($B13,'Lány 2 kcs. A ELO'!$A$7:$O$22,3))</f>
        <v>Dorottya</v>
      </c>
      <c r="H13" s="299"/>
      <c r="I13" s="293" t="str">
        <f>IF($B13="","",VLOOKUP($B13,'Lány 2 kcs. A ELO'!$A$7:$O$22,4))</f>
        <v>Zalalövői Általános Iskola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35" t="s">
        <v>72</v>
      </c>
      <c r="B15" s="399">
        <v>3</v>
      </c>
      <c r="C15" s="298">
        <f>IF($B15="","",VLOOKUP($B15,'Lány 2 kcs. A ELO'!$A$7:$O$22,5))</f>
        <v>0</v>
      </c>
      <c r="D15" s="398">
        <f>IF($B15="","",VLOOKUP($B15,'Lány 2 kcs. A ELO'!$A$7:$O$22,15))</f>
        <v>0</v>
      </c>
      <c r="E15" s="294" t="str">
        <f>UPPER(IF($B15="","",VLOOKUP($B15,'Lány 2 kcs. A ELO'!$A$7:$O$22,2)))</f>
        <v xml:space="preserve">CHEN </v>
      </c>
      <c r="F15" s="297"/>
      <c r="G15" s="294" t="str">
        <f>IF($B15="","",VLOOKUP($B15,'Lány 2 kcs. A ELO'!$A$7:$O$22,3))</f>
        <v>Zixin</v>
      </c>
      <c r="H15" s="297"/>
      <c r="I15" s="294" t="str">
        <f>IF($B15="","",VLOOKUP($B15,'Lány 2 kcs. A ELO'!$A$7:$O$22,4))</f>
        <v>Budapest XVI. Kerületi Lemhényi Dezső Általános Iskola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304" t="s">
        <v>73</v>
      </c>
      <c r="B17" s="350">
        <v>12</v>
      </c>
      <c r="C17" s="298">
        <f>IF($B17="","",VLOOKUP($B17,'Lány 2 kcs. A ELO'!$A$7:$O$22,5))</f>
        <v>0</v>
      </c>
      <c r="D17" s="298">
        <f>IF($B17="","",VLOOKUP($B17,'Lány 2 kcs. A ELO'!$A$7:$O$22,15))</f>
        <v>0</v>
      </c>
      <c r="E17" s="293" t="str">
        <f>UPPER(IF($B17="","",VLOOKUP($B17,'Lány 2 kcs. A ELO'!$A$7:$O$22,2)))</f>
        <v xml:space="preserve">SZŐKE </v>
      </c>
      <c r="F17" s="299"/>
      <c r="G17" s="293" t="str">
        <f>IF($B17="","",VLOOKUP($B17,'Lány 2 kcs. A ELO'!$A$7:$O$22,3))</f>
        <v>Szofi</v>
      </c>
      <c r="H17" s="299"/>
      <c r="I17" s="293">
        <f>IF($B17="","",VLOOKUP($B17,'Lány 2 kcs. A ELO'!$A$7:$O$22,4))</f>
        <v>0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304"/>
      <c r="B18" s="349"/>
      <c r="C18" s="305"/>
      <c r="D18" s="305"/>
      <c r="E18" s="305"/>
      <c r="F18" s="305"/>
      <c r="G18" s="305"/>
      <c r="H18" s="305"/>
      <c r="I18" s="305"/>
      <c r="J18" s="274"/>
      <c r="K18" s="304"/>
      <c r="L18" s="304"/>
      <c r="M18" s="366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397" t="s">
        <v>77</v>
      </c>
      <c r="B19" s="350">
        <v>5</v>
      </c>
      <c r="C19" s="298">
        <f>IF($B19="","",VLOOKUP($B19,'Lány 2 kcs. A ELO'!$A$7:$O$22,5))</f>
        <v>0</v>
      </c>
      <c r="D19" s="298">
        <f>IF($B19="","",VLOOKUP($B19,'Lány 2 kcs. A ELO'!$A$7:$O$22,15))</f>
        <v>0</v>
      </c>
      <c r="E19" s="293" t="str">
        <f>UPPER(IF($B19="","",VLOOKUP($B19,'Lány 2 kcs. A ELO'!$A$7:$O$22,2)))</f>
        <v>SZUNA</v>
      </c>
      <c r="F19" s="299"/>
      <c r="G19" s="293" t="str">
        <f>IF($B19="","",VLOOKUP($B19,'Lány 2 kcs. A ELO'!$A$7:$O$22,3))</f>
        <v>Dorina</v>
      </c>
      <c r="H19" s="299"/>
      <c r="I19" s="293" t="str">
        <f>IF($B19="","",VLOOKUP($B19,'Lány 2 kcs. A ELO'!$A$7:$O$22,4))</f>
        <v>Szfvári Kossuth L. Ált Isk.</v>
      </c>
      <c r="J19" s="274"/>
      <c r="K19" s="364"/>
      <c r="L19" s="354" t="str">
        <f>IF(K19="","",CONCATENATE(VLOOKUP($Y$3,$AB$1:$AK$1,K19)," pont"))</f>
        <v/>
      </c>
      <c r="M19" s="365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304"/>
      <c r="B20" s="349"/>
      <c r="C20" s="305"/>
      <c r="D20" s="305"/>
      <c r="E20" s="305"/>
      <c r="F20" s="305"/>
      <c r="G20" s="305"/>
      <c r="H20" s="305"/>
      <c r="I20" s="305"/>
      <c r="J20" s="274"/>
      <c r="K20" s="304"/>
      <c r="L20" s="304"/>
      <c r="M20" s="366"/>
      <c r="Y20" s="352"/>
      <c r="Z20" s="352"/>
      <c r="AA20" s="352" t="s">
        <v>89</v>
      </c>
      <c r="AB20" s="352">
        <v>200</v>
      </c>
      <c r="AC20" s="352">
        <v>150</v>
      </c>
      <c r="AD20" s="352">
        <v>130</v>
      </c>
      <c r="AE20" s="352">
        <v>110</v>
      </c>
      <c r="AF20" s="352">
        <v>95</v>
      </c>
      <c r="AG20" s="352">
        <v>80</v>
      </c>
      <c r="AH20" s="352">
        <v>70</v>
      </c>
      <c r="AI20" s="352">
        <v>60</v>
      </c>
      <c r="AJ20" s="352">
        <v>55</v>
      </c>
      <c r="AK20" s="352">
        <v>50</v>
      </c>
    </row>
    <row r="21" spans="1:37" x14ac:dyDescent="0.25">
      <c r="A21" s="397" t="s">
        <v>108</v>
      </c>
      <c r="B21" s="350">
        <v>8</v>
      </c>
      <c r="C21" s="298">
        <f>IF($B21="","",VLOOKUP($B21,'Lány 2 kcs. A ELO'!$A$7:$O$22,5))</f>
        <v>0</v>
      </c>
      <c r="D21" s="298">
        <f>IF($B21="","",VLOOKUP($B21,'Lány 2 kcs. A ELO'!$A$7:$O$22,15))</f>
        <v>0</v>
      </c>
      <c r="E21" s="293" t="str">
        <f>UPPER(IF($B21="","",VLOOKUP($B21,'Lány 2 kcs. A ELO'!$A$7:$O$22,2)))</f>
        <v>DEUTSCH SZALAI</v>
      </c>
      <c r="F21" s="299"/>
      <c r="G21" s="293" t="str">
        <f>IF($B21="","",VLOOKUP($B21,'Lány 2 kcs. A ELO'!$A$7:$O$22,3))</f>
        <v>Mira</v>
      </c>
      <c r="H21" s="299"/>
      <c r="I21" s="293" t="str">
        <f>IF($B21="","",VLOOKUP($B21,'Lány 2 kcs. A ELO'!$A$7:$O$22,4))</f>
        <v>Gothard Jenő Általános Iskola</v>
      </c>
      <c r="J21" s="274"/>
      <c r="K21" s="364"/>
      <c r="L21" s="354" t="str">
        <f>IF(K21="","",CONCATENATE(VLOOKUP($Y$3,$AB$1:$AK$1,K21)," pont"))</f>
        <v/>
      </c>
      <c r="M21" s="365"/>
      <c r="Y21" s="352"/>
      <c r="Z21" s="352"/>
      <c r="AA21" s="352" t="s">
        <v>90</v>
      </c>
      <c r="AB21" s="352">
        <v>150</v>
      </c>
      <c r="AC21" s="352">
        <v>120</v>
      </c>
      <c r="AD21" s="352">
        <v>100</v>
      </c>
      <c r="AE21" s="352">
        <v>80</v>
      </c>
      <c r="AF21" s="352">
        <v>70</v>
      </c>
      <c r="AG21" s="352">
        <v>60</v>
      </c>
      <c r="AH21" s="352">
        <v>55</v>
      </c>
      <c r="AI21" s="352">
        <v>50</v>
      </c>
      <c r="AJ21" s="352">
        <v>45</v>
      </c>
      <c r="AK21" s="352">
        <v>40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52"/>
      <c r="Z22" s="352"/>
      <c r="AA22" s="352" t="s">
        <v>91</v>
      </c>
      <c r="AB22" s="352">
        <v>120</v>
      </c>
      <c r="AC22" s="352">
        <v>90</v>
      </c>
      <c r="AD22" s="352">
        <v>65</v>
      </c>
      <c r="AE22" s="352">
        <v>55</v>
      </c>
      <c r="AF22" s="352">
        <v>50</v>
      </c>
      <c r="AG22" s="352">
        <v>45</v>
      </c>
      <c r="AH22" s="352">
        <v>40</v>
      </c>
      <c r="AI22" s="352">
        <v>35</v>
      </c>
      <c r="AJ22" s="352">
        <v>25</v>
      </c>
      <c r="AK22" s="352">
        <v>20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92</v>
      </c>
      <c r="AB23" s="352">
        <v>90</v>
      </c>
      <c r="AC23" s="352">
        <v>60</v>
      </c>
      <c r="AD23" s="352">
        <v>45</v>
      </c>
      <c r="AE23" s="352">
        <v>34</v>
      </c>
      <c r="AF23" s="352">
        <v>27</v>
      </c>
      <c r="AG23" s="352">
        <v>22</v>
      </c>
      <c r="AH23" s="352">
        <v>18</v>
      </c>
      <c r="AI23" s="352">
        <v>15</v>
      </c>
      <c r="AJ23" s="352">
        <v>12</v>
      </c>
      <c r="AK23" s="352">
        <v>9</v>
      </c>
    </row>
    <row r="24" spans="1:37" ht="18.75" customHeight="1" x14ac:dyDescent="0.25">
      <c r="A24" s="274"/>
      <c r="B24" s="455"/>
      <c r="C24" s="455"/>
      <c r="D24" s="443" t="str">
        <f>E7</f>
        <v xml:space="preserve">MÁRTON </v>
      </c>
      <c r="E24" s="443"/>
      <c r="F24" s="443" t="str">
        <f>E9</f>
        <v xml:space="preserve">HUNDZSA </v>
      </c>
      <c r="G24" s="443"/>
      <c r="H24" s="443" t="str">
        <f>E11</f>
        <v>MÁTYÁS</v>
      </c>
      <c r="I24" s="443"/>
      <c r="J24" s="443" t="str">
        <f>E13</f>
        <v>HEFFENTRÄGER</v>
      </c>
      <c r="K24" s="443"/>
      <c r="L24" s="274"/>
      <c r="M24" s="336" t="s">
        <v>68</v>
      </c>
      <c r="Y24" s="352"/>
      <c r="Z24" s="352"/>
      <c r="AA24" s="352" t="s">
        <v>93</v>
      </c>
      <c r="AB24" s="352">
        <v>60</v>
      </c>
      <c r="AC24" s="352">
        <v>40</v>
      </c>
      <c r="AD24" s="352">
        <v>30</v>
      </c>
      <c r="AE24" s="352">
        <v>20</v>
      </c>
      <c r="AF24" s="352">
        <v>18</v>
      </c>
      <c r="AG24" s="352">
        <v>15</v>
      </c>
      <c r="AH24" s="352">
        <v>12</v>
      </c>
      <c r="AI24" s="352">
        <v>10</v>
      </c>
      <c r="AJ24" s="352">
        <v>8</v>
      </c>
      <c r="AK24" s="352">
        <v>6</v>
      </c>
    </row>
    <row r="25" spans="1:37" ht="18.75" customHeight="1" x14ac:dyDescent="0.25">
      <c r="A25" s="334" t="s">
        <v>64</v>
      </c>
      <c r="B25" s="451" t="str">
        <f>E7</f>
        <v xml:space="preserve">MÁRTON </v>
      </c>
      <c r="C25" s="451"/>
      <c r="D25" s="448"/>
      <c r="E25" s="448"/>
      <c r="F25" s="444" t="s">
        <v>342</v>
      </c>
      <c r="G25" s="445"/>
      <c r="H25" s="444" t="s">
        <v>455</v>
      </c>
      <c r="I25" s="445"/>
      <c r="J25" s="446" t="s">
        <v>424</v>
      </c>
      <c r="K25" s="447"/>
      <c r="L25" s="274"/>
      <c r="M25" s="337"/>
      <c r="Y25" s="352"/>
      <c r="Z25" s="352"/>
      <c r="AA25" s="352" t="s">
        <v>94</v>
      </c>
      <c r="AB25" s="352">
        <v>40</v>
      </c>
      <c r="AC25" s="352">
        <v>25</v>
      </c>
      <c r="AD25" s="352">
        <v>18</v>
      </c>
      <c r="AE25" s="352">
        <v>13</v>
      </c>
      <c r="AF25" s="352">
        <v>8</v>
      </c>
      <c r="AG25" s="352">
        <v>7</v>
      </c>
      <c r="AH25" s="352">
        <v>6</v>
      </c>
      <c r="AI25" s="352">
        <v>5</v>
      </c>
      <c r="AJ25" s="352">
        <v>4</v>
      </c>
      <c r="AK25" s="352">
        <v>3</v>
      </c>
    </row>
    <row r="26" spans="1:37" ht="18.75" customHeight="1" x14ac:dyDescent="0.25">
      <c r="A26" s="334" t="s">
        <v>65</v>
      </c>
      <c r="B26" s="451" t="str">
        <f>E9</f>
        <v xml:space="preserve">HUNDZSA </v>
      </c>
      <c r="C26" s="451"/>
      <c r="D26" s="444" t="s">
        <v>343</v>
      </c>
      <c r="E26" s="445"/>
      <c r="F26" s="448"/>
      <c r="G26" s="448"/>
      <c r="H26" s="444" t="s">
        <v>353</v>
      </c>
      <c r="I26" s="445"/>
      <c r="J26" s="444" t="s">
        <v>339</v>
      </c>
      <c r="K26" s="445"/>
      <c r="L26" s="274"/>
      <c r="M26" s="337"/>
      <c r="Y26" s="352"/>
      <c r="Z26" s="352"/>
      <c r="AA26" s="352" t="s">
        <v>95</v>
      </c>
      <c r="AB26" s="352">
        <v>25</v>
      </c>
      <c r="AC26" s="352">
        <v>15</v>
      </c>
      <c r="AD26" s="352">
        <v>13</v>
      </c>
      <c r="AE26" s="352">
        <v>7</v>
      </c>
      <c r="AF26" s="352">
        <v>6</v>
      </c>
      <c r="AG26" s="352">
        <v>5</v>
      </c>
      <c r="AH26" s="352">
        <v>4</v>
      </c>
      <c r="AI26" s="352">
        <v>3</v>
      </c>
      <c r="AJ26" s="352">
        <v>2</v>
      </c>
      <c r="AK26" s="352">
        <v>1</v>
      </c>
    </row>
    <row r="27" spans="1:37" ht="18.75" customHeight="1" x14ac:dyDescent="0.25">
      <c r="A27" s="334" t="s">
        <v>66</v>
      </c>
      <c r="B27" s="451" t="str">
        <f>E11</f>
        <v>MÁTYÁS</v>
      </c>
      <c r="C27" s="451"/>
      <c r="D27" s="444" t="s">
        <v>456</v>
      </c>
      <c r="E27" s="445"/>
      <c r="F27" s="444" t="s">
        <v>352</v>
      </c>
      <c r="G27" s="445"/>
      <c r="H27" s="448"/>
      <c r="I27" s="448"/>
      <c r="J27" s="444" t="s">
        <v>368</v>
      </c>
      <c r="K27" s="445"/>
      <c r="L27" s="274"/>
      <c r="M27" s="337"/>
      <c r="Y27" s="352"/>
      <c r="Z27" s="352"/>
      <c r="AA27" s="352" t="s">
        <v>100</v>
      </c>
      <c r="AB27" s="352">
        <v>15</v>
      </c>
      <c r="AC27" s="352">
        <v>10</v>
      </c>
      <c r="AD27" s="352">
        <v>8</v>
      </c>
      <c r="AE27" s="352">
        <v>4</v>
      </c>
      <c r="AF27" s="352">
        <v>3</v>
      </c>
      <c r="AG27" s="352">
        <v>2</v>
      </c>
      <c r="AH27" s="352">
        <v>1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96" t="s">
        <v>71</v>
      </c>
      <c r="B28" s="451" t="str">
        <f>E13</f>
        <v>HEFFENTRÄGER</v>
      </c>
      <c r="C28" s="451"/>
      <c r="D28" s="444" t="s">
        <v>425</v>
      </c>
      <c r="E28" s="445"/>
      <c r="F28" s="444" t="s">
        <v>338</v>
      </c>
      <c r="G28" s="445"/>
      <c r="H28" s="446" t="s">
        <v>369</v>
      </c>
      <c r="I28" s="447"/>
      <c r="J28" s="448"/>
      <c r="K28" s="448"/>
      <c r="L28" s="274"/>
      <c r="M28" s="337"/>
      <c r="Y28" s="352"/>
      <c r="Z28" s="352"/>
      <c r="AA28" s="352" t="s">
        <v>100</v>
      </c>
      <c r="AB28" s="352">
        <v>15</v>
      </c>
      <c r="AC28" s="352">
        <v>10</v>
      </c>
      <c r="AD28" s="352">
        <v>8</v>
      </c>
      <c r="AE28" s="352">
        <v>4</v>
      </c>
      <c r="AF28" s="352">
        <v>3</v>
      </c>
      <c r="AG28" s="352">
        <v>2</v>
      </c>
      <c r="AH28" s="352">
        <v>1</v>
      </c>
      <c r="AI28" s="352">
        <v>0</v>
      </c>
      <c r="AJ28" s="352">
        <v>0</v>
      </c>
      <c r="AK28" s="352">
        <v>0</v>
      </c>
    </row>
    <row r="29" spans="1:37" x14ac:dyDescent="0.25">
      <c r="A29" s="274"/>
      <c r="B29" s="274"/>
      <c r="C29" s="274"/>
      <c r="D29" s="435"/>
      <c r="E29" s="435"/>
      <c r="F29" s="439"/>
      <c r="G29" s="435"/>
      <c r="H29" s="435"/>
      <c r="I29" s="435"/>
      <c r="J29" s="435"/>
      <c r="K29" s="435"/>
      <c r="L29" s="274"/>
      <c r="M29" s="338"/>
      <c r="Y29" s="352"/>
      <c r="Z29" s="352"/>
      <c r="AA29" s="352" t="s">
        <v>96</v>
      </c>
      <c r="AB29" s="352">
        <v>10</v>
      </c>
      <c r="AC29" s="352">
        <v>6</v>
      </c>
      <c r="AD29" s="352">
        <v>4</v>
      </c>
      <c r="AE29" s="352">
        <v>2</v>
      </c>
      <c r="AF29" s="352">
        <v>1</v>
      </c>
      <c r="AG29" s="352">
        <v>0</v>
      </c>
      <c r="AH29" s="352">
        <v>0</v>
      </c>
      <c r="AI29" s="352">
        <v>0</v>
      </c>
      <c r="AJ29" s="352">
        <v>0</v>
      </c>
      <c r="AK29" s="352">
        <v>0</v>
      </c>
    </row>
    <row r="30" spans="1:37" ht="18.75" customHeight="1" x14ac:dyDescent="0.25">
      <c r="A30" s="274"/>
      <c r="B30" s="455"/>
      <c r="C30" s="455"/>
      <c r="D30" s="447" t="str">
        <f>E15</f>
        <v xml:space="preserve">CHEN </v>
      </c>
      <c r="E30" s="447"/>
      <c r="F30" s="447" t="str">
        <f>E17</f>
        <v xml:space="preserve">SZŐKE </v>
      </c>
      <c r="G30" s="447"/>
      <c r="H30" s="456" t="str">
        <f>E19</f>
        <v>SZUNA</v>
      </c>
      <c r="I30" s="457"/>
      <c r="J30" s="447" t="str">
        <f>E21</f>
        <v>DEUTSCH SZALAI</v>
      </c>
      <c r="K30" s="447"/>
      <c r="L30" s="274"/>
      <c r="M30" s="338"/>
      <c r="Y30" s="352"/>
      <c r="Z30" s="352"/>
      <c r="AA30" s="352" t="s">
        <v>97</v>
      </c>
      <c r="AB30" s="352">
        <v>3</v>
      </c>
      <c r="AC30" s="352">
        <v>2</v>
      </c>
      <c r="AD30" s="352">
        <v>1</v>
      </c>
      <c r="AE30" s="352">
        <v>0</v>
      </c>
      <c r="AF30" s="352">
        <v>0</v>
      </c>
      <c r="AG30" s="352">
        <v>0</v>
      </c>
      <c r="AH30" s="352">
        <v>0</v>
      </c>
      <c r="AI30" s="352">
        <v>0</v>
      </c>
      <c r="AJ30" s="352">
        <v>0</v>
      </c>
      <c r="AK30" s="352">
        <v>0</v>
      </c>
    </row>
    <row r="31" spans="1:37" ht="18.75" customHeight="1" x14ac:dyDescent="0.25">
      <c r="A31" s="396" t="s">
        <v>72</v>
      </c>
      <c r="B31" s="458" t="str">
        <f>E15</f>
        <v xml:space="preserve">CHEN </v>
      </c>
      <c r="C31" s="459"/>
      <c r="D31" s="448"/>
      <c r="E31" s="448"/>
      <c r="F31" s="444" t="s">
        <v>446</v>
      </c>
      <c r="G31" s="445"/>
      <c r="H31" s="444" t="s">
        <v>352</v>
      </c>
      <c r="I31" s="445"/>
      <c r="J31" s="446" t="s">
        <v>393</v>
      </c>
      <c r="K31" s="447"/>
      <c r="L31" s="274"/>
      <c r="M31" s="337"/>
    </row>
    <row r="32" spans="1:37" ht="18.75" customHeight="1" x14ac:dyDescent="0.25">
      <c r="A32" s="396" t="s">
        <v>73</v>
      </c>
      <c r="B32" s="451" t="str">
        <f>E17</f>
        <v xml:space="preserve">SZŐKE </v>
      </c>
      <c r="C32" s="451"/>
      <c r="D32" s="444" t="s">
        <v>450</v>
      </c>
      <c r="E32" s="445"/>
      <c r="F32" s="448"/>
      <c r="G32" s="448"/>
      <c r="H32" s="444" t="s">
        <v>422</v>
      </c>
      <c r="I32" s="445"/>
      <c r="J32" s="444" t="s">
        <v>454</v>
      </c>
      <c r="K32" s="445"/>
      <c r="L32" s="274"/>
      <c r="M32" s="337"/>
    </row>
    <row r="33" spans="1:18" ht="18.75" customHeight="1" x14ac:dyDescent="0.25">
      <c r="A33" s="396" t="s">
        <v>77</v>
      </c>
      <c r="B33" s="451" t="str">
        <f>E19</f>
        <v>SZUNA</v>
      </c>
      <c r="C33" s="451"/>
      <c r="D33" s="444" t="s">
        <v>353</v>
      </c>
      <c r="E33" s="445"/>
      <c r="F33" s="444" t="s">
        <v>423</v>
      </c>
      <c r="G33" s="445"/>
      <c r="H33" s="448"/>
      <c r="I33" s="448"/>
      <c r="J33" s="444" t="s">
        <v>460</v>
      </c>
      <c r="K33" s="445"/>
      <c r="L33" s="274"/>
      <c r="M33" s="337"/>
    </row>
    <row r="34" spans="1:18" ht="18.75" customHeight="1" x14ac:dyDescent="0.25">
      <c r="A34" s="396" t="s">
        <v>108</v>
      </c>
      <c r="B34" s="451" t="str">
        <f>E21</f>
        <v>DEUTSCH SZALAI</v>
      </c>
      <c r="C34" s="451"/>
      <c r="D34" s="444" t="s">
        <v>394</v>
      </c>
      <c r="E34" s="445"/>
      <c r="F34" s="444" t="s">
        <v>453</v>
      </c>
      <c r="G34" s="445"/>
      <c r="H34" s="446" t="s">
        <v>459</v>
      </c>
      <c r="I34" s="447"/>
      <c r="J34" s="448"/>
      <c r="K34" s="448"/>
      <c r="L34" s="274"/>
      <c r="M34" s="337"/>
    </row>
    <row r="35" spans="1:18" ht="18.75" customHeight="1" x14ac:dyDescent="0.25">
      <c r="A35" s="339"/>
      <c r="B35" s="340"/>
      <c r="C35" s="340"/>
      <c r="D35" s="339"/>
      <c r="E35" s="339"/>
      <c r="F35" s="339"/>
      <c r="G35" s="339"/>
      <c r="H35" s="339"/>
      <c r="I35" s="339"/>
      <c r="J35" s="274"/>
      <c r="K35" s="274"/>
      <c r="L35" s="274"/>
      <c r="M35" s="341"/>
    </row>
    <row r="36" spans="1:18" x14ac:dyDescent="0.25">
      <c r="A36" s="274"/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18" x14ac:dyDescent="0.25">
      <c r="A37" s="274" t="s">
        <v>58</v>
      </c>
      <c r="B37" s="274"/>
      <c r="C37" s="460" t="str">
        <f>IF(M25=1,B25,IF(M26=1,B26,IF(M27=1,B27,IF(M28=1,B28,""))))</f>
        <v/>
      </c>
      <c r="D37" s="460"/>
      <c r="E37" s="304" t="s">
        <v>75</v>
      </c>
      <c r="F37" s="460" t="str">
        <f>IF(M31=1,B31,IF(M32=1,B32,IF(M33=1,B33,IF(M34=1,B34,""))))</f>
        <v/>
      </c>
      <c r="G37" s="460"/>
      <c r="H37" s="274"/>
      <c r="I37" s="252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304"/>
      <c r="G38" s="304"/>
      <c r="H38" s="274"/>
      <c r="I38" s="274"/>
      <c r="J38" s="274"/>
      <c r="K38" s="274"/>
      <c r="L38" s="274"/>
      <c r="M38" s="274"/>
    </row>
    <row r="39" spans="1:18" x14ac:dyDescent="0.25">
      <c r="A39" s="274" t="s">
        <v>74</v>
      </c>
      <c r="B39" s="274"/>
      <c r="C39" s="460" t="str">
        <f>IF(M25=2,B25,IF(M26=2,B26,IF(M27=2,B27,IF(M28=2,B28,""))))</f>
        <v/>
      </c>
      <c r="D39" s="460"/>
      <c r="E39" s="304" t="s">
        <v>75</v>
      </c>
      <c r="F39" s="460" t="str">
        <f>IF(M31=2,B31,IF(M32=2,B32,IF(M33=2,B33,IF(M34=2,B34,""))))</f>
        <v/>
      </c>
      <c r="G39" s="460"/>
      <c r="H39" s="274"/>
      <c r="I39" s="252"/>
      <c r="J39" s="274"/>
      <c r="K39" s="274"/>
      <c r="L39" s="274"/>
      <c r="M39" s="274"/>
    </row>
    <row r="40" spans="1:18" x14ac:dyDescent="0.25">
      <c r="A40" s="274"/>
      <c r="B40" s="274"/>
      <c r="C40" s="304"/>
      <c r="D40" s="304"/>
      <c r="E40" s="304"/>
      <c r="F40" s="304"/>
      <c r="G40" s="304"/>
      <c r="H40" s="274"/>
      <c r="I40" s="274"/>
      <c r="J40" s="274"/>
      <c r="K40" s="274"/>
      <c r="L40" s="274"/>
      <c r="M40" s="274"/>
    </row>
    <row r="41" spans="1:18" x14ac:dyDescent="0.25">
      <c r="A41" s="274" t="s">
        <v>76</v>
      </c>
      <c r="B41" s="274"/>
      <c r="C41" s="460" t="str">
        <f>IF(M25=3,B25,IF(M26=3,B26,IF(M27=3,B27,IF(M28=3,B28,""))))</f>
        <v/>
      </c>
      <c r="D41" s="460"/>
      <c r="E41" s="304" t="s">
        <v>75</v>
      </c>
      <c r="F41" s="460" t="str">
        <f>IF(M31=3,B31,IF(M32=3,B32,IF(M33=3,B33,IF(M34=3,B34,""))))</f>
        <v/>
      </c>
      <c r="G41" s="460"/>
      <c r="H41" s="274"/>
      <c r="I41" s="252"/>
      <c r="J41" s="274"/>
      <c r="K41" s="274"/>
      <c r="L41" s="274"/>
      <c r="M41" s="274"/>
    </row>
    <row r="42" spans="1:18" x14ac:dyDescent="0.25">
      <c r="A42" s="274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</row>
    <row r="43" spans="1:18" x14ac:dyDescent="0.25">
      <c r="A43" s="305" t="s">
        <v>109</v>
      </c>
      <c r="B43" s="274"/>
      <c r="C43" s="460">
        <f>IF(M25=4,B25,IF(M26=4,B26,IF(M27=4,B27,IF(M28=4,B28,))))</f>
        <v>0</v>
      </c>
      <c r="D43" s="460"/>
      <c r="E43" s="304" t="s">
        <v>75</v>
      </c>
      <c r="F43" s="460" t="str">
        <f>IF(M31=3,B31,IF(M32=3,B32,IF(M33=4,B33,IF(M34=4,B34,""))))</f>
        <v/>
      </c>
      <c r="G43" s="460"/>
      <c r="H43" s="274"/>
      <c r="I43" s="252"/>
      <c r="J43" s="274"/>
      <c r="K43" s="274"/>
      <c r="L43" s="274"/>
      <c r="M43" s="274"/>
    </row>
    <row r="44" spans="1:18" x14ac:dyDescent="0.25">
      <c r="A44" s="274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52"/>
      <c r="M44" s="274"/>
      <c r="P44" s="306"/>
      <c r="Q44" s="306"/>
      <c r="R44" s="307"/>
    </row>
    <row r="45" spans="1:18" x14ac:dyDescent="0.25">
      <c r="A45" s="140" t="s">
        <v>43</v>
      </c>
      <c r="B45" s="141"/>
      <c r="C45" s="209"/>
      <c r="D45" s="310" t="s">
        <v>4</v>
      </c>
      <c r="E45" s="311" t="s">
        <v>45</v>
      </c>
      <c r="F45" s="325"/>
      <c r="G45" s="310" t="s">
        <v>4</v>
      </c>
      <c r="H45" s="311" t="s">
        <v>54</v>
      </c>
      <c r="I45" s="165"/>
      <c r="J45" s="311" t="s">
        <v>55</v>
      </c>
      <c r="K45" s="164" t="s">
        <v>56</v>
      </c>
      <c r="L45" s="33"/>
      <c r="M45" s="325"/>
      <c r="P45" s="308"/>
      <c r="Q45" s="308"/>
      <c r="R45" s="153"/>
    </row>
    <row r="46" spans="1:18" x14ac:dyDescent="0.25">
      <c r="A46" s="285" t="s">
        <v>44</v>
      </c>
      <c r="B46" s="286"/>
      <c r="C46" s="288"/>
      <c r="D46" s="312">
        <v>1</v>
      </c>
      <c r="E46" s="452" t="str">
        <f>IF(D46&gt;$R$47,,UPPER(VLOOKUP(D46,'Lány 2 kcs. A ELO'!$A$7:$Q$134,2)))</f>
        <v xml:space="preserve">TAKÁCS </v>
      </c>
      <c r="F46" s="452"/>
      <c r="G46" s="319" t="s">
        <v>5</v>
      </c>
      <c r="H46" s="286"/>
      <c r="I46" s="313"/>
      <c r="J46" s="320"/>
      <c r="K46" s="280" t="s">
        <v>46</v>
      </c>
      <c r="L46" s="326"/>
      <c r="M46" s="314"/>
      <c r="P46" s="153"/>
      <c r="Q46" s="151"/>
      <c r="R46" s="153"/>
    </row>
    <row r="47" spans="1:18" x14ac:dyDescent="0.25">
      <c r="A47" s="289" t="s">
        <v>53</v>
      </c>
      <c r="B47" s="163"/>
      <c r="C47" s="291"/>
      <c r="D47" s="315">
        <v>2</v>
      </c>
      <c r="E47" s="449" t="str">
        <f>IF(D47&gt;$R$47,,UPPER(VLOOKUP(D47,'Lány 2 kcs. A ELO'!$A$7:$Q$134,2)))</f>
        <v xml:space="preserve">LESTYÁN </v>
      </c>
      <c r="F47" s="449"/>
      <c r="G47" s="321" t="s">
        <v>6</v>
      </c>
      <c r="H47" s="83"/>
      <c r="I47" s="278"/>
      <c r="J47" s="84"/>
      <c r="K47" s="323"/>
      <c r="L47" s="252"/>
      <c r="M47" s="318"/>
      <c r="P47" s="308"/>
      <c r="Q47" s="308"/>
      <c r="R47" s="309">
        <f>MIN(4,'Lány 2 kcs. A ELO'!Q2)</f>
        <v>4</v>
      </c>
    </row>
    <row r="48" spans="1:18" x14ac:dyDescent="0.25">
      <c r="A48" s="178"/>
      <c r="B48" s="179"/>
      <c r="C48" s="180"/>
      <c r="D48" s="315"/>
      <c r="E48" s="85"/>
      <c r="F48" s="274"/>
      <c r="G48" s="321" t="s">
        <v>7</v>
      </c>
      <c r="H48" s="83"/>
      <c r="I48" s="278"/>
      <c r="J48" s="84"/>
      <c r="K48" s="280" t="s">
        <v>47</v>
      </c>
      <c r="L48" s="326"/>
      <c r="M48" s="314"/>
      <c r="P48" s="153"/>
      <c r="Q48" s="151"/>
      <c r="R48" s="153"/>
    </row>
    <row r="49" spans="1:18" x14ac:dyDescent="0.25">
      <c r="A49" s="154"/>
      <c r="B49" s="120"/>
      <c r="C49" s="155"/>
      <c r="D49" s="315"/>
      <c r="E49" s="85"/>
      <c r="F49" s="274"/>
      <c r="G49" s="321" t="s">
        <v>8</v>
      </c>
      <c r="H49" s="83"/>
      <c r="I49" s="278"/>
      <c r="J49" s="84"/>
      <c r="K49" s="324"/>
      <c r="L49" s="274"/>
      <c r="M49" s="316"/>
      <c r="P49" s="153"/>
      <c r="Q49" s="151"/>
      <c r="R49" s="153"/>
    </row>
    <row r="50" spans="1:18" x14ac:dyDescent="0.25">
      <c r="A50" s="167"/>
      <c r="B50" s="181"/>
      <c r="C50" s="208"/>
      <c r="D50" s="315"/>
      <c r="E50" s="85"/>
      <c r="F50" s="274"/>
      <c r="G50" s="321" t="s">
        <v>9</v>
      </c>
      <c r="H50" s="83"/>
      <c r="I50" s="278"/>
      <c r="J50" s="84"/>
      <c r="K50" s="289"/>
      <c r="L50" s="252"/>
      <c r="M50" s="318"/>
      <c r="P50" s="308"/>
      <c r="Q50" s="308"/>
      <c r="R50" s="153"/>
    </row>
    <row r="51" spans="1:18" x14ac:dyDescent="0.25">
      <c r="A51" s="168"/>
      <c r="B51" s="22"/>
      <c r="C51" s="155"/>
      <c r="D51" s="315"/>
      <c r="E51" s="85"/>
      <c r="F51" s="274"/>
      <c r="G51" s="321" t="s">
        <v>10</v>
      </c>
      <c r="H51" s="83"/>
      <c r="I51" s="278"/>
      <c r="J51" s="84"/>
      <c r="K51" s="280" t="s">
        <v>33</v>
      </c>
      <c r="L51" s="326"/>
      <c r="M51" s="314"/>
      <c r="P51" s="153"/>
      <c r="Q51" s="151"/>
      <c r="R51" s="153"/>
    </row>
    <row r="52" spans="1:18" x14ac:dyDescent="0.25">
      <c r="A52" s="168"/>
      <c r="B52" s="22"/>
      <c r="C52" s="176"/>
      <c r="D52" s="315"/>
      <c r="E52" s="85"/>
      <c r="F52" s="274"/>
      <c r="G52" s="321" t="s">
        <v>11</v>
      </c>
      <c r="H52" s="83"/>
      <c r="I52" s="278"/>
      <c r="J52" s="84"/>
      <c r="K52" s="324"/>
      <c r="L52" s="274"/>
      <c r="M52" s="316"/>
      <c r="P52" s="153"/>
      <c r="Q52" s="151"/>
      <c r="R52" s="309"/>
    </row>
    <row r="53" spans="1:18" x14ac:dyDescent="0.25">
      <c r="A53" s="169"/>
      <c r="B53" s="166"/>
      <c r="C53" s="177"/>
      <c r="D53" s="317"/>
      <c r="E53" s="156"/>
      <c r="F53" s="252"/>
      <c r="G53" s="322" t="s">
        <v>12</v>
      </c>
      <c r="H53" s="163"/>
      <c r="I53" s="282"/>
      <c r="J53" s="158"/>
      <c r="K53" s="289" t="str">
        <f>L4</f>
        <v>Rákóczi Andrea</v>
      </c>
      <c r="L53" s="252"/>
      <c r="M53" s="318"/>
    </row>
  </sheetData>
  <mergeCells count="62">
    <mergeCell ref="H24:I24"/>
    <mergeCell ref="J24:K24"/>
    <mergeCell ref="J25:K25"/>
    <mergeCell ref="J26:K26"/>
    <mergeCell ref="J27:K27"/>
    <mergeCell ref="J28:K28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H34:I34"/>
    <mergeCell ref="J34:K34"/>
    <mergeCell ref="C37:D37"/>
    <mergeCell ref="F37:G37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J30:K30"/>
    <mergeCell ref="B31:C31"/>
    <mergeCell ref="D31:E31"/>
    <mergeCell ref="F31:G31"/>
    <mergeCell ref="H31:I31"/>
    <mergeCell ref="J31:K31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A1:F1"/>
    <mergeCell ref="A4:C4"/>
    <mergeCell ref="B24:C24"/>
    <mergeCell ref="D24:E24"/>
    <mergeCell ref="F24:G24"/>
  </mergeCells>
  <conditionalFormatting sqref="E7 E9 E11 E13 E15 E17 E19:E21">
    <cfRule type="cellIs" dxfId="115" priority="1" stopIfTrue="1" operator="equal">
      <formula>"Bye"</formula>
    </cfRule>
  </conditionalFormatting>
  <conditionalFormatting sqref="R47 R52">
    <cfRule type="expression" dxfId="1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">
    <tabColor indexed="11"/>
  </sheetPr>
  <dimension ref="A1:AK41"/>
  <sheetViews>
    <sheetView tabSelected="1" workbookViewId="0">
      <selection activeCell="K7" sqref="K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30" t="str">
        <f>Altalanos!$A$8</f>
        <v>Lány 2 kcs A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>
        <v>9</v>
      </c>
      <c r="C7" s="298">
        <f>IF($B7="","",VLOOKUP($B7,'Lány 2 kcs. A ELO'!$A$7:$O$22,5))</f>
        <v>0</v>
      </c>
      <c r="D7" s="298">
        <f>IF($B7="","",VLOOKUP($B7,'Lány 2 kcs. A ELO'!$A$7:$O$22,15))</f>
        <v>0</v>
      </c>
      <c r="E7" s="293" t="str">
        <f>UPPER(IF($B7="","",VLOOKUP($B7,'Lány 2 kcs. A ELO'!$A$7:$O$22,2)))</f>
        <v>VÖRÖS</v>
      </c>
      <c r="F7" s="299"/>
      <c r="G7" s="293" t="str">
        <f>IF($B7="","",VLOOKUP($B7,'Lány 2 kcs. A ELO'!$A$7:$O$22,3))</f>
        <v>Panna</v>
      </c>
      <c r="H7" s="299"/>
      <c r="I7" s="293" t="str">
        <f>IF($B7="","",VLOOKUP($B7,'Lány 2 kcs. A ELO'!$A$7:$O$22,4))</f>
        <v>Zalaegerszegi Petőfi Sándor Magyar-Angol Két Tanítási Nyelvű Általános Iskola</v>
      </c>
      <c r="J7" s="274"/>
      <c r="K7" s="440" t="s">
        <v>469</v>
      </c>
      <c r="L7" s="354"/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35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>
        <v>3</v>
      </c>
      <c r="C9" s="298">
        <f>IF($B9="","",VLOOKUP($B9,'Lány 2 kcs. A ELO'!$A$7:$O$22,5))</f>
        <v>0</v>
      </c>
      <c r="D9" s="298">
        <f>IF($B9="","",VLOOKUP($B9,'Lány 2 kcs. A ELO'!$A$7:$O$22,15))</f>
        <v>0</v>
      </c>
      <c r="E9" s="293" t="str">
        <f>UPPER(IF($B9="","",VLOOKUP($B9,'Lány 2 kcs. A ELO'!$A$7:$O$22,2)))</f>
        <v xml:space="preserve">CHEN </v>
      </c>
      <c r="F9" s="299"/>
      <c r="G9" s="293" t="str">
        <f>IF($B9="","",VLOOKUP($B9,'Lány 2 kcs. A ELO'!$A$7:$O$22,3))</f>
        <v>Zixin</v>
      </c>
      <c r="H9" s="299"/>
      <c r="I9" s="293" t="str">
        <f>IF($B9="","",VLOOKUP($B9,'Lány 2 kcs. A ELO'!$A$7:$O$22,4))</f>
        <v>Budapest XVI. Kerületi Lemhényi Dezső Általános Iskola</v>
      </c>
      <c r="J9" s="274"/>
      <c r="K9" s="440" t="s">
        <v>467</v>
      </c>
      <c r="L9" s="354"/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35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>
        <v>4</v>
      </c>
      <c r="C11" s="298">
        <f>IF($B11="","",VLOOKUP($B11,'Lány 2 kcs. A ELO'!$A$7:$O$22,5))</f>
        <v>0</v>
      </c>
      <c r="D11" s="298">
        <f>IF($B11="","",VLOOKUP($B11,'Lány 2 kcs. A ELO'!$A$7:$O$22,15))</f>
        <v>0</v>
      </c>
      <c r="E11" s="293" t="str">
        <f>UPPER(IF($B11="","",VLOOKUP($B11,'Lány 2 kcs. A ELO'!$A$7:$O$22,2)))</f>
        <v xml:space="preserve">MÁRTON </v>
      </c>
      <c r="F11" s="299"/>
      <c r="G11" s="293" t="str">
        <f>IF($B11="","",VLOOKUP($B11,'Lány 2 kcs. A ELO'!$A$7:$O$22,3))</f>
        <v>Natali</v>
      </c>
      <c r="H11" s="299"/>
      <c r="I11" s="293" t="str">
        <f>IF($B11="","",VLOOKUP($B11,'Lány 2 kcs. A ELO'!$A$7:$O$22,4))</f>
        <v>Alternatív Közgazdasági Gimnázium, Szakgimnázium és Általános Iskola</v>
      </c>
      <c r="J11" s="274"/>
      <c r="K11" s="440" t="s">
        <v>468</v>
      </c>
      <c r="L11" s="354"/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>VÖRÖS</v>
      </c>
      <c r="E18" s="443"/>
      <c r="F18" s="443" t="str">
        <f>E9</f>
        <v xml:space="preserve">CHEN </v>
      </c>
      <c r="G18" s="443"/>
      <c r="H18" s="443" t="str">
        <f>E11</f>
        <v xml:space="preserve">MÁRTON </v>
      </c>
      <c r="I18" s="443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>VÖRÖS</v>
      </c>
      <c r="C19" s="451"/>
      <c r="D19" s="448"/>
      <c r="E19" s="448"/>
      <c r="F19" s="444" t="s">
        <v>380</v>
      </c>
      <c r="G19" s="445"/>
      <c r="H19" s="444" t="s">
        <v>464</v>
      </c>
      <c r="I19" s="445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 xml:space="preserve">CHEN </v>
      </c>
      <c r="C20" s="451"/>
      <c r="D20" s="444" t="s">
        <v>379</v>
      </c>
      <c r="E20" s="445"/>
      <c r="F20" s="448"/>
      <c r="G20" s="448"/>
      <c r="H20" s="444" t="s">
        <v>465</v>
      </c>
      <c r="I20" s="445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 xml:space="preserve">MÁRTON </v>
      </c>
      <c r="C21" s="451"/>
      <c r="D21" s="444" t="s">
        <v>463</v>
      </c>
      <c r="E21" s="445"/>
      <c r="F21" s="444" t="s">
        <v>466</v>
      </c>
      <c r="G21" s="445"/>
      <c r="H21" s="448"/>
      <c r="I21" s="448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403"/>
      <c r="N33" s="402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H20:I20"/>
    <mergeCell ref="E35:F35"/>
    <mergeCell ref="F21:G21"/>
    <mergeCell ref="H21:I21"/>
    <mergeCell ref="H18:I18"/>
    <mergeCell ref="H19:I19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</mergeCells>
  <phoneticPr fontId="60" type="noConversion"/>
  <conditionalFormatting sqref="E7 E9 E11">
    <cfRule type="cellIs" dxfId="113" priority="1" stopIfTrue="1" operator="equal">
      <formula>"Bye"</formula>
    </cfRule>
  </conditionalFormatting>
  <conditionalFormatting sqref="R41">
    <cfRule type="expression" dxfId="1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D22" sqref="D22"/>
    </sheetView>
  </sheetViews>
  <sheetFormatPr defaultRowHeight="13.2" x14ac:dyDescent="0.25"/>
  <cols>
    <col min="1" max="1" width="3.88671875" customWidth="1"/>
    <col min="2" max="2" width="18.109375" bestFit="1" customWidth="1"/>
    <col min="3" max="3" width="11.88671875" customWidth="1"/>
    <col min="4" max="4" width="53.33203125" style="40" bestFit="1" customWidth="1"/>
    <col min="5" max="5" width="10.6640625" style="390" customWidth="1"/>
    <col min="6" max="6" width="6.109375" style="91" hidden="1" customWidth="1"/>
    <col min="7" max="7" width="3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85" t="str">
        <f>Altalanos!$A$6</f>
        <v>Diákolimpia</v>
      </c>
      <c r="B1" s="86"/>
      <c r="C1" s="86"/>
      <c r="D1" s="182"/>
      <c r="E1" s="201" t="s">
        <v>52</v>
      </c>
      <c r="F1" s="104"/>
      <c r="G1" s="192"/>
      <c r="H1" s="87"/>
      <c r="I1" s="87"/>
      <c r="J1" s="193"/>
      <c r="K1" s="193"/>
      <c r="L1" s="193"/>
      <c r="M1" s="193"/>
      <c r="N1" s="193"/>
      <c r="O1" s="193"/>
      <c r="P1" s="193"/>
      <c r="Q1" s="194"/>
    </row>
    <row r="2" spans="1:17" ht="13.8" thickBot="1" x14ac:dyDescent="0.3">
      <c r="B2" s="88" t="s">
        <v>51</v>
      </c>
      <c r="C2" s="411" t="str">
        <f>Altalanos!$B$8</f>
        <v>Lány 2 kcs B</v>
      </c>
      <c r="D2" s="104"/>
      <c r="E2" s="201" t="s">
        <v>34</v>
      </c>
      <c r="F2" s="92"/>
      <c r="G2" s="92"/>
      <c r="H2" s="379"/>
      <c r="I2" s="379"/>
      <c r="J2" s="87"/>
      <c r="K2" s="87"/>
      <c r="L2" s="87"/>
      <c r="M2" s="87"/>
      <c r="N2" s="98"/>
      <c r="O2" s="80"/>
      <c r="P2" s="80"/>
      <c r="Q2" s="98"/>
    </row>
    <row r="3" spans="1:17" s="2" customFormat="1" ht="13.8" thickBot="1" x14ac:dyDescent="0.3">
      <c r="A3" s="373" t="s">
        <v>50</v>
      </c>
      <c r="B3" s="377"/>
      <c r="C3" s="377"/>
      <c r="D3" s="377"/>
      <c r="E3" s="377"/>
      <c r="F3" s="377"/>
      <c r="G3" s="377"/>
      <c r="H3" s="377"/>
      <c r="I3" s="378"/>
      <c r="J3" s="99"/>
      <c r="K3" s="105"/>
      <c r="L3" s="105"/>
      <c r="M3" s="105"/>
      <c r="N3" s="221" t="s">
        <v>33</v>
      </c>
      <c r="O3" s="100"/>
      <c r="P3" s="106"/>
      <c r="Q3" s="202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7"/>
      <c r="H4" s="392" t="s">
        <v>30</v>
      </c>
      <c r="I4" s="383"/>
      <c r="J4" s="108"/>
      <c r="K4" s="109"/>
      <c r="L4" s="109"/>
      <c r="M4" s="109"/>
      <c r="N4" s="108"/>
      <c r="O4" s="203"/>
      <c r="P4" s="203"/>
      <c r="Q4" s="110"/>
    </row>
    <row r="5" spans="1:17" s="2" customFormat="1" ht="13.8" thickBot="1" x14ac:dyDescent="0.3">
      <c r="A5" s="195" t="str">
        <f>Altalanos!$A$10</f>
        <v>2025.05.26-06-01.</v>
      </c>
      <c r="B5" s="195"/>
      <c r="C5" s="89" t="str">
        <f>Altalanos!$C$10</f>
        <v>Balatonboglár</v>
      </c>
      <c r="D5" s="90" t="str">
        <f>Altalanos!$D$10</f>
        <v xml:space="preserve">  </v>
      </c>
      <c r="E5" s="90"/>
      <c r="F5" s="90"/>
      <c r="G5" s="90"/>
      <c r="H5" s="218" t="str">
        <f>Altalanos!$E$10</f>
        <v>Rákóczi Andrea</v>
      </c>
      <c r="I5" s="393"/>
      <c r="J5" s="111"/>
      <c r="K5" s="82"/>
      <c r="L5" s="82"/>
      <c r="M5" s="82"/>
      <c r="N5" s="111"/>
      <c r="O5" s="90"/>
      <c r="P5" s="90"/>
      <c r="Q5" s="401"/>
    </row>
    <row r="6" spans="1:17" ht="30" customHeight="1" thickBot="1" x14ac:dyDescent="0.3">
      <c r="A6" s="184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380" t="s">
        <v>37</v>
      </c>
      <c r="I6" s="381"/>
      <c r="J6" s="187" t="s">
        <v>16</v>
      </c>
      <c r="K6" s="103" t="s">
        <v>14</v>
      </c>
      <c r="L6" s="189" t="s">
        <v>1</v>
      </c>
      <c r="M6" s="160" t="s">
        <v>15</v>
      </c>
      <c r="N6" s="210" t="s">
        <v>48</v>
      </c>
      <c r="O6" s="199" t="s">
        <v>38</v>
      </c>
      <c r="P6" s="200" t="s">
        <v>2</v>
      </c>
      <c r="Q6" s="102" t="s">
        <v>39</v>
      </c>
    </row>
    <row r="7" spans="1:17" s="11" customFormat="1" ht="18.899999999999999" customHeight="1" x14ac:dyDescent="0.3">
      <c r="A7" s="191">
        <v>1</v>
      </c>
      <c r="B7" s="418" t="s">
        <v>129</v>
      </c>
      <c r="C7" s="417" t="s">
        <v>130</v>
      </c>
      <c r="D7" s="418" t="s">
        <v>131</v>
      </c>
      <c r="E7" s="204"/>
      <c r="F7" s="374"/>
      <c r="G7" s="375"/>
      <c r="H7" s="94"/>
      <c r="I7" s="94"/>
      <c r="J7" s="188"/>
      <c r="K7" s="186"/>
      <c r="L7" s="190"/>
      <c r="M7" s="186"/>
      <c r="N7" s="183"/>
      <c r="O7" s="94"/>
      <c r="P7" s="112"/>
      <c r="Q7" s="95"/>
    </row>
    <row r="8" spans="1:17" s="11" customFormat="1" ht="18.899999999999999" customHeight="1" x14ac:dyDescent="0.3">
      <c r="A8" s="191">
        <v>2</v>
      </c>
      <c r="B8" s="416" t="s">
        <v>132</v>
      </c>
      <c r="C8" s="417" t="s">
        <v>133</v>
      </c>
      <c r="D8" s="418" t="s">
        <v>134</v>
      </c>
      <c r="E8" s="204"/>
      <c r="F8" s="376"/>
      <c r="G8" s="216"/>
      <c r="H8" s="94"/>
      <c r="I8" s="94"/>
      <c r="J8" s="188"/>
      <c r="K8" s="186"/>
      <c r="L8" s="190"/>
      <c r="M8" s="186"/>
      <c r="N8" s="183"/>
      <c r="O8" s="94"/>
      <c r="P8" s="112"/>
      <c r="Q8" s="95"/>
    </row>
    <row r="9" spans="1:17" s="11" customFormat="1" ht="18.899999999999999" customHeight="1" x14ac:dyDescent="0.3">
      <c r="A9" s="191">
        <v>3</v>
      </c>
      <c r="B9" s="415" t="s">
        <v>135</v>
      </c>
      <c r="C9" s="414" t="s">
        <v>136</v>
      </c>
      <c r="D9" s="414" t="s">
        <v>137</v>
      </c>
      <c r="E9" s="204"/>
      <c r="F9" s="376"/>
      <c r="G9" s="216"/>
      <c r="H9" s="94"/>
      <c r="I9" s="94"/>
      <c r="J9" s="188"/>
      <c r="K9" s="186"/>
      <c r="L9" s="190"/>
      <c r="M9" s="186"/>
      <c r="N9" s="183"/>
      <c r="O9" s="94"/>
      <c r="P9" s="385"/>
      <c r="Q9" s="211"/>
    </row>
    <row r="10" spans="1:17" s="11" customFormat="1" ht="18.899999999999999" customHeight="1" x14ac:dyDescent="0.3">
      <c r="A10" s="191">
        <v>4</v>
      </c>
      <c r="B10" s="415" t="s">
        <v>138</v>
      </c>
      <c r="C10" s="414" t="s">
        <v>139</v>
      </c>
      <c r="D10" s="414" t="s">
        <v>140</v>
      </c>
      <c r="E10" s="204"/>
      <c r="F10" s="376"/>
      <c r="G10" s="216"/>
      <c r="H10" s="94"/>
      <c r="I10" s="94"/>
      <c r="J10" s="188"/>
      <c r="K10" s="186"/>
      <c r="L10" s="190"/>
      <c r="M10" s="186"/>
      <c r="N10" s="183"/>
      <c r="O10" s="94"/>
      <c r="P10" s="384"/>
      <c r="Q10" s="382"/>
    </row>
    <row r="11" spans="1:17" s="11" customFormat="1" ht="18.899999999999999" customHeight="1" x14ac:dyDescent="0.3">
      <c r="A11" s="191">
        <v>5</v>
      </c>
      <c r="B11" s="414" t="s">
        <v>144</v>
      </c>
      <c r="C11" s="414" t="s">
        <v>145</v>
      </c>
      <c r="D11" s="414" t="s">
        <v>146</v>
      </c>
      <c r="E11" s="204"/>
      <c r="F11" s="376"/>
      <c r="G11" s="216"/>
      <c r="H11" s="94"/>
      <c r="I11" s="94"/>
      <c r="J11" s="188"/>
      <c r="K11" s="186"/>
      <c r="L11" s="190"/>
      <c r="M11" s="186"/>
      <c r="N11" s="183"/>
      <c r="O11" s="94"/>
      <c r="P11" s="384"/>
      <c r="Q11" s="382"/>
    </row>
    <row r="12" spans="1:17" s="11" customFormat="1" ht="18.899999999999999" customHeight="1" x14ac:dyDescent="0.3">
      <c r="A12" s="191">
        <v>6</v>
      </c>
      <c r="B12" s="414" t="s">
        <v>147</v>
      </c>
      <c r="C12" s="414" t="s">
        <v>148</v>
      </c>
      <c r="D12" s="414" t="s">
        <v>149</v>
      </c>
      <c r="E12" s="204"/>
      <c r="F12" s="376"/>
      <c r="G12" s="216"/>
      <c r="H12" s="94"/>
      <c r="I12" s="94"/>
      <c r="J12" s="188"/>
      <c r="K12" s="186"/>
      <c r="L12" s="190"/>
      <c r="M12" s="186"/>
      <c r="N12" s="183"/>
      <c r="O12" s="94"/>
      <c r="P12" s="384"/>
      <c r="Q12" s="382"/>
    </row>
    <row r="13" spans="1:17" s="11" customFormat="1" ht="18.899999999999999" customHeight="1" x14ac:dyDescent="0.3">
      <c r="A13" s="191">
        <v>7</v>
      </c>
      <c r="B13" s="419" t="s">
        <v>150</v>
      </c>
      <c r="C13" s="414" t="s">
        <v>151</v>
      </c>
      <c r="D13" s="420" t="s">
        <v>152</v>
      </c>
      <c r="E13" s="204"/>
      <c r="F13" s="376"/>
      <c r="G13" s="216"/>
      <c r="H13" s="94"/>
      <c r="I13" s="94"/>
      <c r="J13" s="188"/>
      <c r="K13" s="186"/>
      <c r="L13" s="190"/>
      <c r="M13" s="186"/>
      <c r="N13" s="183"/>
      <c r="O13" s="94"/>
      <c r="P13" s="384"/>
      <c r="Q13" s="382"/>
    </row>
    <row r="14" spans="1:17" s="11" customFormat="1" ht="18.899999999999999" customHeight="1" x14ac:dyDescent="0.3">
      <c r="A14" s="191">
        <v>8</v>
      </c>
      <c r="B14" s="419" t="s">
        <v>153</v>
      </c>
      <c r="C14" s="414" t="s">
        <v>154</v>
      </c>
      <c r="D14" s="420" t="s">
        <v>155</v>
      </c>
      <c r="E14" s="204"/>
      <c r="F14" s="95"/>
      <c r="G14" s="95"/>
      <c r="H14" s="94"/>
      <c r="I14" s="94"/>
      <c r="J14" s="188"/>
      <c r="K14" s="186"/>
      <c r="L14" s="190"/>
      <c r="M14" s="186"/>
      <c r="N14" s="183"/>
      <c r="O14" s="94"/>
      <c r="P14" s="384"/>
      <c r="Q14" s="382"/>
    </row>
    <row r="15" spans="1:17" s="11" customFormat="1" ht="18.899999999999999" customHeight="1" x14ac:dyDescent="0.25">
      <c r="A15" s="191">
        <v>9</v>
      </c>
      <c r="B15" s="421" t="s">
        <v>156</v>
      </c>
      <c r="C15" s="421" t="s">
        <v>157</v>
      </c>
      <c r="D15" s="422" t="s">
        <v>158</v>
      </c>
      <c r="E15" s="204"/>
      <c r="F15" s="95"/>
      <c r="G15" s="95"/>
      <c r="H15" s="94"/>
      <c r="I15" s="94"/>
      <c r="J15" s="188"/>
      <c r="K15" s="186"/>
      <c r="L15" s="190"/>
      <c r="M15" s="215"/>
      <c r="N15" s="183"/>
      <c r="O15" s="94"/>
      <c r="P15" s="95"/>
      <c r="Q15" s="95"/>
    </row>
    <row r="16" spans="1:17" s="11" customFormat="1" ht="18.899999999999999" customHeight="1" x14ac:dyDescent="0.25">
      <c r="A16" s="191">
        <v>10</v>
      </c>
      <c r="B16" s="421" t="s">
        <v>159</v>
      </c>
      <c r="C16" s="421" t="s">
        <v>160</v>
      </c>
      <c r="D16" s="422" t="s">
        <v>161</v>
      </c>
      <c r="E16" s="204"/>
      <c r="F16" s="95"/>
      <c r="G16" s="95"/>
      <c r="H16" s="94"/>
      <c r="I16" s="94"/>
      <c r="J16" s="188"/>
      <c r="K16" s="186"/>
      <c r="L16" s="190"/>
      <c r="M16" s="215"/>
      <c r="N16" s="183"/>
      <c r="O16" s="94"/>
      <c r="P16" s="112"/>
      <c r="Q16" s="95"/>
    </row>
    <row r="17" spans="1:17" s="11" customFormat="1" ht="18.899999999999999" customHeight="1" x14ac:dyDescent="0.3">
      <c r="A17" s="191">
        <v>11</v>
      </c>
      <c r="B17" s="420" t="s">
        <v>162</v>
      </c>
      <c r="C17" s="414" t="s">
        <v>163</v>
      </c>
      <c r="D17" s="414"/>
      <c r="E17" s="204"/>
      <c r="F17" s="95"/>
      <c r="G17" s="95"/>
      <c r="H17" s="94"/>
      <c r="I17" s="94"/>
      <c r="J17" s="188"/>
      <c r="K17" s="186"/>
      <c r="L17" s="190"/>
      <c r="M17" s="215"/>
      <c r="N17" s="183"/>
      <c r="O17" s="94"/>
      <c r="P17" s="112"/>
      <c r="Q17" s="95"/>
    </row>
    <row r="18" spans="1:17" s="11" customFormat="1" ht="18.899999999999999" customHeight="1" x14ac:dyDescent="0.3">
      <c r="A18" s="191">
        <v>12</v>
      </c>
      <c r="B18" s="420" t="s">
        <v>164</v>
      </c>
      <c r="C18" s="414" t="s">
        <v>165</v>
      </c>
      <c r="D18" s="414"/>
      <c r="E18" s="204"/>
      <c r="F18" s="95"/>
      <c r="G18" s="95"/>
      <c r="H18" s="94"/>
      <c r="I18" s="94"/>
      <c r="J18" s="188"/>
      <c r="K18" s="186"/>
      <c r="L18" s="190"/>
      <c r="M18" s="215"/>
      <c r="N18" s="183"/>
      <c r="O18" s="94"/>
      <c r="P18" s="112"/>
      <c r="Q18" s="95"/>
    </row>
    <row r="19" spans="1:17" s="11" customFormat="1" ht="18.899999999999999" customHeight="1" x14ac:dyDescent="0.3">
      <c r="A19" s="191">
        <v>13</v>
      </c>
      <c r="B19" s="415" t="s">
        <v>166</v>
      </c>
      <c r="C19" s="414" t="s">
        <v>167</v>
      </c>
      <c r="D19" s="414" t="s">
        <v>168</v>
      </c>
      <c r="E19" s="204"/>
      <c r="F19" s="95"/>
      <c r="G19" s="95"/>
      <c r="H19" s="94"/>
      <c r="I19" s="94"/>
      <c r="J19" s="188"/>
      <c r="K19" s="186"/>
      <c r="L19" s="190"/>
      <c r="M19" s="215"/>
      <c r="N19" s="183"/>
      <c r="O19" s="94"/>
      <c r="P19" s="112"/>
      <c r="Q19" s="95"/>
    </row>
    <row r="20" spans="1:17" s="11" customFormat="1" ht="18.899999999999999" customHeight="1" x14ac:dyDescent="0.3">
      <c r="A20" s="191">
        <v>14</v>
      </c>
      <c r="B20" s="415" t="s">
        <v>169</v>
      </c>
      <c r="C20" s="414" t="s">
        <v>170</v>
      </c>
      <c r="D20" s="414" t="s">
        <v>168</v>
      </c>
      <c r="E20" s="204"/>
      <c r="F20" s="95"/>
      <c r="G20" s="95"/>
      <c r="H20" s="94"/>
      <c r="I20" s="94"/>
      <c r="J20" s="188"/>
      <c r="K20" s="186"/>
      <c r="L20" s="190"/>
      <c r="M20" s="215"/>
      <c r="N20" s="183"/>
      <c r="O20" s="94"/>
      <c r="P20" s="112"/>
      <c r="Q20" s="95"/>
    </row>
    <row r="21" spans="1:17" s="11" customFormat="1" ht="18.899999999999999" customHeight="1" x14ac:dyDescent="0.3">
      <c r="A21" s="191">
        <v>15</v>
      </c>
      <c r="B21" s="415" t="s">
        <v>171</v>
      </c>
      <c r="C21" s="414" t="s">
        <v>172</v>
      </c>
      <c r="D21" s="415" t="s">
        <v>173</v>
      </c>
      <c r="E21" s="204"/>
      <c r="F21" s="95"/>
      <c r="G21" s="95"/>
      <c r="H21" s="94"/>
      <c r="I21" s="94"/>
      <c r="J21" s="188"/>
      <c r="K21" s="186"/>
      <c r="L21" s="190"/>
      <c r="M21" s="215"/>
      <c r="N21" s="183"/>
      <c r="O21" s="94"/>
      <c r="P21" s="112"/>
      <c r="Q21" s="95"/>
    </row>
    <row r="22" spans="1:17" s="11" customFormat="1" ht="18.899999999999999" customHeight="1" x14ac:dyDescent="0.3">
      <c r="A22" s="191">
        <v>16</v>
      </c>
      <c r="B22" s="414" t="s">
        <v>174</v>
      </c>
      <c r="C22" s="414" t="s">
        <v>175</v>
      </c>
      <c r="D22" s="414" t="s">
        <v>331</v>
      </c>
      <c r="E22" s="204"/>
      <c r="F22" s="95"/>
      <c r="G22" s="95"/>
      <c r="H22" s="94"/>
      <c r="I22" s="94"/>
      <c r="J22" s="188"/>
      <c r="K22" s="186"/>
      <c r="L22" s="190"/>
      <c r="M22" s="215"/>
      <c r="N22" s="183"/>
      <c r="O22" s="94"/>
      <c r="P22" s="112"/>
      <c r="Q22" s="95"/>
    </row>
    <row r="23" spans="1:17" s="11" customFormat="1" ht="18.899999999999999" customHeight="1" x14ac:dyDescent="0.3">
      <c r="A23" s="191">
        <v>17</v>
      </c>
      <c r="B23" s="414" t="s">
        <v>328</v>
      </c>
      <c r="C23" s="414" t="s">
        <v>329</v>
      </c>
      <c r="D23" s="414" t="s">
        <v>327</v>
      </c>
      <c r="E23" s="204"/>
      <c r="F23" s="95"/>
      <c r="G23" s="95"/>
      <c r="H23" s="94"/>
      <c r="I23" s="94"/>
      <c r="J23" s="188"/>
      <c r="K23" s="186"/>
      <c r="L23" s="190"/>
      <c r="M23" s="215"/>
      <c r="N23" s="183"/>
      <c r="O23" s="94"/>
      <c r="P23" s="112"/>
      <c r="Q23" s="95"/>
    </row>
    <row r="24" spans="1:17" s="11" customFormat="1" ht="18.899999999999999" customHeight="1" x14ac:dyDescent="0.3">
      <c r="A24" s="191">
        <v>18</v>
      </c>
      <c r="B24" s="423" t="s">
        <v>176</v>
      </c>
      <c r="C24" s="414" t="s">
        <v>177</v>
      </c>
      <c r="D24" s="414" t="s">
        <v>178</v>
      </c>
      <c r="E24" s="204"/>
      <c r="F24" s="95"/>
      <c r="G24" s="95"/>
      <c r="H24" s="94"/>
      <c r="I24" s="94"/>
      <c r="J24" s="188"/>
      <c r="K24" s="186"/>
      <c r="L24" s="190"/>
      <c r="M24" s="215"/>
      <c r="N24" s="183"/>
      <c r="O24" s="94"/>
      <c r="P24" s="112"/>
      <c r="Q24" s="95"/>
    </row>
    <row r="25" spans="1:17" s="11" customFormat="1" ht="18.899999999999999" customHeight="1" x14ac:dyDescent="0.3">
      <c r="A25" s="191">
        <v>19</v>
      </c>
      <c r="B25" s="423" t="s">
        <v>179</v>
      </c>
      <c r="C25" s="414" t="s">
        <v>180</v>
      </c>
      <c r="D25" s="414" t="s">
        <v>181</v>
      </c>
      <c r="E25" s="204"/>
      <c r="F25" s="95"/>
      <c r="G25" s="95"/>
      <c r="H25" s="94"/>
      <c r="I25" s="94"/>
      <c r="J25" s="188"/>
      <c r="K25" s="186"/>
      <c r="L25" s="190"/>
      <c r="M25" s="215"/>
      <c r="N25" s="183"/>
      <c r="O25" s="94"/>
      <c r="P25" s="112"/>
      <c r="Q25" s="95"/>
    </row>
    <row r="26" spans="1:17" s="11" customFormat="1" ht="18.899999999999999" customHeight="1" x14ac:dyDescent="0.3">
      <c r="A26" s="191">
        <v>20</v>
      </c>
      <c r="B26" s="430" t="s">
        <v>296</v>
      </c>
      <c r="C26" s="414" t="s">
        <v>297</v>
      </c>
      <c r="D26" s="414"/>
      <c r="E26" s="204"/>
      <c r="F26" s="95"/>
      <c r="G26" s="95"/>
      <c r="H26" s="94"/>
      <c r="I26" s="94"/>
      <c r="J26" s="188"/>
      <c r="K26" s="186"/>
      <c r="L26" s="190"/>
      <c r="M26" s="215"/>
      <c r="N26" s="183"/>
      <c r="O26" s="94"/>
      <c r="P26" s="112"/>
      <c r="Q26" s="95"/>
    </row>
    <row r="27" spans="1:17" s="11" customFormat="1" ht="18.899999999999999" customHeight="1" x14ac:dyDescent="0.3">
      <c r="A27" s="191">
        <v>21</v>
      </c>
      <c r="B27" s="430" t="s">
        <v>298</v>
      </c>
      <c r="C27" s="414" t="s">
        <v>299</v>
      </c>
      <c r="D27" s="94"/>
      <c r="E27" s="409"/>
      <c r="F27" s="394"/>
      <c r="G27" s="211"/>
      <c r="H27" s="94"/>
      <c r="I27" s="94"/>
      <c r="J27" s="188"/>
      <c r="K27" s="186"/>
      <c r="L27" s="190"/>
      <c r="M27" s="215"/>
      <c r="N27" s="183"/>
      <c r="O27" s="94"/>
      <c r="P27" s="112"/>
      <c r="Q27" s="95"/>
    </row>
    <row r="28" spans="1:17" s="11" customFormat="1" ht="18.899999999999999" customHeight="1" x14ac:dyDescent="0.25">
      <c r="A28" s="191">
        <v>22</v>
      </c>
      <c r="B28" s="93"/>
      <c r="C28" s="93"/>
      <c r="D28" s="94"/>
      <c r="E28" s="409"/>
      <c r="F28" s="394"/>
      <c r="G28" s="211"/>
      <c r="H28" s="94"/>
      <c r="I28" s="94"/>
      <c r="J28" s="188"/>
      <c r="K28" s="186"/>
      <c r="L28" s="190"/>
      <c r="M28" s="215"/>
      <c r="N28" s="183"/>
      <c r="O28" s="94"/>
      <c r="P28" s="112"/>
      <c r="Q28" s="95"/>
    </row>
    <row r="29" spans="1:17" s="11" customFormat="1" ht="18.899999999999999" customHeight="1" x14ac:dyDescent="0.25">
      <c r="A29" s="191">
        <v>23</v>
      </c>
      <c r="B29" s="93"/>
      <c r="C29" s="93"/>
      <c r="D29" s="94"/>
      <c r="E29" s="410"/>
      <c r="F29" s="95"/>
      <c r="G29" s="95"/>
      <c r="H29" s="94"/>
      <c r="I29" s="94"/>
      <c r="J29" s="188"/>
      <c r="K29" s="186"/>
      <c r="L29" s="190"/>
      <c r="M29" s="215"/>
      <c r="N29" s="183"/>
      <c r="O29" s="94"/>
      <c r="P29" s="112"/>
      <c r="Q29" s="95"/>
    </row>
    <row r="30" spans="1:17" s="11" customFormat="1" ht="18.899999999999999" customHeight="1" x14ac:dyDescent="0.25">
      <c r="A30" s="191">
        <v>24</v>
      </c>
      <c r="B30" s="93"/>
      <c r="C30" s="93"/>
      <c r="D30" s="94"/>
      <c r="E30" s="204"/>
      <c r="F30" s="95"/>
      <c r="G30" s="95"/>
      <c r="H30" s="94"/>
      <c r="I30" s="94"/>
      <c r="J30" s="188"/>
      <c r="K30" s="186"/>
      <c r="L30" s="190"/>
      <c r="M30" s="215"/>
      <c r="N30" s="183"/>
      <c r="O30" s="94"/>
      <c r="P30" s="112"/>
      <c r="Q30" s="95"/>
    </row>
    <row r="31" spans="1:17" s="11" customFormat="1" ht="18.899999999999999" customHeight="1" x14ac:dyDescent="0.25">
      <c r="A31" s="191">
        <v>25</v>
      </c>
      <c r="B31" s="93"/>
      <c r="C31" s="93"/>
      <c r="D31" s="94"/>
      <c r="E31" s="204"/>
      <c r="F31" s="95"/>
      <c r="G31" s="95"/>
      <c r="H31" s="94"/>
      <c r="I31" s="94"/>
      <c r="J31" s="188"/>
      <c r="K31" s="186"/>
      <c r="L31" s="190"/>
      <c r="M31" s="215"/>
      <c r="N31" s="183"/>
      <c r="O31" s="94"/>
      <c r="P31" s="112"/>
      <c r="Q31" s="95"/>
    </row>
    <row r="32" spans="1:17" s="11" customFormat="1" ht="18.899999999999999" customHeight="1" x14ac:dyDescent="0.25">
      <c r="A32" s="191">
        <v>26</v>
      </c>
      <c r="B32" s="93"/>
      <c r="C32" s="93"/>
      <c r="D32" s="94"/>
      <c r="E32" s="391"/>
      <c r="F32" s="95"/>
      <c r="G32" s="95"/>
      <c r="H32" s="94"/>
      <c r="I32" s="94"/>
      <c r="J32" s="188"/>
      <c r="K32" s="186"/>
      <c r="L32" s="190"/>
      <c r="M32" s="215"/>
      <c r="N32" s="183"/>
      <c r="O32" s="94"/>
      <c r="P32" s="112"/>
      <c r="Q32" s="95"/>
    </row>
    <row r="33" spans="1:17" s="11" customFormat="1" ht="18.899999999999999" customHeight="1" x14ac:dyDescent="0.25">
      <c r="A33" s="191">
        <v>27</v>
      </c>
      <c r="B33" s="93"/>
      <c r="C33" s="93"/>
      <c r="D33" s="94"/>
      <c r="E33" s="204"/>
      <c r="F33" s="95"/>
      <c r="G33" s="95"/>
      <c r="H33" s="94"/>
      <c r="I33" s="94"/>
      <c r="J33" s="188"/>
      <c r="K33" s="186"/>
      <c r="L33" s="190"/>
      <c r="M33" s="215"/>
      <c r="N33" s="183"/>
      <c r="O33" s="94"/>
      <c r="P33" s="112"/>
      <c r="Q33" s="95"/>
    </row>
    <row r="34" spans="1:17" s="11" customFormat="1" ht="18.899999999999999" customHeight="1" x14ac:dyDescent="0.25">
      <c r="A34" s="191">
        <v>28</v>
      </c>
      <c r="B34" s="93"/>
      <c r="C34" s="93"/>
      <c r="D34" s="94"/>
      <c r="E34" s="204"/>
      <c r="F34" s="95"/>
      <c r="G34" s="95"/>
      <c r="H34" s="94"/>
      <c r="I34" s="94"/>
      <c r="J34" s="188"/>
      <c r="K34" s="186"/>
      <c r="L34" s="190"/>
      <c r="M34" s="215"/>
      <c r="N34" s="183"/>
      <c r="O34" s="94"/>
      <c r="P34" s="112"/>
      <c r="Q34" s="95"/>
    </row>
    <row r="35" spans="1:17" s="11" customFormat="1" ht="18.899999999999999" customHeight="1" x14ac:dyDescent="0.25">
      <c r="A35" s="191">
        <v>29</v>
      </c>
      <c r="B35" s="93"/>
      <c r="C35" s="93"/>
      <c r="D35" s="94"/>
      <c r="E35" s="204"/>
      <c r="F35" s="95"/>
      <c r="G35" s="95"/>
      <c r="H35" s="94"/>
      <c r="I35" s="94"/>
      <c r="J35" s="188"/>
      <c r="K35" s="186"/>
      <c r="L35" s="190"/>
      <c r="M35" s="215"/>
      <c r="N35" s="183"/>
      <c r="O35" s="94"/>
      <c r="P35" s="112"/>
      <c r="Q35" s="95"/>
    </row>
    <row r="36" spans="1:17" s="11" customFormat="1" ht="18.899999999999999" customHeight="1" x14ac:dyDescent="0.25">
      <c r="A36" s="191">
        <v>30</v>
      </c>
      <c r="B36" s="93"/>
      <c r="C36" s="93"/>
      <c r="D36" s="94"/>
      <c r="E36" s="204"/>
      <c r="F36" s="95"/>
      <c r="G36" s="95"/>
      <c r="H36" s="94"/>
      <c r="I36" s="94"/>
      <c r="J36" s="188"/>
      <c r="K36" s="186"/>
      <c r="L36" s="190"/>
      <c r="M36" s="215"/>
      <c r="N36" s="183"/>
      <c r="O36" s="94"/>
      <c r="P36" s="112"/>
      <c r="Q36" s="95"/>
    </row>
    <row r="37" spans="1:17" s="11" customFormat="1" ht="18.899999999999999" customHeight="1" x14ac:dyDescent="0.25">
      <c r="A37" s="191">
        <v>31</v>
      </c>
      <c r="B37" s="93"/>
      <c r="C37" s="93"/>
      <c r="D37" s="94"/>
      <c r="E37" s="204"/>
      <c r="F37" s="95"/>
      <c r="G37" s="95"/>
      <c r="H37" s="94"/>
      <c r="I37" s="94"/>
      <c r="J37" s="188"/>
      <c r="K37" s="186"/>
      <c r="L37" s="190"/>
      <c r="M37" s="215"/>
      <c r="N37" s="183"/>
      <c r="O37" s="94"/>
      <c r="P37" s="112"/>
      <c r="Q37" s="95"/>
    </row>
    <row r="38" spans="1:17" s="11" customFormat="1" ht="18.899999999999999" customHeight="1" x14ac:dyDescent="0.25">
      <c r="A38" s="191">
        <v>32</v>
      </c>
      <c r="B38" s="93"/>
      <c r="C38" s="93"/>
      <c r="D38" s="94"/>
      <c r="E38" s="204"/>
      <c r="F38" s="95"/>
      <c r="G38" s="95"/>
      <c r="H38" s="376"/>
      <c r="I38" s="216"/>
      <c r="J38" s="188"/>
      <c r="K38" s="186"/>
      <c r="L38" s="190"/>
      <c r="M38" s="215"/>
      <c r="N38" s="183"/>
      <c r="O38" s="95"/>
      <c r="P38" s="112"/>
      <c r="Q38" s="95"/>
    </row>
    <row r="39" spans="1:17" s="11" customFormat="1" ht="18.899999999999999" customHeight="1" x14ac:dyDescent="0.25">
      <c r="A39" s="191">
        <v>33</v>
      </c>
      <c r="B39" s="93"/>
      <c r="C39" s="93"/>
      <c r="D39" s="94"/>
      <c r="E39" s="204"/>
      <c r="F39" s="95"/>
      <c r="G39" s="95"/>
      <c r="H39" s="376"/>
      <c r="I39" s="216"/>
      <c r="J39" s="188"/>
      <c r="K39" s="186"/>
      <c r="L39" s="190"/>
      <c r="M39" s="215"/>
      <c r="N39" s="211"/>
      <c r="O39" s="95"/>
      <c r="P39" s="112"/>
      <c r="Q39" s="95"/>
    </row>
    <row r="40" spans="1:17" s="11" customFormat="1" ht="18.899999999999999" customHeight="1" x14ac:dyDescent="0.25">
      <c r="A40" s="191">
        <v>34</v>
      </c>
      <c r="B40" s="93"/>
      <c r="C40" s="93"/>
      <c r="D40" s="94"/>
      <c r="E40" s="204"/>
      <c r="F40" s="95"/>
      <c r="G40" s="95"/>
      <c r="H40" s="376"/>
      <c r="I40" s="216"/>
      <c r="J40" s="188" t="e">
        <f>IF(AND(Q40="",#REF!&gt;0,#REF!&lt;5),K40,)</f>
        <v>#REF!</v>
      </c>
      <c r="K40" s="186" t="str">
        <f>IF(D40="","ZZZ9",IF(AND(#REF!&gt;0,#REF!&lt;5),D40&amp;#REF!,D40&amp;"9"))</f>
        <v>ZZZ9</v>
      </c>
      <c r="L40" s="190">
        <f t="shared" ref="L40:L103" si="0">IF(Q40="",999,Q40)</f>
        <v>999</v>
      </c>
      <c r="M40" s="215">
        <f t="shared" ref="M40:M103" si="1">IF(P40=999,999,1)</f>
        <v>999</v>
      </c>
      <c r="N40" s="211"/>
      <c r="O40" s="95"/>
      <c r="P40" s="112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91">
        <v>35</v>
      </c>
      <c r="B41" s="93"/>
      <c r="C41" s="93"/>
      <c r="D41" s="94"/>
      <c r="E41" s="204"/>
      <c r="F41" s="95"/>
      <c r="G41" s="95"/>
      <c r="H41" s="376"/>
      <c r="I41" s="216"/>
      <c r="J41" s="188" t="e">
        <f>IF(AND(Q41="",#REF!&gt;0,#REF!&lt;5),K41,)</f>
        <v>#REF!</v>
      </c>
      <c r="K41" s="186" t="str">
        <f>IF(D41="","ZZZ9",IF(AND(#REF!&gt;0,#REF!&lt;5),D41&amp;#REF!,D41&amp;"9"))</f>
        <v>ZZZ9</v>
      </c>
      <c r="L41" s="190">
        <f t="shared" si="0"/>
        <v>999</v>
      </c>
      <c r="M41" s="215">
        <f t="shared" si="1"/>
        <v>999</v>
      </c>
      <c r="N41" s="211"/>
      <c r="O41" s="95"/>
      <c r="P41" s="112">
        <f t="shared" si="2"/>
        <v>999</v>
      </c>
      <c r="Q41" s="95"/>
    </row>
    <row r="42" spans="1:17" s="11" customFormat="1" ht="18.899999999999999" customHeight="1" x14ac:dyDescent="0.25">
      <c r="A42" s="191">
        <v>36</v>
      </c>
      <c r="B42" s="93"/>
      <c r="C42" s="93"/>
      <c r="D42" s="94"/>
      <c r="E42" s="204"/>
      <c r="F42" s="95"/>
      <c r="G42" s="95"/>
      <c r="H42" s="376"/>
      <c r="I42" s="216"/>
      <c r="J42" s="188" t="e">
        <f>IF(AND(Q42="",#REF!&gt;0,#REF!&lt;5),K42,)</f>
        <v>#REF!</v>
      </c>
      <c r="K42" s="186" t="str">
        <f>IF(D42="","ZZZ9",IF(AND(#REF!&gt;0,#REF!&lt;5),D42&amp;#REF!,D42&amp;"9"))</f>
        <v>ZZZ9</v>
      </c>
      <c r="L42" s="190">
        <f t="shared" si="0"/>
        <v>999</v>
      </c>
      <c r="M42" s="215">
        <f t="shared" si="1"/>
        <v>999</v>
      </c>
      <c r="N42" s="211"/>
      <c r="O42" s="95"/>
      <c r="P42" s="112">
        <f t="shared" si="2"/>
        <v>999</v>
      </c>
      <c r="Q42" s="95"/>
    </row>
    <row r="43" spans="1:17" s="11" customFormat="1" ht="18.899999999999999" customHeight="1" x14ac:dyDescent="0.25">
      <c r="A43" s="191">
        <v>37</v>
      </c>
      <c r="B43" s="93"/>
      <c r="C43" s="93"/>
      <c r="D43" s="94"/>
      <c r="E43" s="204"/>
      <c r="F43" s="95"/>
      <c r="G43" s="95"/>
      <c r="H43" s="376"/>
      <c r="I43" s="216"/>
      <c r="J43" s="188" t="e">
        <f>IF(AND(Q43="",#REF!&gt;0,#REF!&lt;5),K43,)</f>
        <v>#REF!</v>
      </c>
      <c r="K43" s="186" t="str">
        <f>IF(D43="","ZZZ9",IF(AND(#REF!&gt;0,#REF!&lt;5),D43&amp;#REF!,D43&amp;"9"))</f>
        <v>ZZZ9</v>
      </c>
      <c r="L43" s="190">
        <f t="shared" si="0"/>
        <v>999</v>
      </c>
      <c r="M43" s="215">
        <f t="shared" si="1"/>
        <v>999</v>
      </c>
      <c r="N43" s="211"/>
      <c r="O43" s="95"/>
      <c r="P43" s="112">
        <f t="shared" si="2"/>
        <v>999</v>
      </c>
      <c r="Q43" s="95"/>
    </row>
    <row r="44" spans="1:17" s="11" customFormat="1" ht="18.899999999999999" customHeight="1" x14ac:dyDescent="0.25">
      <c r="A44" s="191">
        <v>38</v>
      </c>
      <c r="B44" s="93"/>
      <c r="C44" s="93"/>
      <c r="D44" s="94"/>
      <c r="E44" s="204"/>
      <c r="F44" s="95"/>
      <c r="G44" s="95"/>
      <c r="H44" s="376"/>
      <c r="I44" s="216"/>
      <c r="J44" s="188" t="e">
        <f>IF(AND(Q44="",#REF!&gt;0,#REF!&lt;5),K44,)</f>
        <v>#REF!</v>
      </c>
      <c r="K44" s="186" t="str">
        <f>IF(D44="","ZZZ9",IF(AND(#REF!&gt;0,#REF!&lt;5),D44&amp;#REF!,D44&amp;"9"))</f>
        <v>ZZZ9</v>
      </c>
      <c r="L44" s="190">
        <f t="shared" si="0"/>
        <v>999</v>
      </c>
      <c r="M44" s="215">
        <f t="shared" si="1"/>
        <v>999</v>
      </c>
      <c r="N44" s="211"/>
      <c r="O44" s="95"/>
      <c r="P44" s="112">
        <f t="shared" si="2"/>
        <v>999</v>
      </c>
      <c r="Q44" s="95"/>
    </row>
    <row r="45" spans="1:17" s="11" customFormat="1" ht="18.899999999999999" customHeight="1" x14ac:dyDescent="0.25">
      <c r="A45" s="191">
        <v>39</v>
      </c>
      <c r="B45" s="93"/>
      <c r="C45" s="93"/>
      <c r="D45" s="94"/>
      <c r="E45" s="204"/>
      <c r="F45" s="95"/>
      <c r="G45" s="95"/>
      <c r="H45" s="376"/>
      <c r="I45" s="216"/>
      <c r="J45" s="188" t="e">
        <f>IF(AND(Q45="",#REF!&gt;0,#REF!&lt;5),K45,)</f>
        <v>#REF!</v>
      </c>
      <c r="K45" s="186" t="str">
        <f>IF(D45="","ZZZ9",IF(AND(#REF!&gt;0,#REF!&lt;5),D45&amp;#REF!,D45&amp;"9"))</f>
        <v>ZZZ9</v>
      </c>
      <c r="L45" s="190">
        <f t="shared" si="0"/>
        <v>999</v>
      </c>
      <c r="M45" s="215">
        <f t="shared" si="1"/>
        <v>999</v>
      </c>
      <c r="N45" s="211"/>
      <c r="O45" s="95"/>
      <c r="P45" s="112">
        <f t="shared" si="2"/>
        <v>999</v>
      </c>
      <c r="Q45" s="95"/>
    </row>
    <row r="46" spans="1:17" s="11" customFormat="1" ht="18.899999999999999" customHeight="1" x14ac:dyDescent="0.25">
      <c r="A46" s="191">
        <v>40</v>
      </c>
      <c r="B46" s="93"/>
      <c r="C46" s="93"/>
      <c r="D46" s="94"/>
      <c r="E46" s="204"/>
      <c r="F46" s="95"/>
      <c r="G46" s="95"/>
      <c r="H46" s="376"/>
      <c r="I46" s="216"/>
      <c r="J46" s="188" t="e">
        <f>IF(AND(Q46="",#REF!&gt;0,#REF!&lt;5),K46,)</f>
        <v>#REF!</v>
      </c>
      <c r="K46" s="186" t="str">
        <f>IF(D46="","ZZZ9",IF(AND(#REF!&gt;0,#REF!&lt;5),D46&amp;#REF!,D46&amp;"9"))</f>
        <v>ZZZ9</v>
      </c>
      <c r="L46" s="190">
        <f t="shared" si="0"/>
        <v>999</v>
      </c>
      <c r="M46" s="215">
        <f t="shared" si="1"/>
        <v>999</v>
      </c>
      <c r="N46" s="211"/>
      <c r="O46" s="95"/>
      <c r="P46" s="112">
        <f t="shared" si="2"/>
        <v>999</v>
      </c>
      <c r="Q46" s="95"/>
    </row>
    <row r="47" spans="1:17" s="11" customFormat="1" ht="18.899999999999999" customHeight="1" x14ac:dyDescent="0.25">
      <c r="A47" s="191">
        <v>41</v>
      </c>
      <c r="B47" s="93"/>
      <c r="C47" s="93"/>
      <c r="D47" s="94"/>
      <c r="E47" s="204"/>
      <c r="F47" s="95"/>
      <c r="G47" s="95"/>
      <c r="H47" s="376"/>
      <c r="I47" s="216"/>
      <c r="J47" s="188" t="e">
        <f>IF(AND(Q47="",#REF!&gt;0,#REF!&lt;5),K47,)</f>
        <v>#REF!</v>
      </c>
      <c r="K47" s="186" t="str">
        <f>IF(D47="","ZZZ9",IF(AND(#REF!&gt;0,#REF!&lt;5),D47&amp;#REF!,D47&amp;"9"))</f>
        <v>ZZZ9</v>
      </c>
      <c r="L47" s="190">
        <f t="shared" si="0"/>
        <v>999</v>
      </c>
      <c r="M47" s="215">
        <f t="shared" si="1"/>
        <v>999</v>
      </c>
      <c r="N47" s="211"/>
      <c r="O47" s="95"/>
      <c r="P47" s="112">
        <f t="shared" si="2"/>
        <v>999</v>
      </c>
      <c r="Q47" s="95"/>
    </row>
    <row r="48" spans="1:17" s="11" customFormat="1" ht="18.899999999999999" customHeight="1" x14ac:dyDescent="0.25">
      <c r="A48" s="191">
        <v>42</v>
      </c>
      <c r="B48" s="93"/>
      <c r="C48" s="93"/>
      <c r="D48" s="94"/>
      <c r="E48" s="204"/>
      <c r="F48" s="95"/>
      <c r="G48" s="95"/>
      <c r="H48" s="376"/>
      <c r="I48" s="216"/>
      <c r="J48" s="188" t="e">
        <f>IF(AND(Q48="",#REF!&gt;0,#REF!&lt;5),K48,)</f>
        <v>#REF!</v>
      </c>
      <c r="K48" s="186" t="str">
        <f>IF(D48="","ZZZ9",IF(AND(#REF!&gt;0,#REF!&lt;5),D48&amp;#REF!,D48&amp;"9"))</f>
        <v>ZZZ9</v>
      </c>
      <c r="L48" s="190">
        <f t="shared" si="0"/>
        <v>999</v>
      </c>
      <c r="M48" s="215">
        <f t="shared" si="1"/>
        <v>999</v>
      </c>
      <c r="N48" s="211"/>
      <c r="O48" s="95"/>
      <c r="P48" s="112">
        <f t="shared" si="2"/>
        <v>999</v>
      </c>
      <c r="Q48" s="95"/>
    </row>
    <row r="49" spans="1:17" s="11" customFormat="1" ht="18.899999999999999" customHeight="1" x14ac:dyDescent="0.25">
      <c r="A49" s="191">
        <v>43</v>
      </c>
      <c r="B49" s="93"/>
      <c r="C49" s="93"/>
      <c r="D49" s="94"/>
      <c r="E49" s="204"/>
      <c r="F49" s="95"/>
      <c r="G49" s="95"/>
      <c r="H49" s="376"/>
      <c r="I49" s="216"/>
      <c r="J49" s="188" t="e">
        <f>IF(AND(Q49="",#REF!&gt;0,#REF!&lt;5),K49,)</f>
        <v>#REF!</v>
      </c>
      <c r="K49" s="186" t="str">
        <f>IF(D49="","ZZZ9",IF(AND(#REF!&gt;0,#REF!&lt;5),D49&amp;#REF!,D49&amp;"9"))</f>
        <v>ZZZ9</v>
      </c>
      <c r="L49" s="190">
        <f t="shared" si="0"/>
        <v>999</v>
      </c>
      <c r="M49" s="215">
        <f t="shared" si="1"/>
        <v>999</v>
      </c>
      <c r="N49" s="211"/>
      <c r="O49" s="95"/>
      <c r="P49" s="112">
        <f t="shared" si="2"/>
        <v>999</v>
      </c>
      <c r="Q49" s="95"/>
    </row>
    <row r="50" spans="1:17" s="11" customFormat="1" ht="18.899999999999999" customHeight="1" x14ac:dyDescent="0.25">
      <c r="A50" s="191">
        <v>44</v>
      </c>
      <c r="B50" s="93"/>
      <c r="C50" s="93"/>
      <c r="D50" s="94"/>
      <c r="E50" s="204"/>
      <c r="F50" s="95"/>
      <c r="G50" s="95"/>
      <c r="H50" s="376"/>
      <c r="I50" s="216"/>
      <c r="J50" s="188" t="e">
        <f>IF(AND(Q50="",#REF!&gt;0,#REF!&lt;5),K50,)</f>
        <v>#REF!</v>
      </c>
      <c r="K50" s="186" t="str">
        <f>IF(D50="","ZZZ9",IF(AND(#REF!&gt;0,#REF!&lt;5),D50&amp;#REF!,D50&amp;"9"))</f>
        <v>ZZZ9</v>
      </c>
      <c r="L50" s="190">
        <f t="shared" si="0"/>
        <v>999</v>
      </c>
      <c r="M50" s="215">
        <f t="shared" si="1"/>
        <v>999</v>
      </c>
      <c r="N50" s="211"/>
      <c r="O50" s="95"/>
      <c r="P50" s="112">
        <f t="shared" si="2"/>
        <v>999</v>
      </c>
      <c r="Q50" s="95"/>
    </row>
    <row r="51" spans="1:17" s="11" customFormat="1" ht="18.899999999999999" customHeight="1" x14ac:dyDescent="0.25">
      <c r="A51" s="191">
        <v>45</v>
      </c>
      <c r="B51" s="93"/>
      <c r="C51" s="93"/>
      <c r="D51" s="94"/>
      <c r="E51" s="204"/>
      <c r="F51" s="95"/>
      <c r="G51" s="95"/>
      <c r="H51" s="376"/>
      <c r="I51" s="216"/>
      <c r="J51" s="188" t="e">
        <f>IF(AND(Q51="",#REF!&gt;0,#REF!&lt;5),K51,)</f>
        <v>#REF!</v>
      </c>
      <c r="K51" s="186" t="str">
        <f>IF(D51="","ZZZ9",IF(AND(#REF!&gt;0,#REF!&lt;5),D51&amp;#REF!,D51&amp;"9"))</f>
        <v>ZZZ9</v>
      </c>
      <c r="L51" s="190">
        <f t="shared" si="0"/>
        <v>999</v>
      </c>
      <c r="M51" s="215">
        <f t="shared" si="1"/>
        <v>999</v>
      </c>
      <c r="N51" s="211"/>
      <c r="O51" s="95"/>
      <c r="P51" s="112">
        <f t="shared" si="2"/>
        <v>999</v>
      </c>
      <c r="Q51" s="95"/>
    </row>
    <row r="52" spans="1:17" s="11" customFormat="1" ht="18.899999999999999" customHeight="1" x14ac:dyDescent="0.25">
      <c r="A52" s="191">
        <v>46</v>
      </c>
      <c r="B52" s="93"/>
      <c r="C52" s="93"/>
      <c r="D52" s="94"/>
      <c r="E52" s="204"/>
      <c r="F52" s="95"/>
      <c r="G52" s="95"/>
      <c r="H52" s="376"/>
      <c r="I52" s="216"/>
      <c r="J52" s="188" t="e">
        <f>IF(AND(Q52="",#REF!&gt;0,#REF!&lt;5),K52,)</f>
        <v>#REF!</v>
      </c>
      <c r="K52" s="186" t="str">
        <f>IF(D52="","ZZZ9",IF(AND(#REF!&gt;0,#REF!&lt;5),D52&amp;#REF!,D52&amp;"9"))</f>
        <v>ZZZ9</v>
      </c>
      <c r="L52" s="190">
        <f t="shared" si="0"/>
        <v>999</v>
      </c>
      <c r="M52" s="215">
        <f t="shared" si="1"/>
        <v>999</v>
      </c>
      <c r="N52" s="211"/>
      <c r="O52" s="95"/>
      <c r="P52" s="112">
        <f t="shared" si="2"/>
        <v>999</v>
      </c>
      <c r="Q52" s="95"/>
    </row>
    <row r="53" spans="1:17" s="11" customFormat="1" ht="18.899999999999999" customHeight="1" x14ac:dyDescent="0.25">
      <c r="A53" s="191">
        <v>47</v>
      </c>
      <c r="B53" s="93"/>
      <c r="C53" s="93"/>
      <c r="D53" s="94"/>
      <c r="E53" s="204"/>
      <c r="F53" s="95"/>
      <c r="G53" s="95"/>
      <c r="H53" s="376"/>
      <c r="I53" s="216"/>
      <c r="J53" s="188" t="e">
        <f>IF(AND(Q53="",#REF!&gt;0,#REF!&lt;5),K53,)</f>
        <v>#REF!</v>
      </c>
      <c r="K53" s="186" t="str">
        <f>IF(D53="","ZZZ9",IF(AND(#REF!&gt;0,#REF!&lt;5),D53&amp;#REF!,D53&amp;"9"))</f>
        <v>ZZZ9</v>
      </c>
      <c r="L53" s="190">
        <f t="shared" si="0"/>
        <v>999</v>
      </c>
      <c r="M53" s="215">
        <f t="shared" si="1"/>
        <v>999</v>
      </c>
      <c r="N53" s="211"/>
      <c r="O53" s="95"/>
      <c r="P53" s="112">
        <f t="shared" si="2"/>
        <v>999</v>
      </c>
      <c r="Q53" s="95"/>
    </row>
    <row r="54" spans="1:17" s="11" customFormat="1" ht="18.899999999999999" customHeight="1" x14ac:dyDescent="0.25">
      <c r="A54" s="191">
        <v>48</v>
      </c>
      <c r="B54" s="93"/>
      <c r="C54" s="93"/>
      <c r="D54" s="94"/>
      <c r="E54" s="204"/>
      <c r="F54" s="95"/>
      <c r="G54" s="95"/>
      <c r="H54" s="376"/>
      <c r="I54" s="216"/>
      <c r="J54" s="188" t="e">
        <f>IF(AND(Q54="",#REF!&gt;0,#REF!&lt;5),K54,)</f>
        <v>#REF!</v>
      </c>
      <c r="K54" s="186" t="str">
        <f>IF(D54="","ZZZ9",IF(AND(#REF!&gt;0,#REF!&lt;5),D54&amp;#REF!,D54&amp;"9"))</f>
        <v>ZZZ9</v>
      </c>
      <c r="L54" s="190">
        <f t="shared" si="0"/>
        <v>999</v>
      </c>
      <c r="M54" s="215">
        <f t="shared" si="1"/>
        <v>999</v>
      </c>
      <c r="N54" s="211"/>
      <c r="O54" s="95"/>
      <c r="P54" s="112">
        <f t="shared" si="2"/>
        <v>999</v>
      </c>
      <c r="Q54" s="95"/>
    </row>
    <row r="55" spans="1:17" s="11" customFormat="1" ht="18.899999999999999" customHeight="1" x14ac:dyDescent="0.25">
      <c r="A55" s="191">
        <v>49</v>
      </c>
      <c r="B55" s="93"/>
      <c r="C55" s="93"/>
      <c r="D55" s="94"/>
      <c r="E55" s="204"/>
      <c r="F55" s="95"/>
      <c r="G55" s="95"/>
      <c r="H55" s="376"/>
      <c r="I55" s="216"/>
      <c r="J55" s="188" t="e">
        <f>IF(AND(Q55="",#REF!&gt;0,#REF!&lt;5),K55,)</f>
        <v>#REF!</v>
      </c>
      <c r="K55" s="186" t="str">
        <f>IF(D55="","ZZZ9",IF(AND(#REF!&gt;0,#REF!&lt;5),D55&amp;#REF!,D55&amp;"9"))</f>
        <v>ZZZ9</v>
      </c>
      <c r="L55" s="190">
        <f t="shared" si="0"/>
        <v>999</v>
      </c>
      <c r="M55" s="215">
        <f t="shared" si="1"/>
        <v>999</v>
      </c>
      <c r="N55" s="211"/>
      <c r="O55" s="95"/>
      <c r="P55" s="112">
        <f t="shared" si="2"/>
        <v>999</v>
      </c>
      <c r="Q55" s="95"/>
    </row>
    <row r="56" spans="1:17" s="11" customFormat="1" ht="18.899999999999999" customHeight="1" x14ac:dyDescent="0.25">
      <c r="A56" s="191">
        <v>50</v>
      </c>
      <c r="B56" s="93"/>
      <c r="C56" s="93"/>
      <c r="D56" s="94"/>
      <c r="E56" s="204"/>
      <c r="F56" s="95"/>
      <c r="G56" s="95"/>
      <c r="H56" s="376"/>
      <c r="I56" s="216"/>
      <c r="J56" s="188" t="e">
        <f>IF(AND(Q56="",#REF!&gt;0,#REF!&lt;5),K56,)</f>
        <v>#REF!</v>
      </c>
      <c r="K56" s="186" t="str">
        <f>IF(D56="","ZZZ9",IF(AND(#REF!&gt;0,#REF!&lt;5),D56&amp;#REF!,D56&amp;"9"))</f>
        <v>ZZZ9</v>
      </c>
      <c r="L56" s="190">
        <f t="shared" si="0"/>
        <v>999</v>
      </c>
      <c r="M56" s="215">
        <f t="shared" si="1"/>
        <v>999</v>
      </c>
      <c r="N56" s="211"/>
      <c r="O56" s="95"/>
      <c r="P56" s="112">
        <f t="shared" si="2"/>
        <v>999</v>
      </c>
      <c r="Q56" s="95"/>
    </row>
    <row r="57" spans="1:17" s="11" customFormat="1" ht="18.899999999999999" customHeight="1" x14ac:dyDescent="0.25">
      <c r="A57" s="191">
        <v>51</v>
      </c>
      <c r="B57" s="93"/>
      <c r="C57" s="93"/>
      <c r="D57" s="94"/>
      <c r="E57" s="204"/>
      <c r="F57" s="95"/>
      <c r="G57" s="95"/>
      <c r="H57" s="376"/>
      <c r="I57" s="216"/>
      <c r="J57" s="188" t="e">
        <f>IF(AND(Q57="",#REF!&gt;0,#REF!&lt;5),K57,)</f>
        <v>#REF!</v>
      </c>
      <c r="K57" s="186" t="str">
        <f>IF(D57="","ZZZ9",IF(AND(#REF!&gt;0,#REF!&lt;5),D57&amp;#REF!,D57&amp;"9"))</f>
        <v>ZZZ9</v>
      </c>
      <c r="L57" s="190">
        <f t="shared" si="0"/>
        <v>999</v>
      </c>
      <c r="M57" s="215">
        <f t="shared" si="1"/>
        <v>999</v>
      </c>
      <c r="N57" s="211"/>
      <c r="O57" s="95"/>
      <c r="P57" s="112">
        <f t="shared" si="2"/>
        <v>999</v>
      </c>
      <c r="Q57" s="95"/>
    </row>
    <row r="58" spans="1:17" s="11" customFormat="1" ht="18.899999999999999" customHeight="1" x14ac:dyDescent="0.25">
      <c r="A58" s="191">
        <v>52</v>
      </c>
      <c r="B58" s="93"/>
      <c r="C58" s="93"/>
      <c r="D58" s="94"/>
      <c r="E58" s="204"/>
      <c r="F58" s="95"/>
      <c r="G58" s="95"/>
      <c r="H58" s="376"/>
      <c r="I58" s="216"/>
      <c r="J58" s="188" t="e">
        <f>IF(AND(Q58="",#REF!&gt;0,#REF!&lt;5),K58,)</f>
        <v>#REF!</v>
      </c>
      <c r="K58" s="186" t="str">
        <f>IF(D58="","ZZZ9",IF(AND(#REF!&gt;0,#REF!&lt;5),D58&amp;#REF!,D58&amp;"9"))</f>
        <v>ZZZ9</v>
      </c>
      <c r="L58" s="190">
        <f t="shared" si="0"/>
        <v>999</v>
      </c>
      <c r="M58" s="215">
        <f t="shared" si="1"/>
        <v>999</v>
      </c>
      <c r="N58" s="211"/>
      <c r="O58" s="95"/>
      <c r="P58" s="112">
        <f t="shared" si="2"/>
        <v>999</v>
      </c>
      <c r="Q58" s="95"/>
    </row>
    <row r="59" spans="1:17" s="11" customFormat="1" ht="18.899999999999999" customHeight="1" x14ac:dyDescent="0.25">
      <c r="A59" s="191">
        <v>53</v>
      </c>
      <c r="B59" s="93"/>
      <c r="C59" s="93"/>
      <c r="D59" s="94"/>
      <c r="E59" s="204"/>
      <c r="F59" s="95"/>
      <c r="G59" s="95"/>
      <c r="H59" s="376"/>
      <c r="I59" s="216"/>
      <c r="J59" s="188" t="e">
        <f>IF(AND(Q59="",#REF!&gt;0,#REF!&lt;5),K59,)</f>
        <v>#REF!</v>
      </c>
      <c r="K59" s="186" t="str">
        <f>IF(D59="","ZZZ9",IF(AND(#REF!&gt;0,#REF!&lt;5),D59&amp;#REF!,D59&amp;"9"))</f>
        <v>ZZZ9</v>
      </c>
      <c r="L59" s="190">
        <f t="shared" si="0"/>
        <v>999</v>
      </c>
      <c r="M59" s="215">
        <f t="shared" si="1"/>
        <v>999</v>
      </c>
      <c r="N59" s="211"/>
      <c r="O59" s="95"/>
      <c r="P59" s="112">
        <f t="shared" si="2"/>
        <v>999</v>
      </c>
      <c r="Q59" s="95"/>
    </row>
    <row r="60" spans="1:17" s="11" customFormat="1" ht="18.899999999999999" customHeight="1" x14ac:dyDescent="0.25">
      <c r="A60" s="191">
        <v>54</v>
      </c>
      <c r="B60" s="93"/>
      <c r="C60" s="93"/>
      <c r="D60" s="94"/>
      <c r="E60" s="204"/>
      <c r="F60" s="95"/>
      <c r="G60" s="95"/>
      <c r="H60" s="376"/>
      <c r="I60" s="216"/>
      <c r="J60" s="188" t="e">
        <f>IF(AND(Q60="",#REF!&gt;0,#REF!&lt;5),K60,)</f>
        <v>#REF!</v>
      </c>
      <c r="K60" s="186" t="str">
        <f>IF(D60="","ZZZ9",IF(AND(#REF!&gt;0,#REF!&lt;5),D60&amp;#REF!,D60&amp;"9"))</f>
        <v>ZZZ9</v>
      </c>
      <c r="L60" s="190">
        <f t="shared" si="0"/>
        <v>999</v>
      </c>
      <c r="M60" s="215">
        <f t="shared" si="1"/>
        <v>999</v>
      </c>
      <c r="N60" s="211"/>
      <c r="O60" s="95"/>
      <c r="P60" s="112">
        <f t="shared" si="2"/>
        <v>999</v>
      </c>
      <c r="Q60" s="95"/>
    </row>
    <row r="61" spans="1:17" s="11" customFormat="1" ht="18.899999999999999" customHeight="1" x14ac:dyDescent="0.25">
      <c r="A61" s="191">
        <v>55</v>
      </c>
      <c r="B61" s="93"/>
      <c r="C61" s="93"/>
      <c r="D61" s="94"/>
      <c r="E61" s="204"/>
      <c r="F61" s="95"/>
      <c r="G61" s="95"/>
      <c r="H61" s="376"/>
      <c r="I61" s="216"/>
      <c r="J61" s="188" t="e">
        <f>IF(AND(Q61="",#REF!&gt;0,#REF!&lt;5),K61,)</f>
        <v>#REF!</v>
      </c>
      <c r="K61" s="186" t="str">
        <f>IF(D61="","ZZZ9",IF(AND(#REF!&gt;0,#REF!&lt;5),D61&amp;#REF!,D61&amp;"9"))</f>
        <v>ZZZ9</v>
      </c>
      <c r="L61" s="190">
        <f t="shared" si="0"/>
        <v>999</v>
      </c>
      <c r="M61" s="215">
        <f t="shared" si="1"/>
        <v>999</v>
      </c>
      <c r="N61" s="211"/>
      <c r="O61" s="95"/>
      <c r="P61" s="112">
        <f t="shared" si="2"/>
        <v>999</v>
      </c>
      <c r="Q61" s="95"/>
    </row>
    <row r="62" spans="1:17" s="11" customFormat="1" ht="18.899999999999999" customHeight="1" x14ac:dyDescent="0.25">
      <c r="A62" s="191">
        <v>56</v>
      </c>
      <c r="B62" s="93"/>
      <c r="C62" s="93"/>
      <c r="D62" s="94"/>
      <c r="E62" s="204"/>
      <c r="F62" s="95"/>
      <c r="G62" s="95"/>
      <c r="H62" s="376"/>
      <c r="I62" s="216"/>
      <c r="J62" s="188" t="e">
        <f>IF(AND(Q62="",#REF!&gt;0,#REF!&lt;5),K62,)</f>
        <v>#REF!</v>
      </c>
      <c r="K62" s="186" t="str">
        <f>IF(D62="","ZZZ9",IF(AND(#REF!&gt;0,#REF!&lt;5),D62&amp;#REF!,D62&amp;"9"))</f>
        <v>ZZZ9</v>
      </c>
      <c r="L62" s="190">
        <f t="shared" si="0"/>
        <v>999</v>
      </c>
      <c r="M62" s="215">
        <f t="shared" si="1"/>
        <v>999</v>
      </c>
      <c r="N62" s="211"/>
      <c r="O62" s="95"/>
      <c r="P62" s="112">
        <f t="shared" si="2"/>
        <v>999</v>
      </c>
      <c r="Q62" s="95"/>
    </row>
    <row r="63" spans="1:17" s="11" customFormat="1" ht="18.899999999999999" customHeight="1" x14ac:dyDescent="0.25">
      <c r="A63" s="191">
        <v>57</v>
      </c>
      <c r="B63" s="93"/>
      <c r="C63" s="93"/>
      <c r="D63" s="94"/>
      <c r="E63" s="204"/>
      <c r="F63" s="95"/>
      <c r="G63" s="95"/>
      <c r="H63" s="376"/>
      <c r="I63" s="216"/>
      <c r="J63" s="188" t="e">
        <f>IF(AND(Q63="",#REF!&gt;0,#REF!&lt;5),K63,)</f>
        <v>#REF!</v>
      </c>
      <c r="K63" s="186" t="str">
        <f>IF(D63="","ZZZ9",IF(AND(#REF!&gt;0,#REF!&lt;5),D63&amp;#REF!,D63&amp;"9"))</f>
        <v>ZZZ9</v>
      </c>
      <c r="L63" s="190">
        <f t="shared" si="0"/>
        <v>999</v>
      </c>
      <c r="M63" s="215">
        <f t="shared" si="1"/>
        <v>999</v>
      </c>
      <c r="N63" s="211"/>
      <c r="O63" s="95"/>
      <c r="P63" s="112">
        <f t="shared" si="2"/>
        <v>999</v>
      </c>
      <c r="Q63" s="95"/>
    </row>
    <row r="64" spans="1:17" s="11" customFormat="1" ht="18.899999999999999" customHeight="1" x14ac:dyDescent="0.25">
      <c r="A64" s="191">
        <v>58</v>
      </c>
      <c r="B64" s="93"/>
      <c r="C64" s="93"/>
      <c r="D64" s="94"/>
      <c r="E64" s="204"/>
      <c r="F64" s="95"/>
      <c r="G64" s="95"/>
      <c r="H64" s="376"/>
      <c r="I64" s="216"/>
      <c r="J64" s="188" t="e">
        <f>IF(AND(Q64="",#REF!&gt;0,#REF!&lt;5),K64,)</f>
        <v>#REF!</v>
      </c>
      <c r="K64" s="186" t="str">
        <f>IF(D64="","ZZZ9",IF(AND(#REF!&gt;0,#REF!&lt;5),D64&amp;#REF!,D64&amp;"9"))</f>
        <v>ZZZ9</v>
      </c>
      <c r="L64" s="190">
        <f t="shared" si="0"/>
        <v>999</v>
      </c>
      <c r="M64" s="215">
        <f t="shared" si="1"/>
        <v>999</v>
      </c>
      <c r="N64" s="211"/>
      <c r="O64" s="95"/>
      <c r="P64" s="112">
        <f t="shared" si="2"/>
        <v>999</v>
      </c>
      <c r="Q64" s="95"/>
    </row>
    <row r="65" spans="1:17" s="11" customFormat="1" ht="18.899999999999999" customHeight="1" x14ac:dyDescent="0.25">
      <c r="A65" s="191">
        <v>59</v>
      </c>
      <c r="B65" s="93"/>
      <c r="C65" s="93"/>
      <c r="D65" s="94"/>
      <c r="E65" s="204"/>
      <c r="F65" s="95"/>
      <c r="G65" s="95"/>
      <c r="H65" s="376"/>
      <c r="I65" s="216"/>
      <c r="J65" s="188" t="e">
        <f>IF(AND(Q65="",#REF!&gt;0,#REF!&lt;5),K65,)</f>
        <v>#REF!</v>
      </c>
      <c r="K65" s="186" t="str">
        <f>IF(D65="","ZZZ9",IF(AND(#REF!&gt;0,#REF!&lt;5),D65&amp;#REF!,D65&amp;"9"))</f>
        <v>ZZZ9</v>
      </c>
      <c r="L65" s="190">
        <f t="shared" si="0"/>
        <v>999</v>
      </c>
      <c r="M65" s="215">
        <f t="shared" si="1"/>
        <v>999</v>
      </c>
      <c r="N65" s="211"/>
      <c r="O65" s="95"/>
      <c r="P65" s="112">
        <f t="shared" si="2"/>
        <v>999</v>
      </c>
      <c r="Q65" s="95"/>
    </row>
    <row r="66" spans="1:17" s="11" customFormat="1" ht="18.899999999999999" customHeight="1" x14ac:dyDescent="0.25">
      <c r="A66" s="191">
        <v>60</v>
      </c>
      <c r="B66" s="93"/>
      <c r="C66" s="93"/>
      <c r="D66" s="94"/>
      <c r="E66" s="204"/>
      <c r="F66" s="95"/>
      <c r="G66" s="95"/>
      <c r="H66" s="376"/>
      <c r="I66" s="216"/>
      <c r="J66" s="188" t="e">
        <f>IF(AND(Q66="",#REF!&gt;0,#REF!&lt;5),K66,)</f>
        <v>#REF!</v>
      </c>
      <c r="K66" s="186" t="str">
        <f>IF(D66="","ZZZ9",IF(AND(#REF!&gt;0,#REF!&lt;5),D66&amp;#REF!,D66&amp;"9"))</f>
        <v>ZZZ9</v>
      </c>
      <c r="L66" s="190">
        <f t="shared" si="0"/>
        <v>999</v>
      </c>
      <c r="M66" s="215">
        <f t="shared" si="1"/>
        <v>999</v>
      </c>
      <c r="N66" s="211"/>
      <c r="O66" s="95"/>
      <c r="P66" s="112">
        <f t="shared" si="2"/>
        <v>999</v>
      </c>
      <c r="Q66" s="95"/>
    </row>
    <row r="67" spans="1:17" s="11" customFormat="1" ht="18.899999999999999" customHeight="1" x14ac:dyDescent="0.25">
      <c r="A67" s="191">
        <v>61</v>
      </c>
      <c r="B67" s="93"/>
      <c r="C67" s="93"/>
      <c r="D67" s="94"/>
      <c r="E67" s="204"/>
      <c r="F67" s="95"/>
      <c r="G67" s="95"/>
      <c r="H67" s="376"/>
      <c r="I67" s="216"/>
      <c r="J67" s="188" t="e">
        <f>IF(AND(Q67="",#REF!&gt;0,#REF!&lt;5),K67,)</f>
        <v>#REF!</v>
      </c>
      <c r="K67" s="186" t="str">
        <f>IF(D67="","ZZZ9",IF(AND(#REF!&gt;0,#REF!&lt;5),D67&amp;#REF!,D67&amp;"9"))</f>
        <v>ZZZ9</v>
      </c>
      <c r="L67" s="190">
        <f t="shared" si="0"/>
        <v>999</v>
      </c>
      <c r="M67" s="215">
        <f t="shared" si="1"/>
        <v>999</v>
      </c>
      <c r="N67" s="211"/>
      <c r="O67" s="95"/>
      <c r="P67" s="112">
        <f t="shared" si="2"/>
        <v>999</v>
      </c>
      <c r="Q67" s="95"/>
    </row>
    <row r="68" spans="1:17" s="11" customFormat="1" ht="18.899999999999999" customHeight="1" x14ac:dyDescent="0.25">
      <c r="A68" s="191">
        <v>62</v>
      </c>
      <c r="B68" s="93"/>
      <c r="C68" s="93"/>
      <c r="D68" s="94"/>
      <c r="E68" s="204"/>
      <c r="F68" s="95"/>
      <c r="G68" s="95"/>
      <c r="H68" s="376"/>
      <c r="I68" s="216"/>
      <c r="J68" s="188" t="e">
        <f>IF(AND(Q68="",#REF!&gt;0,#REF!&lt;5),K68,)</f>
        <v>#REF!</v>
      </c>
      <c r="K68" s="186" t="str">
        <f>IF(D68="","ZZZ9",IF(AND(#REF!&gt;0,#REF!&lt;5),D68&amp;#REF!,D68&amp;"9"))</f>
        <v>ZZZ9</v>
      </c>
      <c r="L68" s="190">
        <f t="shared" si="0"/>
        <v>999</v>
      </c>
      <c r="M68" s="215">
        <f t="shared" si="1"/>
        <v>999</v>
      </c>
      <c r="N68" s="211"/>
      <c r="O68" s="95"/>
      <c r="P68" s="112">
        <f t="shared" si="2"/>
        <v>999</v>
      </c>
      <c r="Q68" s="95"/>
    </row>
    <row r="69" spans="1:17" s="11" customFormat="1" ht="18.899999999999999" customHeight="1" x14ac:dyDescent="0.25">
      <c r="A69" s="191">
        <v>63</v>
      </c>
      <c r="B69" s="93"/>
      <c r="C69" s="93"/>
      <c r="D69" s="94"/>
      <c r="E69" s="204"/>
      <c r="F69" s="95"/>
      <c r="G69" s="95"/>
      <c r="H69" s="376"/>
      <c r="I69" s="216"/>
      <c r="J69" s="188" t="e">
        <f>IF(AND(Q69="",#REF!&gt;0,#REF!&lt;5),K69,)</f>
        <v>#REF!</v>
      </c>
      <c r="K69" s="186" t="str">
        <f>IF(D69="","ZZZ9",IF(AND(#REF!&gt;0,#REF!&lt;5),D69&amp;#REF!,D69&amp;"9"))</f>
        <v>ZZZ9</v>
      </c>
      <c r="L69" s="190">
        <f t="shared" si="0"/>
        <v>999</v>
      </c>
      <c r="M69" s="215">
        <f t="shared" si="1"/>
        <v>999</v>
      </c>
      <c r="N69" s="211"/>
      <c r="O69" s="95"/>
      <c r="P69" s="112">
        <f t="shared" si="2"/>
        <v>999</v>
      </c>
      <c r="Q69" s="95"/>
    </row>
    <row r="70" spans="1:17" s="11" customFormat="1" ht="18.899999999999999" customHeight="1" x14ac:dyDescent="0.25">
      <c r="A70" s="191">
        <v>64</v>
      </c>
      <c r="B70" s="93"/>
      <c r="C70" s="93"/>
      <c r="D70" s="94"/>
      <c r="E70" s="204"/>
      <c r="F70" s="95"/>
      <c r="G70" s="95"/>
      <c r="H70" s="376"/>
      <c r="I70" s="216"/>
      <c r="J70" s="188" t="e">
        <f>IF(AND(Q70="",#REF!&gt;0,#REF!&lt;5),K70,)</f>
        <v>#REF!</v>
      </c>
      <c r="K70" s="186" t="str">
        <f>IF(D70="","ZZZ9",IF(AND(#REF!&gt;0,#REF!&lt;5),D70&amp;#REF!,D70&amp;"9"))</f>
        <v>ZZZ9</v>
      </c>
      <c r="L70" s="190">
        <f t="shared" si="0"/>
        <v>999</v>
      </c>
      <c r="M70" s="215">
        <f t="shared" si="1"/>
        <v>999</v>
      </c>
      <c r="N70" s="211"/>
      <c r="O70" s="95"/>
      <c r="P70" s="112">
        <f t="shared" si="2"/>
        <v>999</v>
      </c>
      <c r="Q70" s="95"/>
    </row>
    <row r="71" spans="1:17" s="11" customFormat="1" ht="18.899999999999999" customHeight="1" x14ac:dyDescent="0.25">
      <c r="A71" s="191">
        <v>65</v>
      </c>
      <c r="B71" s="93"/>
      <c r="C71" s="93"/>
      <c r="D71" s="94"/>
      <c r="E71" s="204"/>
      <c r="F71" s="95"/>
      <c r="G71" s="95"/>
      <c r="H71" s="376"/>
      <c r="I71" s="216"/>
      <c r="J71" s="188" t="e">
        <f>IF(AND(Q71="",#REF!&gt;0,#REF!&lt;5),K71,)</f>
        <v>#REF!</v>
      </c>
      <c r="K71" s="186" t="str">
        <f>IF(D71="","ZZZ9",IF(AND(#REF!&gt;0,#REF!&lt;5),D71&amp;#REF!,D71&amp;"9"))</f>
        <v>ZZZ9</v>
      </c>
      <c r="L71" s="190">
        <f t="shared" si="0"/>
        <v>999</v>
      </c>
      <c r="M71" s="215">
        <f t="shared" si="1"/>
        <v>999</v>
      </c>
      <c r="N71" s="211"/>
      <c r="O71" s="95"/>
      <c r="P71" s="112">
        <f t="shared" si="2"/>
        <v>999</v>
      </c>
      <c r="Q71" s="95"/>
    </row>
    <row r="72" spans="1:17" s="11" customFormat="1" ht="18.899999999999999" customHeight="1" x14ac:dyDescent="0.25">
      <c r="A72" s="191">
        <v>66</v>
      </c>
      <c r="B72" s="93"/>
      <c r="C72" s="93"/>
      <c r="D72" s="94"/>
      <c r="E72" s="204"/>
      <c r="F72" s="95"/>
      <c r="G72" s="95"/>
      <c r="H72" s="376"/>
      <c r="I72" s="216"/>
      <c r="J72" s="188" t="e">
        <f>IF(AND(Q72="",#REF!&gt;0,#REF!&lt;5),K72,)</f>
        <v>#REF!</v>
      </c>
      <c r="K72" s="186" t="str">
        <f>IF(D72="","ZZZ9",IF(AND(#REF!&gt;0,#REF!&lt;5),D72&amp;#REF!,D72&amp;"9"))</f>
        <v>ZZZ9</v>
      </c>
      <c r="L72" s="190">
        <f t="shared" si="0"/>
        <v>999</v>
      </c>
      <c r="M72" s="215">
        <f t="shared" si="1"/>
        <v>999</v>
      </c>
      <c r="N72" s="211"/>
      <c r="O72" s="95"/>
      <c r="P72" s="112">
        <f t="shared" si="2"/>
        <v>999</v>
      </c>
      <c r="Q72" s="95"/>
    </row>
    <row r="73" spans="1:17" s="11" customFormat="1" ht="18.899999999999999" customHeight="1" x14ac:dyDescent="0.25">
      <c r="A73" s="191">
        <v>67</v>
      </c>
      <c r="B73" s="93"/>
      <c r="C73" s="93"/>
      <c r="D73" s="94"/>
      <c r="E73" s="204"/>
      <c r="F73" s="95"/>
      <c r="G73" s="95"/>
      <c r="H73" s="376"/>
      <c r="I73" s="216"/>
      <c r="J73" s="188" t="e">
        <f>IF(AND(Q73="",#REF!&gt;0,#REF!&lt;5),K73,)</f>
        <v>#REF!</v>
      </c>
      <c r="K73" s="186" t="str">
        <f>IF(D73="","ZZZ9",IF(AND(#REF!&gt;0,#REF!&lt;5),D73&amp;#REF!,D73&amp;"9"))</f>
        <v>ZZZ9</v>
      </c>
      <c r="L73" s="190">
        <f t="shared" si="0"/>
        <v>999</v>
      </c>
      <c r="M73" s="215">
        <f t="shared" si="1"/>
        <v>999</v>
      </c>
      <c r="N73" s="211"/>
      <c r="O73" s="95"/>
      <c r="P73" s="112">
        <f t="shared" si="2"/>
        <v>999</v>
      </c>
      <c r="Q73" s="95"/>
    </row>
    <row r="74" spans="1:17" s="11" customFormat="1" ht="18.899999999999999" customHeight="1" x14ac:dyDescent="0.25">
      <c r="A74" s="191">
        <v>68</v>
      </c>
      <c r="B74" s="93"/>
      <c r="C74" s="93"/>
      <c r="D74" s="94"/>
      <c r="E74" s="204"/>
      <c r="F74" s="95"/>
      <c r="G74" s="95"/>
      <c r="H74" s="376"/>
      <c r="I74" s="216"/>
      <c r="J74" s="188" t="e">
        <f>IF(AND(Q74="",#REF!&gt;0,#REF!&lt;5),K74,)</f>
        <v>#REF!</v>
      </c>
      <c r="K74" s="186" t="str">
        <f>IF(D74="","ZZZ9",IF(AND(#REF!&gt;0,#REF!&lt;5),D74&amp;#REF!,D74&amp;"9"))</f>
        <v>ZZZ9</v>
      </c>
      <c r="L74" s="190">
        <f t="shared" si="0"/>
        <v>999</v>
      </c>
      <c r="M74" s="215">
        <f t="shared" si="1"/>
        <v>999</v>
      </c>
      <c r="N74" s="211"/>
      <c r="O74" s="95"/>
      <c r="P74" s="112">
        <f t="shared" si="2"/>
        <v>999</v>
      </c>
      <c r="Q74" s="95"/>
    </row>
    <row r="75" spans="1:17" s="11" customFormat="1" ht="18.899999999999999" customHeight="1" x14ac:dyDescent="0.25">
      <c r="A75" s="191">
        <v>69</v>
      </c>
      <c r="B75" s="93"/>
      <c r="C75" s="93"/>
      <c r="D75" s="94"/>
      <c r="E75" s="204"/>
      <c r="F75" s="95"/>
      <c r="G75" s="95"/>
      <c r="H75" s="376"/>
      <c r="I75" s="216"/>
      <c r="J75" s="188" t="e">
        <f>IF(AND(Q75="",#REF!&gt;0,#REF!&lt;5),K75,)</f>
        <v>#REF!</v>
      </c>
      <c r="K75" s="186" t="str">
        <f>IF(D75="","ZZZ9",IF(AND(#REF!&gt;0,#REF!&lt;5),D75&amp;#REF!,D75&amp;"9"))</f>
        <v>ZZZ9</v>
      </c>
      <c r="L75" s="190">
        <f t="shared" si="0"/>
        <v>999</v>
      </c>
      <c r="M75" s="215">
        <f t="shared" si="1"/>
        <v>999</v>
      </c>
      <c r="N75" s="211"/>
      <c r="O75" s="95"/>
      <c r="P75" s="112">
        <f t="shared" si="2"/>
        <v>999</v>
      </c>
      <c r="Q75" s="95"/>
    </row>
    <row r="76" spans="1:17" s="11" customFormat="1" ht="18.899999999999999" customHeight="1" x14ac:dyDescent="0.25">
      <c r="A76" s="191">
        <v>70</v>
      </c>
      <c r="B76" s="93"/>
      <c r="C76" s="93"/>
      <c r="D76" s="94"/>
      <c r="E76" s="204"/>
      <c r="F76" s="95"/>
      <c r="G76" s="95"/>
      <c r="H76" s="376"/>
      <c r="I76" s="216"/>
      <c r="J76" s="188" t="e">
        <f>IF(AND(Q76="",#REF!&gt;0,#REF!&lt;5),K76,)</f>
        <v>#REF!</v>
      </c>
      <c r="K76" s="186" t="str">
        <f>IF(D76="","ZZZ9",IF(AND(#REF!&gt;0,#REF!&lt;5),D76&amp;#REF!,D76&amp;"9"))</f>
        <v>ZZZ9</v>
      </c>
      <c r="L76" s="190">
        <f t="shared" si="0"/>
        <v>999</v>
      </c>
      <c r="M76" s="215">
        <f t="shared" si="1"/>
        <v>999</v>
      </c>
      <c r="N76" s="211"/>
      <c r="O76" s="95"/>
      <c r="P76" s="112">
        <f t="shared" si="2"/>
        <v>999</v>
      </c>
      <c r="Q76" s="95"/>
    </row>
    <row r="77" spans="1:17" s="11" customFormat="1" ht="18.899999999999999" customHeight="1" x14ac:dyDescent="0.25">
      <c r="A77" s="191">
        <v>71</v>
      </c>
      <c r="B77" s="93"/>
      <c r="C77" s="93"/>
      <c r="D77" s="94"/>
      <c r="E77" s="204"/>
      <c r="F77" s="95"/>
      <c r="G77" s="95"/>
      <c r="H77" s="376"/>
      <c r="I77" s="216"/>
      <c r="J77" s="188" t="e">
        <f>IF(AND(Q77="",#REF!&gt;0,#REF!&lt;5),K77,)</f>
        <v>#REF!</v>
      </c>
      <c r="K77" s="186" t="str">
        <f>IF(D77="","ZZZ9",IF(AND(#REF!&gt;0,#REF!&lt;5),D77&amp;#REF!,D77&amp;"9"))</f>
        <v>ZZZ9</v>
      </c>
      <c r="L77" s="190">
        <f t="shared" si="0"/>
        <v>999</v>
      </c>
      <c r="M77" s="215">
        <f t="shared" si="1"/>
        <v>999</v>
      </c>
      <c r="N77" s="211"/>
      <c r="O77" s="95"/>
      <c r="P77" s="112">
        <f t="shared" si="2"/>
        <v>999</v>
      </c>
      <c r="Q77" s="95"/>
    </row>
    <row r="78" spans="1:17" s="11" customFormat="1" ht="18.899999999999999" customHeight="1" x14ac:dyDescent="0.25">
      <c r="A78" s="191">
        <v>72</v>
      </c>
      <c r="B78" s="93"/>
      <c r="C78" s="93"/>
      <c r="D78" s="94"/>
      <c r="E78" s="204"/>
      <c r="F78" s="95"/>
      <c r="G78" s="95"/>
      <c r="H78" s="376"/>
      <c r="I78" s="216"/>
      <c r="J78" s="188" t="e">
        <f>IF(AND(Q78="",#REF!&gt;0,#REF!&lt;5),K78,)</f>
        <v>#REF!</v>
      </c>
      <c r="K78" s="186" t="str">
        <f>IF(D78="","ZZZ9",IF(AND(#REF!&gt;0,#REF!&lt;5),D78&amp;#REF!,D78&amp;"9"))</f>
        <v>ZZZ9</v>
      </c>
      <c r="L78" s="190">
        <f t="shared" si="0"/>
        <v>999</v>
      </c>
      <c r="M78" s="215">
        <f t="shared" si="1"/>
        <v>999</v>
      </c>
      <c r="N78" s="211"/>
      <c r="O78" s="95"/>
      <c r="P78" s="112">
        <f t="shared" si="2"/>
        <v>999</v>
      </c>
      <c r="Q78" s="95"/>
    </row>
    <row r="79" spans="1:17" s="11" customFormat="1" ht="18.899999999999999" customHeight="1" x14ac:dyDescent="0.25">
      <c r="A79" s="191">
        <v>73</v>
      </c>
      <c r="B79" s="93"/>
      <c r="C79" s="93"/>
      <c r="D79" s="94"/>
      <c r="E79" s="204"/>
      <c r="F79" s="95"/>
      <c r="G79" s="95"/>
      <c r="H79" s="376"/>
      <c r="I79" s="216"/>
      <c r="J79" s="188" t="e">
        <f>IF(AND(Q79="",#REF!&gt;0,#REF!&lt;5),K79,)</f>
        <v>#REF!</v>
      </c>
      <c r="K79" s="186" t="str">
        <f>IF(D79="","ZZZ9",IF(AND(#REF!&gt;0,#REF!&lt;5),D79&amp;#REF!,D79&amp;"9"))</f>
        <v>ZZZ9</v>
      </c>
      <c r="L79" s="190">
        <f t="shared" si="0"/>
        <v>999</v>
      </c>
      <c r="M79" s="215">
        <f t="shared" si="1"/>
        <v>999</v>
      </c>
      <c r="N79" s="211"/>
      <c r="O79" s="95"/>
      <c r="P79" s="112">
        <f t="shared" si="2"/>
        <v>999</v>
      </c>
      <c r="Q79" s="95"/>
    </row>
    <row r="80" spans="1:17" s="11" customFormat="1" ht="18.899999999999999" customHeight="1" x14ac:dyDescent="0.25">
      <c r="A80" s="191">
        <v>74</v>
      </c>
      <c r="B80" s="93"/>
      <c r="C80" s="93"/>
      <c r="D80" s="94"/>
      <c r="E80" s="204"/>
      <c r="F80" s="95"/>
      <c r="G80" s="95"/>
      <c r="H80" s="376"/>
      <c r="I80" s="216"/>
      <c r="J80" s="188" t="e">
        <f>IF(AND(Q80="",#REF!&gt;0,#REF!&lt;5),K80,)</f>
        <v>#REF!</v>
      </c>
      <c r="K80" s="186" t="str">
        <f>IF(D80="","ZZZ9",IF(AND(#REF!&gt;0,#REF!&lt;5),D80&amp;#REF!,D80&amp;"9"))</f>
        <v>ZZZ9</v>
      </c>
      <c r="L80" s="190">
        <f t="shared" si="0"/>
        <v>999</v>
      </c>
      <c r="M80" s="215">
        <f t="shared" si="1"/>
        <v>999</v>
      </c>
      <c r="N80" s="211"/>
      <c r="O80" s="95"/>
      <c r="P80" s="112">
        <f t="shared" si="2"/>
        <v>999</v>
      </c>
      <c r="Q80" s="95"/>
    </row>
    <row r="81" spans="1:17" s="11" customFormat="1" ht="18.899999999999999" customHeight="1" x14ac:dyDescent="0.25">
      <c r="A81" s="191">
        <v>75</v>
      </c>
      <c r="B81" s="93"/>
      <c r="C81" s="93"/>
      <c r="D81" s="94"/>
      <c r="E81" s="204"/>
      <c r="F81" s="95"/>
      <c r="G81" s="95"/>
      <c r="H81" s="376"/>
      <c r="I81" s="216"/>
      <c r="J81" s="188" t="e">
        <f>IF(AND(Q81="",#REF!&gt;0,#REF!&lt;5),K81,)</f>
        <v>#REF!</v>
      </c>
      <c r="K81" s="186" t="str">
        <f>IF(D81="","ZZZ9",IF(AND(#REF!&gt;0,#REF!&lt;5),D81&amp;#REF!,D81&amp;"9"))</f>
        <v>ZZZ9</v>
      </c>
      <c r="L81" s="190">
        <f t="shared" si="0"/>
        <v>999</v>
      </c>
      <c r="M81" s="215">
        <f t="shared" si="1"/>
        <v>999</v>
      </c>
      <c r="N81" s="211"/>
      <c r="O81" s="95"/>
      <c r="P81" s="112">
        <f t="shared" si="2"/>
        <v>999</v>
      </c>
      <c r="Q81" s="95"/>
    </row>
    <row r="82" spans="1:17" s="11" customFormat="1" ht="18.899999999999999" customHeight="1" x14ac:dyDescent="0.25">
      <c r="A82" s="191">
        <v>76</v>
      </c>
      <c r="B82" s="93"/>
      <c r="C82" s="93"/>
      <c r="D82" s="94"/>
      <c r="E82" s="204"/>
      <c r="F82" s="95"/>
      <c r="G82" s="95"/>
      <c r="H82" s="376"/>
      <c r="I82" s="216"/>
      <c r="J82" s="188" t="e">
        <f>IF(AND(Q82="",#REF!&gt;0,#REF!&lt;5),K82,)</f>
        <v>#REF!</v>
      </c>
      <c r="K82" s="186" t="str">
        <f>IF(D82="","ZZZ9",IF(AND(#REF!&gt;0,#REF!&lt;5),D82&amp;#REF!,D82&amp;"9"))</f>
        <v>ZZZ9</v>
      </c>
      <c r="L82" s="190">
        <f t="shared" si="0"/>
        <v>999</v>
      </c>
      <c r="M82" s="215">
        <f t="shared" si="1"/>
        <v>999</v>
      </c>
      <c r="N82" s="211"/>
      <c r="O82" s="95"/>
      <c r="P82" s="112">
        <f t="shared" si="2"/>
        <v>999</v>
      </c>
      <c r="Q82" s="95"/>
    </row>
    <row r="83" spans="1:17" s="11" customFormat="1" ht="18.899999999999999" customHeight="1" x14ac:dyDescent="0.25">
      <c r="A83" s="191">
        <v>77</v>
      </c>
      <c r="B83" s="93"/>
      <c r="C83" s="93"/>
      <c r="D83" s="94"/>
      <c r="E83" s="204"/>
      <c r="F83" s="95"/>
      <c r="G83" s="95"/>
      <c r="H83" s="376"/>
      <c r="I83" s="216"/>
      <c r="J83" s="188" t="e">
        <f>IF(AND(Q83="",#REF!&gt;0,#REF!&lt;5),K83,)</f>
        <v>#REF!</v>
      </c>
      <c r="K83" s="186" t="str">
        <f>IF(D83="","ZZZ9",IF(AND(#REF!&gt;0,#REF!&lt;5),D83&amp;#REF!,D83&amp;"9"))</f>
        <v>ZZZ9</v>
      </c>
      <c r="L83" s="190">
        <f t="shared" si="0"/>
        <v>999</v>
      </c>
      <c r="M83" s="215">
        <f t="shared" si="1"/>
        <v>999</v>
      </c>
      <c r="N83" s="211"/>
      <c r="O83" s="95"/>
      <c r="P83" s="112">
        <f t="shared" si="2"/>
        <v>999</v>
      </c>
      <c r="Q83" s="95"/>
    </row>
    <row r="84" spans="1:17" s="11" customFormat="1" ht="18.899999999999999" customHeight="1" x14ac:dyDescent="0.25">
      <c r="A84" s="191">
        <v>78</v>
      </c>
      <c r="B84" s="93"/>
      <c r="C84" s="93"/>
      <c r="D84" s="94"/>
      <c r="E84" s="204"/>
      <c r="F84" s="95"/>
      <c r="G84" s="95"/>
      <c r="H84" s="376"/>
      <c r="I84" s="216"/>
      <c r="J84" s="188" t="e">
        <f>IF(AND(Q84="",#REF!&gt;0,#REF!&lt;5),K84,)</f>
        <v>#REF!</v>
      </c>
      <c r="K84" s="186" t="str">
        <f>IF(D84="","ZZZ9",IF(AND(#REF!&gt;0,#REF!&lt;5),D84&amp;#REF!,D84&amp;"9"))</f>
        <v>ZZZ9</v>
      </c>
      <c r="L84" s="190">
        <f t="shared" si="0"/>
        <v>999</v>
      </c>
      <c r="M84" s="215">
        <f t="shared" si="1"/>
        <v>999</v>
      </c>
      <c r="N84" s="211"/>
      <c r="O84" s="95"/>
      <c r="P84" s="112">
        <f t="shared" si="2"/>
        <v>999</v>
      </c>
      <c r="Q84" s="95"/>
    </row>
    <row r="85" spans="1:17" s="11" customFormat="1" ht="18.899999999999999" customHeight="1" x14ac:dyDescent="0.25">
      <c r="A85" s="191">
        <v>79</v>
      </c>
      <c r="B85" s="93"/>
      <c r="C85" s="93"/>
      <c r="D85" s="94"/>
      <c r="E85" s="204"/>
      <c r="F85" s="95"/>
      <c r="G85" s="95"/>
      <c r="H85" s="376"/>
      <c r="I85" s="216"/>
      <c r="J85" s="188" t="e">
        <f>IF(AND(Q85="",#REF!&gt;0,#REF!&lt;5),K85,)</f>
        <v>#REF!</v>
      </c>
      <c r="K85" s="186" t="str">
        <f>IF(D85="","ZZZ9",IF(AND(#REF!&gt;0,#REF!&lt;5),D85&amp;#REF!,D85&amp;"9"))</f>
        <v>ZZZ9</v>
      </c>
      <c r="L85" s="190">
        <f t="shared" si="0"/>
        <v>999</v>
      </c>
      <c r="M85" s="215">
        <f t="shared" si="1"/>
        <v>999</v>
      </c>
      <c r="N85" s="211"/>
      <c r="O85" s="95"/>
      <c r="P85" s="112">
        <f t="shared" si="2"/>
        <v>999</v>
      </c>
      <c r="Q85" s="95"/>
    </row>
    <row r="86" spans="1:17" s="11" customFormat="1" ht="18.899999999999999" customHeight="1" x14ac:dyDescent="0.25">
      <c r="A86" s="191">
        <v>80</v>
      </c>
      <c r="B86" s="93"/>
      <c r="C86" s="93"/>
      <c r="D86" s="94"/>
      <c r="E86" s="204"/>
      <c r="F86" s="95"/>
      <c r="G86" s="95"/>
      <c r="H86" s="376"/>
      <c r="I86" s="216"/>
      <c r="J86" s="188" t="e">
        <f>IF(AND(Q86="",#REF!&gt;0,#REF!&lt;5),K86,)</f>
        <v>#REF!</v>
      </c>
      <c r="K86" s="186" t="str">
        <f>IF(D86="","ZZZ9",IF(AND(#REF!&gt;0,#REF!&lt;5),D86&amp;#REF!,D86&amp;"9"))</f>
        <v>ZZZ9</v>
      </c>
      <c r="L86" s="190">
        <f t="shared" si="0"/>
        <v>999</v>
      </c>
      <c r="M86" s="215">
        <f t="shared" si="1"/>
        <v>999</v>
      </c>
      <c r="N86" s="211"/>
      <c r="O86" s="95"/>
      <c r="P86" s="112">
        <f t="shared" si="2"/>
        <v>999</v>
      </c>
      <c r="Q86" s="95"/>
    </row>
    <row r="87" spans="1:17" s="11" customFormat="1" ht="18.899999999999999" customHeight="1" x14ac:dyDescent="0.25">
      <c r="A87" s="191">
        <v>81</v>
      </c>
      <c r="B87" s="93"/>
      <c r="C87" s="93"/>
      <c r="D87" s="94"/>
      <c r="E87" s="204"/>
      <c r="F87" s="95"/>
      <c r="G87" s="95"/>
      <c r="H87" s="376"/>
      <c r="I87" s="216"/>
      <c r="J87" s="188" t="e">
        <f>IF(AND(Q87="",#REF!&gt;0,#REF!&lt;5),K87,)</f>
        <v>#REF!</v>
      </c>
      <c r="K87" s="186" t="str">
        <f>IF(D87="","ZZZ9",IF(AND(#REF!&gt;0,#REF!&lt;5),D87&amp;#REF!,D87&amp;"9"))</f>
        <v>ZZZ9</v>
      </c>
      <c r="L87" s="190">
        <f t="shared" si="0"/>
        <v>999</v>
      </c>
      <c r="M87" s="215">
        <f t="shared" si="1"/>
        <v>999</v>
      </c>
      <c r="N87" s="211"/>
      <c r="O87" s="95"/>
      <c r="P87" s="112">
        <f t="shared" si="2"/>
        <v>999</v>
      </c>
      <c r="Q87" s="95"/>
    </row>
    <row r="88" spans="1:17" s="11" customFormat="1" ht="18.899999999999999" customHeight="1" x14ac:dyDescent="0.25">
      <c r="A88" s="191">
        <v>82</v>
      </c>
      <c r="B88" s="93"/>
      <c r="C88" s="93"/>
      <c r="D88" s="94"/>
      <c r="E88" s="204"/>
      <c r="F88" s="95"/>
      <c r="G88" s="95"/>
      <c r="H88" s="376"/>
      <c r="I88" s="216"/>
      <c r="J88" s="188" t="e">
        <f>IF(AND(Q88="",#REF!&gt;0,#REF!&lt;5),K88,)</f>
        <v>#REF!</v>
      </c>
      <c r="K88" s="186" t="str">
        <f>IF(D88="","ZZZ9",IF(AND(#REF!&gt;0,#REF!&lt;5),D88&amp;#REF!,D88&amp;"9"))</f>
        <v>ZZZ9</v>
      </c>
      <c r="L88" s="190">
        <f t="shared" si="0"/>
        <v>999</v>
      </c>
      <c r="M88" s="215">
        <f t="shared" si="1"/>
        <v>999</v>
      </c>
      <c r="N88" s="211"/>
      <c r="O88" s="95"/>
      <c r="P88" s="112">
        <f t="shared" si="2"/>
        <v>999</v>
      </c>
      <c r="Q88" s="95"/>
    </row>
    <row r="89" spans="1:17" s="11" customFormat="1" ht="18.899999999999999" customHeight="1" x14ac:dyDescent="0.25">
      <c r="A89" s="191">
        <v>83</v>
      </c>
      <c r="B89" s="93"/>
      <c r="C89" s="93"/>
      <c r="D89" s="94"/>
      <c r="E89" s="204"/>
      <c r="F89" s="95"/>
      <c r="G89" s="95"/>
      <c r="H89" s="376"/>
      <c r="I89" s="216"/>
      <c r="J89" s="188" t="e">
        <f>IF(AND(Q89="",#REF!&gt;0,#REF!&lt;5),K89,)</f>
        <v>#REF!</v>
      </c>
      <c r="K89" s="186" t="str">
        <f>IF(D89="","ZZZ9",IF(AND(#REF!&gt;0,#REF!&lt;5),D89&amp;#REF!,D89&amp;"9"))</f>
        <v>ZZZ9</v>
      </c>
      <c r="L89" s="190">
        <f t="shared" si="0"/>
        <v>999</v>
      </c>
      <c r="M89" s="215">
        <f t="shared" si="1"/>
        <v>999</v>
      </c>
      <c r="N89" s="211"/>
      <c r="O89" s="95"/>
      <c r="P89" s="112">
        <f t="shared" si="2"/>
        <v>999</v>
      </c>
      <c r="Q89" s="95"/>
    </row>
    <row r="90" spans="1:17" s="11" customFormat="1" ht="18.899999999999999" customHeight="1" x14ac:dyDescent="0.25">
      <c r="A90" s="191">
        <v>84</v>
      </c>
      <c r="B90" s="93"/>
      <c r="C90" s="93"/>
      <c r="D90" s="94"/>
      <c r="E90" s="204"/>
      <c r="F90" s="95"/>
      <c r="G90" s="95"/>
      <c r="H90" s="376"/>
      <c r="I90" s="216"/>
      <c r="J90" s="188" t="e">
        <f>IF(AND(Q90="",#REF!&gt;0,#REF!&lt;5),K90,)</f>
        <v>#REF!</v>
      </c>
      <c r="K90" s="186" t="str">
        <f>IF(D90="","ZZZ9",IF(AND(#REF!&gt;0,#REF!&lt;5),D90&amp;#REF!,D90&amp;"9"))</f>
        <v>ZZZ9</v>
      </c>
      <c r="L90" s="190">
        <f t="shared" si="0"/>
        <v>999</v>
      </c>
      <c r="M90" s="215">
        <f t="shared" si="1"/>
        <v>999</v>
      </c>
      <c r="N90" s="211"/>
      <c r="O90" s="95"/>
      <c r="P90" s="112">
        <f t="shared" si="2"/>
        <v>999</v>
      </c>
      <c r="Q90" s="95"/>
    </row>
    <row r="91" spans="1:17" s="11" customFormat="1" ht="18.899999999999999" customHeight="1" x14ac:dyDescent="0.25">
      <c r="A91" s="191">
        <v>85</v>
      </c>
      <c r="B91" s="93"/>
      <c r="C91" s="93"/>
      <c r="D91" s="94"/>
      <c r="E91" s="204"/>
      <c r="F91" s="95"/>
      <c r="G91" s="95"/>
      <c r="H91" s="376"/>
      <c r="I91" s="216"/>
      <c r="J91" s="188" t="e">
        <f>IF(AND(Q91="",#REF!&gt;0,#REF!&lt;5),K91,)</f>
        <v>#REF!</v>
      </c>
      <c r="K91" s="186" t="str">
        <f>IF(D91="","ZZZ9",IF(AND(#REF!&gt;0,#REF!&lt;5),D91&amp;#REF!,D91&amp;"9"))</f>
        <v>ZZZ9</v>
      </c>
      <c r="L91" s="190">
        <f t="shared" si="0"/>
        <v>999</v>
      </c>
      <c r="M91" s="215">
        <f t="shared" si="1"/>
        <v>999</v>
      </c>
      <c r="N91" s="211"/>
      <c r="O91" s="95"/>
      <c r="P91" s="112">
        <f t="shared" si="2"/>
        <v>999</v>
      </c>
      <c r="Q91" s="95"/>
    </row>
    <row r="92" spans="1:17" s="11" customFormat="1" ht="18.899999999999999" customHeight="1" x14ac:dyDescent="0.25">
      <c r="A92" s="191">
        <v>86</v>
      </c>
      <c r="B92" s="93"/>
      <c r="C92" s="93"/>
      <c r="D92" s="94"/>
      <c r="E92" s="204"/>
      <c r="F92" s="95"/>
      <c r="G92" s="95"/>
      <c r="H92" s="376"/>
      <c r="I92" s="216"/>
      <c r="J92" s="188" t="e">
        <f>IF(AND(Q92="",#REF!&gt;0,#REF!&lt;5),K92,)</f>
        <v>#REF!</v>
      </c>
      <c r="K92" s="186" t="str">
        <f>IF(D92="","ZZZ9",IF(AND(#REF!&gt;0,#REF!&lt;5),D92&amp;#REF!,D92&amp;"9"))</f>
        <v>ZZZ9</v>
      </c>
      <c r="L92" s="190">
        <f t="shared" si="0"/>
        <v>999</v>
      </c>
      <c r="M92" s="215">
        <f t="shared" si="1"/>
        <v>999</v>
      </c>
      <c r="N92" s="211"/>
      <c r="O92" s="95"/>
      <c r="P92" s="112">
        <f t="shared" si="2"/>
        <v>999</v>
      </c>
      <c r="Q92" s="95"/>
    </row>
    <row r="93" spans="1:17" s="11" customFormat="1" ht="18.899999999999999" customHeight="1" x14ac:dyDescent="0.25">
      <c r="A93" s="191">
        <v>87</v>
      </c>
      <c r="B93" s="93"/>
      <c r="C93" s="93"/>
      <c r="D93" s="94"/>
      <c r="E93" s="204"/>
      <c r="F93" s="95"/>
      <c r="G93" s="95"/>
      <c r="H93" s="376"/>
      <c r="I93" s="216"/>
      <c r="J93" s="188" t="e">
        <f>IF(AND(Q93="",#REF!&gt;0,#REF!&lt;5),K93,)</f>
        <v>#REF!</v>
      </c>
      <c r="K93" s="186" t="str">
        <f>IF(D93="","ZZZ9",IF(AND(#REF!&gt;0,#REF!&lt;5),D93&amp;#REF!,D93&amp;"9"))</f>
        <v>ZZZ9</v>
      </c>
      <c r="L93" s="190">
        <f t="shared" si="0"/>
        <v>999</v>
      </c>
      <c r="M93" s="215">
        <f t="shared" si="1"/>
        <v>999</v>
      </c>
      <c r="N93" s="211"/>
      <c r="O93" s="95"/>
      <c r="P93" s="112">
        <f t="shared" si="2"/>
        <v>999</v>
      </c>
      <c r="Q93" s="95"/>
    </row>
    <row r="94" spans="1:17" s="11" customFormat="1" ht="18.899999999999999" customHeight="1" x14ac:dyDescent="0.25">
      <c r="A94" s="191">
        <v>88</v>
      </c>
      <c r="B94" s="93"/>
      <c r="C94" s="93"/>
      <c r="D94" s="94"/>
      <c r="E94" s="204"/>
      <c r="F94" s="95"/>
      <c r="G94" s="95"/>
      <c r="H94" s="376"/>
      <c r="I94" s="216"/>
      <c r="J94" s="188" t="e">
        <f>IF(AND(Q94="",#REF!&gt;0,#REF!&lt;5),K94,)</f>
        <v>#REF!</v>
      </c>
      <c r="K94" s="186" t="str">
        <f>IF(D94="","ZZZ9",IF(AND(#REF!&gt;0,#REF!&lt;5),D94&amp;#REF!,D94&amp;"9"))</f>
        <v>ZZZ9</v>
      </c>
      <c r="L94" s="190">
        <f t="shared" si="0"/>
        <v>999</v>
      </c>
      <c r="M94" s="215">
        <f t="shared" si="1"/>
        <v>999</v>
      </c>
      <c r="N94" s="211"/>
      <c r="O94" s="95"/>
      <c r="P94" s="112">
        <f t="shared" si="2"/>
        <v>999</v>
      </c>
      <c r="Q94" s="95"/>
    </row>
    <row r="95" spans="1:17" s="11" customFormat="1" ht="18.899999999999999" customHeight="1" x14ac:dyDescent="0.25">
      <c r="A95" s="191">
        <v>89</v>
      </c>
      <c r="B95" s="93"/>
      <c r="C95" s="93"/>
      <c r="D95" s="94"/>
      <c r="E95" s="204"/>
      <c r="F95" s="95"/>
      <c r="G95" s="95"/>
      <c r="H95" s="376"/>
      <c r="I95" s="216"/>
      <c r="J95" s="188" t="e">
        <f>IF(AND(Q95="",#REF!&gt;0,#REF!&lt;5),K95,)</f>
        <v>#REF!</v>
      </c>
      <c r="K95" s="186" t="str">
        <f>IF(D95="","ZZZ9",IF(AND(#REF!&gt;0,#REF!&lt;5),D95&amp;#REF!,D95&amp;"9"))</f>
        <v>ZZZ9</v>
      </c>
      <c r="L95" s="190">
        <f t="shared" si="0"/>
        <v>999</v>
      </c>
      <c r="M95" s="215">
        <f t="shared" si="1"/>
        <v>999</v>
      </c>
      <c r="N95" s="211"/>
      <c r="O95" s="95"/>
      <c r="P95" s="112">
        <f t="shared" si="2"/>
        <v>999</v>
      </c>
      <c r="Q95" s="95"/>
    </row>
    <row r="96" spans="1:17" s="11" customFormat="1" ht="18.899999999999999" customHeight="1" x14ac:dyDescent="0.25">
      <c r="A96" s="191">
        <v>90</v>
      </c>
      <c r="B96" s="93"/>
      <c r="C96" s="93"/>
      <c r="D96" s="94"/>
      <c r="E96" s="204"/>
      <c r="F96" s="95"/>
      <c r="G96" s="95"/>
      <c r="H96" s="376"/>
      <c r="I96" s="216"/>
      <c r="J96" s="188" t="e">
        <f>IF(AND(Q96="",#REF!&gt;0,#REF!&lt;5),K96,)</f>
        <v>#REF!</v>
      </c>
      <c r="K96" s="186" t="str">
        <f>IF(D96="","ZZZ9",IF(AND(#REF!&gt;0,#REF!&lt;5),D96&amp;#REF!,D96&amp;"9"))</f>
        <v>ZZZ9</v>
      </c>
      <c r="L96" s="190">
        <f t="shared" si="0"/>
        <v>999</v>
      </c>
      <c r="M96" s="215">
        <f t="shared" si="1"/>
        <v>999</v>
      </c>
      <c r="N96" s="211"/>
      <c r="O96" s="95"/>
      <c r="P96" s="112">
        <f t="shared" si="2"/>
        <v>999</v>
      </c>
      <c r="Q96" s="95"/>
    </row>
    <row r="97" spans="1:17" s="11" customFormat="1" ht="18.899999999999999" customHeight="1" x14ac:dyDescent="0.25">
      <c r="A97" s="191">
        <v>91</v>
      </c>
      <c r="B97" s="93"/>
      <c r="C97" s="93"/>
      <c r="D97" s="94"/>
      <c r="E97" s="204"/>
      <c r="F97" s="95"/>
      <c r="G97" s="95"/>
      <c r="H97" s="376"/>
      <c r="I97" s="216"/>
      <c r="J97" s="188" t="e">
        <f>IF(AND(Q97="",#REF!&gt;0,#REF!&lt;5),K97,)</f>
        <v>#REF!</v>
      </c>
      <c r="K97" s="186" t="str">
        <f>IF(D97="","ZZZ9",IF(AND(#REF!&gt;0,#REF!&lt;5),D97&amp;#REF!,D97&amp;"9"))</f>
        <v>ZZZ9</v>
      </c>
      <c r="L97" s="190">
        <f t="shared" si="0"/>
        <v>999</v>
      </c>
      <c r="M97" s="215">
        <f t="shared" si="1"/>
        <v>999</v>
      </c>
      <c r="N97" s="211"/>
      <c r="O97" s="95"/>
      <c r="P97" s="112">
        <f t="shared" si="2"/>
        <v>999</v>
      </c>
      <c r="Q97" s="95"/>
    </row>
    <row r="98" spans="1:17" s="11" customFormat="1" ht="18.899999999999999" customHeight="1" x14ac:dyDescent="0.25">
      <c r="A98" s="191">
        <v>92</v>
      </c>
      <c r="B98" s="93"/>
      <c r="C98" s="93"/>
      <c r="D98" s="94"/>
      <c r="E98" s="204"/>
      <c r="F98" s="95"/>
      <c r="G98" s="95"/>
      <c r="H98" s="376"/>
      <c r="I98" s="216"/>
      <c r="J98" s="188" t="e">
        <f>IF(AND(Q98="",#REF!&gt;0,#REF!&lt;5),K98,)</f>
        <v>#REF!</v>
      </c>
      <c r="K98" s="186" t="str">
        <f>IF(D98="","ZZZ9",IF(AND(#REF!&gt;0,#REF!&lt;5),D98&amp;#REF!,D98&amp;"9"))</f>
        <v>ZZZ9</v>
      </c>
      <c r="L98" s="190">
        <f t="shared" si="0"/>
        <v>999</v>
      </c>
      <c r="M98" s="215">
        <f t="shared" si="1"/>
        <v>999</v>
      </c>
      <c r="N98" s="211"/>
      <c r="O98" s="95"/>
      <c r="P98" s="112">
        <f t="shared" si="2"/>
        <v>999</v>
      </c>
      <c r="Q98" s="95"/>
    </row>
    <row r="99" spans="1:17" s="11" customFormat="1" ht="18.899999999999999" customHeight="1" x14ac:dyDescent="0.25">
      <c r="A99" s="191">
        <v>93</v>
      </c>
      <c r="B99" s="93"/>
      <c r="C99" s="93"/>
      <c r="D99" s="94"/>
      <c r="E99" s="204"/>
      <c r="F99" s="95"/>
      <c r="G99" s="95"/>
      <c r="H99" s="376"/>
      <c r="I99" s="216"/>
      <c r="J99" s="188" t="e">
        <f>IF(AND(Q99="",#REF!&gt;0,#REF!&lt;5),K99,)</f>
        <v>#REF!</v>
      </c>
      <c r="K99" s="186" t="str">
        <f>IF(D99="","ZZZ9",IF(AND(#REF!&gt;0,#REF!&lt;5),D99&amp;#REF!,D99&amp;"9"))</f>
        <v>ZZZ9</v>
      </c>
      <c r="L99" s="190">
        <f t="shared" si="0"/>
        <v>999</v>
      </c>
      <c r="M99" s="215">
        <f t="shared" si="1"/>
        <v>999</v>
      </c>
      <c r="N99" s="211"/>
      <c r="O99" s="95"/>
      <c r="P99" s="112">
        <f t="shared" si="2"/>
        <v>999</v>
      </c>
      <c r="Q99" s="95"/>
    </row>
    <row r="100" spans="1:17" s="11" customFormat="1" ht="18.899999999999999" customHeight="1" x14ac:dyDescent="0.25">
      <c r="A100" s="191">
        <v>94</v>
      </c>
      <c r="B100" s="93"/>
      <c r="C100" s="93"/>
      <c r="D100" s="94"/>
      <c r="E100" s="204"/>
      <c r="F100" s="95"/>
      <c r="G100" s="95"/>
      <c r="H100" s="376"/>
      <c r="I100" s="216"/>
      <c r="J100" s="188" t="e">
        <f>IF(AND(Q100="",#REF!&gt;0,#REF!&lt;5),K100,)</f>
        <v>#REF!</v>
      </c>
      <c r="K100" s="186" t="str">
        <f>IF(D100="","ZZZ9",IF(AND(#REF!&gt;0,#REF!&lt;5),D100&amp;#REF!,D100&amp;"9"))</f>
        <v>ZZZ9</v>
      </c>
      <c r="L100" s="190">
        <f t="shared" si="0"/>
        <v>999</v>
      </c>
      <c r="M100" s="215">
        <f t="shared" si="1"/>
        <v>999</v>
      </c>
      <c r="N100" s="211"/>
      <c r="O100" s="95"/>
      <c r="P100" s="112">
        <f t="shared" si="2"/>
        <v>999</v>
      </c>
      <c r="Q100" s="95"/>
    </row>
    <row r="101" spans="1:17" s="11" customFormat="1" ht="18.899999999999999" customHeight="1" x14ac:dyDescent="0.25">
      <c r="A101" s="191">
        <v>95</v>
      </c>
      <c r="B101" s="93"/>
      <c r="C101" s="93"/>
      <c r="D101" s="94"/>
      <c r="E101" s="204"/>
      <c r="F101" s="95"/>
      <c r="G101" s="95"/>
      <c r="H101" s="376"/>
      <c r="I101" s="216"/>
      <c r="J101" s="188" t="e">
        <f>IF(AND(Q101="",#REF!&gt;0,#REF!&lt;5),K101,)</f>
        <v>#REF!</v>
      </c>
      <c r="K101" s="186" t="str">
        <f>IF(D101="","ZZZ9",IF(AND(#REF!&gt;0,#REF!&lt;5),D101&amp;#REF!,D101&amp;"9"))</f>
        <v>ZZZ9</v>
      </c>
      <c r="L101" s="190">
        <f t="shared" si="0"/>
        <v>999</v>
      </c>
      <c r="M101" s="215">
        <f t="shared" si="1"/>
        <v>999</v>
      </c>
      <c r="N101" s="211"/>
      <c r="O101" s="95"/>
      <c r="P101" s="112">
        <f t="shared" si="2"/>
        <v>999</v>
      </c>
      <c r="Q101" s="95"/>
    </row>
    <row r="102" spans="1:17" s="11" customFormat="1" ht="18.899999999999999" customHeight="1" x14ac:dyDescent="0.25">
      <c r="A102" s="191">
        <v>96</v>
      </c>
      <c r="B102" s="93"/>
      <c r="C102" s="93"/>
      <c r="D102" s="94"/>
      <c r="E102" s="204"/>
      <c r="F102" s="95"/>
      <c r="G102" s="95"/>
      <c r="H102" s="376"/>
      <c r="I102" s="216"/>
      <c r="J102" s="188" t="e">
        <f>IF(AND(Q102="",#REF!&gt;0,#REF!&lt;5),K102,)</f>
        <v>#REF!</v>
      </c>
      <c r="K102" s="186" t="str">
        <f>IF(D102="","ZZZ9",IF(AND(#REF!&gt;0,#REF!&lt;5),D102&amp;#REF!,D102&amp;"9"))</f>
        <v>ZZZ9</v>
      </c>
      <c r="L102" s="190">
        <f t="shared" si="0"/>
        <v>999</v>
      </c>
      <c r="M102" s="215">
        <f t="shared" si="1"/>
        <v>999</v>
      </c>
      <c r="N102" s="211"/>
      <c r="O102" s="95"/>
      <c r="P102" s="112">
        <f t="shared" si="2"/>
        <v>999</v>
      </c>
      <c r="Q102" s="95"/>
    </row>
    <row r="103" spans="1:17" s="11" customFormat="1" ht="18.899999999999999" customHeight="1" x14ac:dyDescent="0.25">
      <c r="A103" s="191">
        <v>97</v>
      </c>
      <c r="B103" s="93"/>
      <c r="C103" s="93"/>
      <c r="D103" s="94"/>
      <c r="E103" s="204"/>
      <c r="F103" s="95"/>
      <c r="G103" s="95"/>
      <c r="H103" s="376"/>
      <c r="I103" s="216"/>
      <c r="J103" s="188" t="e">
        <f>IF(AND(Q103="",#REF!&gt;0,#REF!&lt;5),K103,)</f>
        <v>#REF!</v>
      </c>
      <c r="K103" s="186" t="str">
        <f>IF(D103="","ZZZ9",IF(AND(#REF!&gt;0,#REF!&lt;5),D103&amp;#REF!,D103&amp;"9"))</f>
        <v>ZZZ9</v>
      </c>
      <c r="L103" s="190">
        <f t="shared" si="0"/>
        <v>999</v>
      </c>
      <c r="M103" s="215">
        <f t="shared" si="1"/>
        <v>999</v>
      </c>
      <c r="N103" s="211"/>
      <c r="O103" s="95"/>
      <c r="P103" s="112">
        <f t="shared" si="2"/>
        <v>999</v>
      </c>
      <c r="Q103" s="95"/>
    </row>
    <row r="104" spans="1:17" s="11" customFormat="1" ht="18.899999999999999" customHeight="1" x14ac:dyDescent="0.25">
      <c r="A104" s="191">
        <v>98</v>
      </c>
      <c r="B104" s="93"/>
      <c r="C104" s="93"/>
      <c r="D104" s="94"/>
      <c r="E104" s="204"/>
      <c r="F104" s="95"/>
      <c r="G104" s="95"/>
      <c r="H104" s="376"/>
      <c r="I104" s="216"/>
      <c r="J104" s="188" t="e">
        <f>IF(AND(Q104="",#REF!&gt;0,#REF!&lt;5),K104,)</f>
        <v>#REF!</v>
      </c>
      <c r="K104" s="186" t="str">
        <f>IF(D104="","ZZZ9",IF(AND(#REF!&gt;0,#REF!&lt;5),D104&amp;#REF!,D104&amp;"9"))</f>
        <v>ZZZ9</v>
      </c>
      <c r="L104" s="190">
        <f t="shared" ref="L104:L156" si="3">IF(Q104="",999,Q104)</f>
        <v>999</v>
      </c>
      <c r="M104" s="215">
        <f t="shared" ref="M104:M156" si="4">IF(P104=999,999,1)</f>
        <v>999</v>
      </c>
      <c r="N104" s="211"/>
      <c r="O104" s="95"/>
      <c r="P104" s="112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91">
        <v>99</v>
      </c>
      <c r="B105" s="93"/>
      <c r="C105" s="93"/>
      <c r="D105" s="94"/>
      <c r="E105" s="204"/>
      <c r="F105" s="95"/>
      <c r="G105" s="95"/>
      <c r="H105" s="376"/>
      <c r="I105" s="216"/>
      <c r="J105" s="188" t="e">
        <f>IF(AND(Q105="",#REF!&gt;0,#REF!&lt;5),K105,)</f>
        <v>#REF!</v>
      </c>
      <c r="K105" s="186" t="str">
        <f>IF(D105="","ZZZ9",IF(AND(#REF!&gt;0,#REF!&lt;5),D105&amp;#REF!,D105&amp;"9"))</f>
        <v>ZZZ9</v>
      </c>
      <c r="L105" s="190">
        <f t="shared" si="3"/>
        <v>999</v>
      </c>
      <c r="M105" s="215">
        <f t="shared" si="4"/>
        <v>999</v>
      </c>
      <c r="N105" s="211"/>
      <c r="O105" s="95"/>
      <c r="P105" s="112">
        <f t="shared" si="5"/>
        <v>999</v>
      </c>
      <c r="Q105" s="95"/>
    </row>
    <row r="106" spans="1:17" s="11" customFormat="1" ht="18.899999999999999" customHeight="1" x14ac:dyDescent="0.25">
      <c r="A106" s="191">
        <v>100</v>
      </c>
      <c r="B106" s="93"/>
      <c r="C106" s="93"/>
      <c r="D106" s="94"/>
      <c r="E106" s="204"/>
      <c r="F106" s="95"/>
      <c r="G106" s="95"/>
      <c r="H106" s="376"/>
      <c r="I106" s="216"/>
      <c r="J106" s="188" t="e">
        <f>IF(AND(Q106="",#REF!&gt;0,#REF!&lt;5),K106,)</f>
        <v>#REF!</v>
      </c>
      <c r="K106" s="186" t="str">
        <f>IF(D106="","ZZZ9",IF(AND(#REF!&gt;0,#REF!&lt;5),D106&amp;#REF!,D106&amp;"9"))</f>
        <v>ZZZ9</v>
      </c>
      <c r="L106" s="190">
        <f t="shared" si="3"/>
        <v>999</v>
      </c>
      <c r="M106" s="215">
        <f t="shared" si="4"/>
        <v>999</v>
      </c>
      <c r="N106" s="211"/>
      <c r="O106" s="95"/>
      <c r="P106" s="112">
        <f t="shared" si="5"/>
        <v>999</v>
      </c>
      <c r="Q106" s="95"/>
    </row>
    <row r="107" spans="1:17" s="11" customFormat="1" ht="18.899999999999999" customHeight="1" x14ac:dyDescent="0.25">
      <c r="A107" s="191">
        <v>101</v>
      </c>
      <c r="B107" s="93"/>
      <c r="C107" s="93"/>
      <c r="D107" s="94"/>
      <c r="E107" s="204"/>
      <c r="F107" s="95"/>
      <c r="G107" s="95"/>
      <c r="H107" s="376"/>
      <c r="I107" s="216"/>
      <c r="J107" s="188" t="e">
        <f>IF(AND(Q107="",#REF!&gt;0,#REF!&lt;5),K107,)</f>
        <v>#REF!</v>
      </c>
      <c r="K107" s="186" t="str">
        <f>IF(D107="","ZZZ9",IF(AND(#REF!&gt;0,#REF!&lt;5),D107&amp;#REF!,D107&amp;"9"))</f>
        <v>ZZZ9</v>
      </c>
      <c r="L107" s="190">
        <f t="shared" si="3"/>
        <v>999</v>
      </c>
      <c r="M107" s="215">
        <f t="shared" si="4"/>
        <v>999</v>
      </c>
      <c r="N107" s="211"/>
      <c r="O107" s="95"/>
      <c r="P107" s="112">
        <f t="shared" si="5"/>
        <v>999</v>
      </c>
      <c r="Q107" s="95"/>
    </row>
    <row r="108" spans="1:17" s="11" customFormat="1" ht="18.899999999999999" customHeight="1" x14ac:dyDescent="0.25">
      <c r="A108" s="191">
        <v>102</v>
      </c>
      <c r="B108" s="93"/>
      <c r="C108" s="93"/>
      <c r="D108" s="94"/>
      <c r="E108" s="204"/>
      <c r="F108" s="95"/>
      <c r="G108" s="95"/>
      <c r="H108" s="376"/>
      <c r="I108" s="216"/>
      <c r="J108" s="188" t="e">
        <f>IF(AND(Q108="",#REF!&gt;0,#REF!&lt;5),K108,)</f>
        <v>#REF!</v>
      </c>
      <c r="K108" s="186" t="str">
        <f>IF(D108="","ZZZ9",IF(AND(#REF!&gt;0,#REF!&lt;5),D108&amp;#REF!,D108&amp;"9"))</f>
        <v>ZZZ9</v>
      </c>
      <c r="L108" s="190">
        <f t="shared" si="3"/>
        <v>999</v>
      </c>
      <c r="M108" s="215">
        <f t="shared" si="4"/>
        <v>999</v>
      </c>
      <c r="N108" s="211"/>
      <c r="O108" s="95"/>
      <c r="P108" s="112">
        <f t="shared" si="5"/>
        <v>999</v>
      </c>
      <c r="Q108" s="95"/>
    </row>
    <row r="109" spans="1:17" s="11" customFormat="1" ht="18.899999999999999" customHeight="1" x14ac:dyDescent="0.25">
      <c r="A109" s="191">
        <v>103</v>
      </c>
      <c r="B109" s="93"/>
      <c r="C109" s="93"/>
      <c r="D109" s="94"/>
      <c r="E109" s="204"/>
      <c r="F109" s="95"/>
      <c r="G109" s="95"/>
      <c r="H109" s="376"/>
      <c r="I109" s="216"/>
      <c r="J109" s="188" t="e">
        <f>IF(AND(Q109="",#REF!&gt;0,#REF!&lt;5),K109,)</f>
        <v>#REF!</v>
      </c>
      <c r="K109" s="186" t="str">
        <f>IF(D109="","ZZZ9",IF(AND(#REF!&gt;0,#REF!&lt;5),D109&amp;#REF!,D109&amp;"9"))</f>
        <v>ZZZ9</v>
      </c>
      <c r="L109" s="190">
        <f t="shared" si="3"/>
        <v>999</v>
      </c>
      <c r="M109" s="215">
        <f t="shared" si="4"/>
        <v>999</v>
      </c>
      <c r="N109" s="211"/>
      <c r="O109" s="95"/>
      <c r="P109" s="112">
        <f t="shared" si="5"/>
        <v>999</v>
      </c>
      <c r="Q109" s="95"/>
    </row>
    <row r="110" spans="1:17" s="11" customFormat="1" ht="18.899999999999999" customHeight="1" x14ac:dyDescent="0.25">
      <c r="A110" s="191">
        <v>104</v>
      </c>
      <c r="B110" s="93"/>
      <c r="C110" s="93"/>
      <c r="D110" s="94"/>
      <c r="E110" s="204"/>
      <c r="F110" s="95"/>
      <c r="G110" s="95"/>
      <c r="H110" s="376"/>
      <c r="I110" s="216"/>
      <c r="J110" s="188" t="e">
        <f>IF(AND(Q110="",#REF!&gt;0,#REF!&lt;5),K110,)</f>
        <v>#REF!</v>
      </c>
      <c r="K110" s="186" t="str">
        <f>IF(D110="","ZZZ9",IF(AND(#REF!&gt;0,#REF!&lt;5),D110&amp;#REF!,D110&amp;"9"))</f>
        <v>ZZZ9</v>
      </c>
      <c r="L110" s="190">
        <f t="shared" si="3"/>
        <v>999</v>
      </c>
      <c r="M110" s="215">
        <f t="shared" si="4"/>
        <v>999</v>
      </c>
      <c r="N110" s="211"/>
      <c r="O110" s="95"/>
      <c r="P110" s="112">
        <f t="shared" si="5"/>
        <v>999</v>
      </c>
      <c r="Q110" s="95"/>
    </row>
    <row r="111" spans="1:17" s="11" customFormat="1" ht="18.899999999999999" customHeight="1" x14ac:dyDescent="0.25">
      <c r="A111" s="191">
        <v>105</v>
      </c>
      <c r="B111" s="93"/>
      <c r="C111" s="93"/>
      <c r="D111" s="94"/>
      <c r="E111" s="204"/>
      <c r="F111" s="95"/>
      <c r="G111" s="95"/>
      <c r="H111" s="376"/>
      <c r="I111" s="216"/>
      <c r="J111" s="188" t="e">
        <f>IF(AND(Q111="",#REF!&gt;0,#REF!&lt;5),K111,)</f>
        <v>#REF!</v>
      </c>
      <c r="K111" s="186" t="str">
        <f>IF(D111="","ZZZ9",IF(AND(#REF!&gt;0,#REF!&lt;5),D111&amp;#REF!,D111&amp;"9"))</f>
        <v>ZZZ9</v>
      </c>
      <c r="L111" s="190">
        <f t="shared" si="3"/>
        <v>999</v>
      </c>
      <c r="M111" s="215">
        <f t="shared" si="4"/>
        <v>999</v>
      </c>
      <c r="N111" s="211"/>
      <c r="O111" s="95"/>
      <c r="P111" s="112">
        <f t="shared" si="5"/>
        <v>999</v>
      </c>
      <c r="Q111" s="95"/>
    </row>
    <row r="112" spans="1:17" s="11" customFormat="1" ht="18.899999999999999" customHeight="1" x14ac:dyDescent="0.25">
      <c r="A112" s="191">
        <v>106</v>
      </c>
      <c r="B112" s="93"/>
      <c r="C112" s="93"/>
      <c r="D112" s="94"/>
      <c r="E112" s="204"/>
      <c r="F112" s="95"/>
      <c r="G112" s="95"/>
      <c r="H112" s="376"/>
      <c r="I112" s="216"/>
      <c r="J112" s="188" t="e">
        <f>IF(AND(Q112="",#REF!&gt;0,#REF!&lt;5),K112,)</f>
        <v>#REF!</v>
      </c>
      <c r="K112" s="186" t="str">
        <f>IF(D112="","ZZZ9",IF(AND(#REF!&gt;0,#REF!&lt;5),D112&amp;#REF!,D112&amp;"9"))</f>
        <v>ZZZ9</v>
      </c>
      <c r="L112" s="190">
        <f t="shared" si="3"/>
        <v>999</v>
      </c>
      <c r="M112" s="215">
        <f t="shared" si="4"/>
        <v>999</v>
      </c>
      <c r="N112" s="211"/>
      <c r="O112" s="95"/>
      <c r="P112" s="112">
        <f t="shared" si="5"/>
        <v>999</v>
      </c>
      <c r="Q112" s="95"/>
    </row>
    <row r="113" spans="1:17" s="11" customFormat="1" ht="18.899999999999999" customHeight="1" x14ac:dyDescent="0.25">
      <c r="A113" s="191">
        <v>107</v>
      </c>
      <c r="B113" s="93"/>
      <c r="C113" s="93"/>
      <c r="D113" s="94"/>
      <c r="E113" s="204"/>
      <c r="F113" s="95"/>
      <c r="G113" s="95"/>
      <c r="H113" s="376"/>
      <c r="I113" s="216"/>
      <c r="J113" s="188" t="e">
        <f>IF(AND(Q113="",#REF!&gt;0,#REF!&lt;5),K113,)</f>
        <v>#REF!</v>
      </c>
      <c r="K113" s="186" t="str">
        <f>IF(D113="","ZZZ9",IF(AND(#REF!&gt;0,#REF!&lt;5),D113&amp;#REF!,D113&amp;"9"))</f>
        <v>ZZZ9</v>
      </c>
      <c r="L113" s="190">
        <f t="shared" si="3"/>
        <v>999</v>
      </c>
      <c r="M113" s="215">
        <f t="shared" si="4"/>
        <v>999</v>
      </c>
      <c r="N113" s="211"/>
      <c r="O113" s="95"/>
      <c r="P113" s="112">
        <f t="shared" si="5"/>
        <v>999</v>
      </c>
      <c r="Q113" s="95"/>
    </row>
    <row r="114" spans="1:17" s="11" customFormat="1" ht="18.899999999999999" customHeight="1" x14ac:dyDescent="0.25">
      <c r="A114" s="191">
        <v>108</v>
      </c>
      <c r="B114" s="93"/>
      <c r="C114" s="93"/>
      <c r="D114" s="94"/>
      <c r="E114" s="204"/>
      <c r="F114" s="95"/>
      <c r="G114" s="95"/>
      <c r="H114" s="376"/>
      <c r="I114" s="216"/>
      <c r="J114" s="188" t="e">
        <f>IF(AND(Q114="",#REF!&gt;0,#REF!&lt;5),K114,)</f>
        <v>#REF!</v>
      </c>
      <c r="K114" s="186" t="str">
        <f>IF(D114="","ZZZ9",IF(AND(#REF!&gt;0,#REF!&lt;5),D114&amp;#REF!,D114&amp;"9"))</f>
        <v>ZZZ9</v>
      </c>
      <c r="L114" s="190">
        <f t="shared" si="3"/>
        <v>999</v>
      </c>
      <c r="M114" s="215">
        <f t="shared" si="4"/>
        <v>999</v>
      </c>
      <c r="N114" s="211"/>
      <c r="O114" s="95"/>
      <c r="P114" s="112">
        <f t="shared" si="5"/>
        <v>999</v>
      </c>
      <c r="Q114" s="95"/>
    </row>
    <row r="115" spans="1:17" s="11" customFormat="1" ht="18.899999999999999" customHeight="1" x14ac:dyDescent="0.25">
      <c r="A115" s="191">
        <v>109</v>
      </c>
      <c r="B115" s="93"/>
      <c r="C115" s="93"/>
      <c r="D115" s="94"/>
      <c r="E115" s="204"/>
      <c r="F115" s="95"/>
      <c r="G115" s="95"/>
      <c r="H115" s="376"/>
      <c r="I115" s="216"/>
      <c r="J115" s="188" t="e">
        <f>IF(AND(Q115="",#REF!&gt;0,#REF!&lt;5),K115,)</f>
        <v>#REF!</v>
      </c>
      <c r="K115" s="186" t="str">
        <f>IF(D115="","ZZZ9",IF(AND(#REF!&gt;0,#REF!&lt;5),D115&amp;#REF!,D115&amp;"9"))</f>
        <v>ZZZ9</v>
      </c>
      <c r="L115" s="190">
        <f t="shared" si="3"/>
        <v>999</v>
      </c>
      <c r="M115" s="215">
        <f t="shared" si="4"/>
        <v>999</v>
      </c>
      <c r="N115" s="211"/>
      <c r="O115" s="95"/>
      <c r="P115" s="112">
        <f t="shared" si="5"/>
        <v>999</v>
      </c>
      <c r="Q115" s="95"/>
    </row>
    <row r="116" spans="1:17" s="11" customFormat="1" ht="18.899999999999999" customHeight="1" x14ac:dyDescent="0.25">
      <c r="A116" s="191">
        <v>110</v>
      </c>
      <c r="B116" s="93"/>
      <c r="C116" s="93"/>
      <c r="D116" s="94"/>
      <c r="E116" s="204"/>
      <c r="F116" s="95"/>
      <c r="G116" s="95"/>
      <c r="H116" s="376"/>
      <c r="I116" s="216"/>
      <c r="J116" s="188" t="e">
        <f>IF(AND(Q116="",#REF!&gt;0,#REF!&lt;5),K116,)</f>
        <v>#REF!</v>
      </c>
      <c r="K116" s="186" t="str">
        <f>IF(D116="","ZZZ9",IF(AND(#REF!&gt;0,#REF!&lt;5),D116&amp;#REF!,D116&amp;"9"))</f>
        <v>ZZZ9</v>
      </c>
      <c r="L116" s="190">
        <f t="shared" si="3"/>
        <v>999</v>
      </c>
      <c r="M116" s="215">
        <f t="shared" si="4"/>
        <v>999</v>
      </c>
      <c r="N116" s="211"/>
      <c r="O116" s="95"/>
      <c r="P116" s="112">
        <f t="shared" si="5"/>
        <v>999</v>
      </c>
      <c r="Q116" s="95"/>
    </row>
    <row r="117" spans="1:17" s="11" customFormat="1" ht="18.899999999999999" customHeight="1" x14ac:dyDescent="0.25">
      <c r="A117" s="191">
        <v>111</v>
      </c>
      <c r="B117" s="93"/>
      <c r="C117" s="93"/>
      <c r="D117" s="94"/>
      <c r="E117" s="204"/>
      <c r="F117" s="95"/>
      <c r="G117" s="95"/>
      <c r="H117" s="376"/>
      <c r="I117" s="216"/>
      <c r="J117" s="188" t="e">
        <f>IF(AND(Q117="",#REF!&gt;0,#REF!&lt;5),K117,)</f>
        <v>#REF!</v>
      </c>
      <c r="K117" s="186" t="str">
        <f>IF(D117="","ZZZ9",IF(AND(#REF!&gt;0,#REF!&lt;5),D117&amp;#REF!,D117&amp;"9"))</f>
        <v>ZZZ9</v>
      </c>
      <c r="L117" s="190">
        <f t="shared" si="3"/>
        <v>999</v>
      </c>
      <c r="M117" s="215">
        <f t="shared" si="4"/>
        <v>999</v>
      </c>
      <c r="N117" s="211"/>
      <c r="O117" s="95"/>
      <c r="P117" s="112">
        <f t="shared" si="5"/>
        <v>999</v>
      </c>
      <c r="Q117" s="95"/>
    </row>
    <row r="118" spans="1:17" s="11" customFormat="1" ht="18.899999999999999" customHeight="1" x14ac:dyDescent="0.25">
      <c r="A118" s="191">
        <v>112</v>
      </c>
      <c r="B118" s="93"/>
      <c r="C118" s="93"/>
      <c r="D118" s="94"/>
      <c r="E118" s="204"/>
      <c r="F118" s="95"/>
      <c r="G118" s="95"/>
      <c r="H118" s="376"/>
      <c r="I118" s="216"/>
      <c r="J118" s="188" t="e">
        <f>IF(AND(Q118="",#REF!&gt;0,#REF!&lt;5),K118,)</f>
        <v>#REF!</v>
      </c>
      <c r="K118" s="186" t="str">
        <f>IF(D118="","ZZZ9",IF(AND(#REF!&gt;0,#REF!&lt;5),D118&amp;#REF!,D118&amp;"9"))</f>
        <v>ZZZ9</v>
      </c>
      <c r="L118" s="190">
        <f t="shared" si="3"/>
        <v>999</v>
      </c>
      <c r="M118" s="215">
        <f t="shared" si="4"/>
        <v>999</v>
      </c>
      <c r="N118" s="211"/>
      <c r="O118" s="95"/>
      <c r="P118" s="112">
        <f t="shared" si="5"/>
        <v>999</v>
      </c>
      <c r="Q118" s="95"/>
    </row>
    <row r="119" spans="1:17" s="11" customFormat="1" ht="18.899999999999999" customHeight="1" x14ac:dyDescent="0.25">
      <c r="A119" s="191">
        <v>113</v>
      </c>
      <c r="B119" s="93"/>
      <c r="C119" s="93"/>
      <c r="D119" s="94"/>
      <c r="E119" s="204"/>
      <c r="F119" s="95"/>
      <c r="G119" s="95"/>
      <c r="H119" s="376"/>
      <c r="I119" s="216"/>
      <c r="J119" s="188" t="e">
        <f>IF(AND(Q119="",#REF!&gt;0,#REF!&lt;5),K119,)</f>
        <v>#REF!</v>
      </c>
      <c r="K119" s="186" t="str">
        <f>IF(D119="","ZZZ9",IF(AND(#REF!&gt;0,#REF!&lt;5),D119&amp;#REF!,D119&amp;"9"))</f>
        <v>ZZZ9</v>
      </c>
      <c r="L119" s="190">
        <f t="shared" si="3"/>
        <v>999</v>
      </c>
      <c r="M119" s="215">
        <f t="shared" si="4"/>
        <v>999</v>
      </c>
      <c r="N119" s="211"/>
      <c r="O119" s="95"/>
      <c r="P119" s="112">
        <f t="shared" si="5"/>
        <v>999</v>
      </c>
      <c r="Q119" s="95"/>
    </row>
    <row r="120" spans="1:17" s="11" customFormat="1" ht="18.899999999999999" customHeight="1" x14ac:dyDescent="0.25">
      <c r="A120" s="191">
        <v>114</v>
      </c>
      <c r="B120" s="93"/>
      <c r="C120" s="93"/>
      <c r="D120" s="94"/>
      <c r="E120" s="204"/>
      <c r="F120" s="95"/>
      <c r="G120" s="95"/>
      <c r="H120" s="376"/>
      <c r="I120" s="216"/>
      <c r="J120" s="188" t="e">
        <f>IF(AND(Q120="",#REF!&gt;0,#REF!&lt;5),K120,)</f>
        <v>#REF!</v>
      </c>
      <c r="K120" s="186" t="str">
        <f>IF(D120="","ZZZ9",IF(AND(#REF!&gt;0,#REF!&lt;5),D120&amp;#REF!,D120&amp;"9"))</f>
        <v>ZZZ9</v>
      </c>
      <c r="L120" s="190">
        <f t="shared" si="3"/>
        <v>999</v>
      </c>
      <c r="M120" s="215">
        <f t="shared" si="4"/>
        <v>999</v>
      </c>
      <c r="N120" s="211"/>
      <c r="O120" s="95"/>
      <c r="P120" s="112">
        <f t="shared" si="5"/>
        <v>999</v>
      </c>
      <c r="Q120" s="95"/>
    </row>
    <row r="121" spans="1:17" s="11" customFormat="1" ht="18.899999999999999" customHeight="1" x14ac:dyDescent="0.25">
      <c r="A121" s="191">
        <v>115</v>
      </c>
      <c r="B121" s="93"/>
      <c r="C121" s="93"/>
      <c r="D121" s="94"/>
      <c r="E121" s="204"/>
      <c r="F121" s="95"/>
      <c r="G121" s="95"/>
      <c r="H121" s="376"/>
      <c r="I121" s="216"/>
      <c r="J121" s="188" t="e">
        <f>IF(AND(Q121="",#REF!&gt;0,#REF!&lt;5),K121,)</f>
        <v>#REF!</v>
      </c>
      <c r="K121" s="186" t="str">
        <f>IF(D121="","ZZZ9",IF(AND(#REF!&gt;0,#REF!&lt;5),D121&amp;#REF!,D121&amp;"9"))</f>
        <v>ZZZ9</v>
      </c>
      <c r="L121" s="190">
        <f t="shared" si="3"/>
        <v>999</v>
      </c>
      <c r="M121" s="215">
        <f t="shared" si="4"/>
        <v>999</v>
      </c>
      <c r="N121" s="211"/>
      <c r="O121" s="95"/>
      <c r="P121" s="112">
        <f t="shared" si="5"/>
        <v>999</v>
      </c>
      <c r="Q121" s="95"/>
    </row>
    <row r="122" spans="1:17" s="11" customFormat="1" ht="18.899999999999999" customHeight="1" x14ac:dyDescent="0.25">
      <c r="A122" s="191">
        <v>116</v>
      </c>
      <c r="B122" s="93"/>
      <c r="C122" s="93"/>
      <c r="D122" s="94"/>
      <c r="E122" s="204"/>
      <c r="F122" s="95"/>
      <c r="G122" s="95"/>
      <c r="H122" s="376"/>
      <c r="I122" s="216"/>
      <c r="J122" s="188" t="e">
        <f>IF(AND(Q122="",#REF!&gt;0,#REF!&lt;5),K122,)</f>
        <v>#REF!</v>
      </c>
      <c r="K122" s="186" t="str">
        <f>IF(D122="","ZZZ9",IF(AND(#REF!&gt;0,#REF!&lt;5),D122&amp;#REF!,D122&amp;"9"))</f>
        <v>ZZZ9</v>
      </c>
      <c r="L122" s="190">
        <f t="shared" si="3"/>
        <v>999</v>
      </c>
      <c r="M122" s="215">
        <f t="shared" si="4"/>
        <v>999</v>
      </c>
      <c r="N122" s="211"/>
      <c r="O122" s="95"/>
      <c r="P122" s="112">
        <f t="shared" si="5"/>
        <v>999</v>
      </c>
      <c r="Q122" s="95"/>
    </row>
    <row r="123" spans="1:17" s="11" customFormat="1" ht="18.899999999999999" customHeight="1" x14ac:dyDescent="0.25">
      <c r="A123" s="191">
        <v>117</v>
      </c>
      <c r="B123" s="93"/>
      <c r="C123" s="93"/>
      <c r="D123" s="94"/>
      <c r="E123" s="204"/>
      <c r="F123" s="95"/>
      <c r="G123" s="95"/>
      <c r="H123" s="376"/>
      <c r="I123" s="216"/>
      <c r="J123" s="188" t="e">
        <f>IF(AND(Q123="",#REF!&gt;0,#REF!&lt;5),K123,)</f>
        <v>#REF!</v>
      </c>
      <c r="K123" s="186" t="str">
        <f>IF(D123="","ZZZ9",IF(AND(#REF!&gt;0,#REF!&lt;5),D123&amp;#REF!,D123&amp;"9"))</f>
        <v>ZZZ9</v>
      </c>
      <c r="L123" s="190">
        <f t="shared" si="3"/>
        <v>999</v>
      </c>
      <c r="M123" s="215">
        <f t="shared" si="4"/>
        <v>999</v>
      </c>
      <c r="N123" s="211"/>
      <c r="O123" s="95"/>
      <c r="P123" s="112">
        <f t="shared" si="5"/>
        <v>999</v>
      </c>
      <c r="Q123" s="95"/>
    </row>
    <row r="124" spans="1:17" s="11" customFormat="1" ht="18.899999999999999" customHeight="1" x14ac:dyDescent="0.25">
      <c r="A124" s="191">
        <v>118</v>
      </c>
      <c r="B124" s="93"/>
      <c r="C124" s="93"/>
      <c r="D124" s="94"/>
      <c r="E124" s="204"/>
      <c r="F124" s="95"/>
      <c r="G124" s="95"/>
      <c r="H124" s="376"/>
      <c r="I124" s="216"/>
      <c r="J124" s="188" t="e">
        <f>IF(AND(Q124="",#REF!&gt;0,#REF!&lt;5),K124,)</f>
        <v>#REF!</v>
      </c>
      <c r="K124" s="186" t="str">
        <f>IF(D124="","ZZZ9",IF(AND(#REF!&gt;0,#REF!&lt;5),D124&amp;#REF!,D124&amp;"9"))</f>
        <v>ZZZ9</v>
      </c>
      <c r="L124" s="190">
        <f t="shared" si="3"/>
        <v>999</v>
      </c>
      <c r="M124" s="215">
        <f t="shared" si="4"/>
        <v>999</v>
      </c>
      <c r="N124" s="211"/>
      <c r="O124" s="95"/>
      <c r="P124" s="112">
        <f t="shared" si="5"/>
        <v>999</v>
      </c>
      <c r="Q124" s="95"/>
    </row>
    <row r="125" spans="1:17" s="11" customFormat="1" ht="18.899999999999999" customHeight="1" x14ac:dyDescent="0.25">
      <c r="A125" s="191">
        <v>119</v>
      </c>
      <c r="B125" s="93"/>
      <c r="C125" s="93"/>
      <c r="D125" s="94"/>
      <c r="E125" s="204"/>
      <c r="F125" s="95"/>
      <c r="G125" s="95"/>
      <c r="H125" s="376"/>
      <c r="I125" s="216"/>
      <c r="J125" s="188" t="e">
        <f>IF(AND(Q125="",#REF!&gt;0,#REF!&lt;5),K125,)</f>
        <v>#REF!</v>
      </c>
      <c r="K125" s="186" t="str">
        <f>IF(D125="","ZZZ9",IF(AND(#REF!&gt;0,#REF!&lt;5),D125&amp;#REF!,D125&amp;"9"))</f>
        <v>ZZZ9</v>
      </c>
      <c r="L125" s="190">
        <f t="shared" si="3"/>
        <v>999</v>
      </c>
      <c r="M125" s="215">
        <f t="shared" si="4"/>
        <v>999</v>
      </c>
      <c r="N125" s="211"/>
      <c r="O125" s="95"/>
      <c r="P125" s="112">
        <f t="shared" si="5"/>
        <v>999</v>
      </c>
      <c r="Q125" s="95"/>
    </row>
    <row r="126" spans="1:17" s="11" customFormat="1" ht="18.899999999999999" customHeight="1" x14ac:dyDescent="0.25">
      <c r="A126" s="191">
        <v>120</v>
      </c>
      <c r="B126" s="93"/>
      <c r="C126" s="93"/>
      <c r="D126" s="94"/>
      <c r="E126" s="204"/>
      <c r="F126" s="95"/>
      <c r="G126" s="95"/>
      <c r="H126" s="376"/>
      <c r="I126" s="216"/>
      <c r="J126" s="188" t="e">
        <f>IF(AND(Q126="",#REF!&gt;0,#REF!&lt;5),K126,)</f>
        <v>#REF!</v>
      </c>
      <c r="K126" s="186" t="str">
        <f>IF(D126="","ZZZ9",IF(AND(#REF!&gt;0,#REF!&lt;5),D126&amp;#REF!,D126&amp;"9"))</f>
        <v>ZZZ9</v>
      </c>
      <c r="L126" s="190">
        <f t="shared" si="3"/>
        <v>999</v>
      </c>
      <c r="M126" s="215">
        <f t="shared" si="4"/>
        <v>999</v>
      </c>
      <c r="N126" s="211"/>
      <c r="O126" s="95"/>
      <c r="P126" s="112">
        <f t="shared" si="5"/>
        <v>999</v>
      </c>
      <c r="Q126" s="95"/>
    </row>
    <row r="127" spans="1:17" s="11" customFormat="1" ht="18.899999999999999" customHeight="1" x14ac:dyDescent="0.25">
      <c r="A127" s="191">
        <v>121</v>
      </c>
      <c r="B127" s="93"/>
      <c r="C127" s="93"/>
      <c r="D127" s="94"/>
      <c r="E127" s="204"/>
      <c r="F127" s="95"/>
      <c r="G127" s="95"/>
      <c r="H127" s="376"/>
      <c r="I127" s="216"/>
      <c r="J127" s="188" t="e">
        <f>IF(AND(Q127="",#REF!&gt;0,#REF!&lt;5),K127,)</f>
        <v>#REF!</v>
      </c>
      <c r="K127" s="186" t="str">
        <f>IF(D127="","ZZZ9",IF(AND(#REF!&gt;0,#REF!&lt;5),D127&amp;#REF!,D127&amp;"9"))</f>
        <v>ZZZ9</v>
      </c>
      <c r="L127" s="190">
        <f t="shared" si="3"/>
        <v>999</v>
      </c>
      <c r="M127" s="215">
        <f t="shared" si="4"/>
        <v>999</v>
      </c>
      <c r="N127" s="211"/>
      <c r="O127" s="95"/>
      <c r="P127" s="112">
        <f t="shared" si="5"/>
        <v>999</v>
      </c>
      <c r="Q127" s="95"/>
    </row>
    <row r="128" spans="1:17" s="11" customFormat="1" ht="18.899999999999999" customHeight="1" x14ac:dyDescent="0.25">
      <c r="A128" s="191">
        <v>122</v>
      </c>
      <c r="B128" s="93"/>
      <c r="C128" s="93"/>
      <c r="D128" s="94"/>
      <c r="E128" s="204"/>
      <c r="F128" s="95"/>
      <c r="G128" s="95"/>
      <c r="H128" s="376"/>
      <c r="I128" s="216"/>
      <c r="J128" s="188" t="e">
        <f>IF(AND(Q128="",#REF!&gt;0,#REF!&lt;5),K128,)</f>
        <v>#REF!</v>
      </c>
      <c r="K128" s="186" t="str">
        <f>IF(D128="","ZZZ9",IF(AND(#REF!&gt;0,#REF!&lt;5),D128&amp;#REF!,D128&amp;"9"))</f>
        <v>ZZZ9</v>
      </c>
      <c r="L128" s="190">
        <f t="shared" si="3"/>
        <v>999</v>
      </c>
      <c r="M128" s="215">
        <f t="shared" si="4"/>
        <v>999</v>
      </c>
      <c r="N128" s="211"/>
      <c r="O128" s="95"/>
      <c r="P128" s="112">
        <f t="shared" si="5"/>
        <v>999</v>
      </c>
      <c r="Q128" s="95"/>
    </row>
    <row r="129" spans="1:17" s="11" customFormat="1" ht="18.899999999999999" customHeight="1" x14ac:dyDescent="0.25">
      <c r="A129" s="191">
        <v>123</v>
      </c>
      <c r="B129" s="93"/>
      <c r="C129" s="93"/>
      <c r="D129" s="94"/>
      <c r="E129" s="204"/>
      <c r="F129" s="95"/>
      <c r="G129" s="95"/>
      <c r="H129" s="376"/>
      <c r="I129" s="216"/>
      <c r="J129" s="188" t="e">
        <f>IF(AND(Q129="",#REF!&gt;0,#REF!&lt;5),K129,)</f>
        <v>#REF!</v>
      </c>
      <c r="K129" s="186" t="str">
        <f>IF(D129="","ZZZ9",IF(AND(#REF!&gt;0,#REF!&lt;5),D129&amp;#REF!,D129&amp;"9"))</f>
        <v>ZZZ9</v>
      </c>
      <c r="L129" s="190">
        <f t="shared" si="3"/>
        <v>999</v>
      </c>
      <c r="M129" s="215">
        <f t="shared" si="4"/>
        <v>999</v>
      </c>
      <c r="N129" s="211"/>
      <c r="O129" s="95"/>
      <c r="P129" s="112">
        <f t="shared" si="5"/>
        <v>999</v>
      </c>
      <c r="Q129" s="95"/>
    </row>
    <row r="130" spans="1:17" s="11" customFormat="1" ht="18.899999999999999" customHeight="1" x14ac:dyDescent="0.25">
      <c r="A130" s="191">
        <v>124</v>
      </c>
      <c r="B130" s="93"/>
      <c r="C130" s="93"/>
      <c r="D130" s="94"/>
      <c r="E130" s="204"/>
      <c r="F130" s="95"/>
      <c r="G130" s="95"/>
      <c r="H130" s="376"/>
      <c r="I130" s="216"/>
      <c r="J130" s="188" t="e">
        <f>IF(AND(Q130="",#REF!&gt;0,#REF!&lt;5),K130,)</f>
        <v>#REF!</v>
      </c>
      <c r="K130" s="186" t="str">
        <f>IF(D130="","ZZZ9",IF(AND(#REF!&gt;0,#REF!&lt;5),D130&amp;#REF!,D130&amp;"9"))</f>
        <v>ZZZ9</v>
      </c>
      <c r="L130" s="190">
        <f t="shared" si="3"/>
        <v>999</v>
      </c>
      <c r="M130" s="215">
        <f t="shared" si="4"/>
        <v>999</v>
      </c>
      <c r="N130" s="211"/>
      <c r="O130" s="95"/>
      <c r="P130" s="112">
        <f t="shared" si="5"/>
        <v>999</v>
      </c>
      <c r="Q130" s="95"/>
    </row>
    <row r="131" spans="1:17" s="11" customFormat="1" ht="18.899999999999999" customHeight="1" x14ac:dyDescent="0.25">
      <c r="A131" s="191">
        <v>125</v>
      </c>
      <c r="B131" s="93"/>
      <c r="C131" s="93"/>
      <c r="D131" s="94"/>
      <c r="E131" s="204"/>
      <c r="F131" s="95"/>
      <c r="G131" s="95"/>
      <c r="H131" s="376"/>
      <c r="I131" s="216"/>
      <c r="J131" s="188" t="e">
        <f>IF(AND(Q131="",#REF!&gt;0,#REF!&lt;5),K131,)</f>
        <v>#REF!</v>
      </c>
      <c r="K131" s="186" t="str">
        <f>IF(D131="","ZZZ9",IF(AND(#REF!&gt;0,#REF!&lt;5),D131&amp;#REF!,D131&amp;"9"))</f>
        <v>ZZZ9</v>
      </c>
      <c r="L131" s="190">
        <f t="shared" si="3"/>
        <v>999</v>
      </c>
      <c r="M131" s="215">
        <f t="shared" si="4"/>
        <v>999</v>
      </c>
      <c r="N131" s="211"/>
      <c r="O131" s="95"/>
      <c r="P131" s="112">
        <f t="shared" si="5"/>
        <v>999</v>
      </c>
      <c r="Q131" s="95"/>
    </row>
    <row r="132" spans="1:17" s="11" customFormat="1" ht="18.899999999999999" customHeight="1" x14ac:dyDescent="0.25">
      <c r="A132" s="191">
        <v>126</v>
      </c>
      <c r="B132" s="93"/>
      <c r="C132" s="93"/>
      <c r="D132" s="94"/>
      <c r="E132" s="204"/>
      <c r="F132" s="95"/>
      <c r="G132" s="95"/>
      <c r="H132" s="376"/>
      <c r="I132" s="216"/>
      <c r="J132" s="188" t="e">
        <f>IF(AND(Q132="",#REF!&gt;0,#REF!&lt;5),K132,)</f>
        <v>#REF!</v>
      </c>
      <c r="K132" s="186" t="str">
        <f>IF(D132="","ZZZ9",IF(AND(#REF!&gt;0,#REF!&lt;5),D132&amp;#REF!,D132&amp;"9"))</f>
        <v>ZZZ9</v>
      </c>
      <c r="L132" s="190">
        <f t="shared" si="3"/>
        <v>999</v>
      </c>
      <c r="M132" s="215">
        <f t="shared" si="4"/>
        <v>999</v>
      </c>
      <c r="N132" s="211"/>
      <c r="O132" s="95"/>
      <c r="P132" s="112">
        <f t="shared" si="5"/>
        <v>999</v>
      </c>
      <c r="Q132" s="95"/>
    </row>
    <row r="133" spans="1:17" s="11" customFormat="1" ht="18.899999999999999" customHeight="1" x14ac:dyDescent="0.25">
      <c r="A133" s="191">
        <v>127</v>
      </c>
      <c r="B133" s="93"/>
      <c r="C133" s="93"/>
      <c r="D133" s="94"/>
      <c r="E133" s="204"/>
      <c r="F133" s="95"/>
      <c r="G133" s="95"/>
      <c r="H133" s="376"/>
      <c r="I133" s="216"/>
      <c r="J133" s="188" t="e">
        <f>IF(AND(Q133="",#REF!&gt;0,#REF!&lt;5),K133,)</f>
        <v>#REF!</v>
      </c>
      <c r="K133" s="186" t="str">
        <f>IF(D133="","ZZZ9",IF(AND(#REF!&gt;0,#REF!&lt;5),D133&amp;#REF!,D133&amp;"9"))</f>
        <v>ZZZ9</v>
      </c>
      <c r="L133" s="190">
        <f t="shared" si="3"/>
        <v>999</v>
      </c>
      <c r="M133" s="215">
        <f t="shared" si="4"/>
        <v>999</v>
      </c>
      <c r="N133" s="211"/>
      <c r="O133" s="95"/>
      <c r="P133" s="112">
        <f t="shared" si="5"/>
        <v>999</v>
      </c>
      <c r="Q133" s="95"/>
    </row>
    <row r="134" spans="1:17" s="11" customFormat="1" ht="18.899999999999999" customHeight="1" x14ac:dyDescent="0.25">
      <c r="A134" s="191">
        <v>128</v>
      </c>
      <c r="B134" s="93"/>
      <c r="C134" s="93"/>
      <c r="D134" s="94"/>
      <c r="E134" s="204"/>
      <c r="F134" s="95"/>
      <c r="G134" s="95"/>
      <c r="H134" s="376"/>
      <c r="I134" s="216"/>
      <c r="J134" s="188" t="e">
        <f>IF(AND(Q134="",#REF!&gt;0,#REF!&lt;5),K134,)</f>
        <v>#REF!</v>
      </c>
      <c r="K134" s="186" t="str">
        <f>IF(D134="","ZZZ9",IF(AND(#REF!&gt;0,#REF!&lt;5),D134&amp;#REF!,D134&amp;"9"))</f>
        <v>ZZZ9</v>
      </c>
      <c r="L134" s="190">
        <f t="shared" si="3"/>
        <v>999</v>
      </c>
      <c r="M134" s="215">
        <f t="shared" si="4"/>
        <v>999</v>
      </c>
      <c r="N134" s="211"/>
      <c r="O134" s="216"/>
      <c r="P134" s="217">
        <f t="shared" si="5"/>
        <v>999</v>
      </c>
      <c r="Q134" s="216"/>
    </row>
    <row r="135" spans="1:17" x14ac:dyDescent="0.25">
      <c r="A135" s="191">
        <v>129</v>
      </c>
      <c r="B135" s="93"/>
      <c r="C135" s="93"/>
      <c r="D135" s="94"/>
      <c r="E135" s="204"/>
      <c r="F135" s="95"/>
      <c r="G135" s="95"/>
      <c r="H135" s="376"/>
      <c r="I135" s="216"/>
      <c r="J135" s="188" t="e">
        <f>IF(AND(Q135="",#REF!&gt;0,#REF!&lt;5),K135,)</f>
        <v>#REF!</v>
      </c>
      <c r="K135" s="186" t="str">
        <f>IF(D135="","ZZZ9",IF(AND(#REF!&gt;0,#REF!&lt;5),D135&amp;#REF!,D135&amp;"9"))</f>
        <v>ZZZ9</v>
      </c>
      <c r="L135" s="190">
        <f t="shared" si="3"/>
        <v>999</v>
      </c>
      <c r="M135" s="215">
        <f t="shared" si="4"/>
        <v>999</v>
      </c>
      <c r="N135" s="211"/>
      <c r="O135" s="95"/>
      <c r="P135" s="112">
        <f t="shared" si="5"/>
        <v>999</v>
      </c>
      <c r="Q135" s="95"/>
    </row>
    <row r="136" spans="1:17" x14ac:dyDescent="0.25">
      <c r="A136" s="191">
        <v>130</v>
      </c>
      <c r="B136" s="93"/>
      <c r="C136" s="93"/>
      <c r="D136" s="94"/>
      <c r="E136" s="204"/>
      <c r="F136" s="95"/>
      <c r="G136" s="95"/>
      <c r="H136" s="376"/>
      <c r="I136" s="216"/>
      <c r="J136" s="188" t="e">
        <f>IF(AND(Q136="",#REF!&gt;0,#REF!&lt;5),K136,)</f>
        <v>#REF!</v>
      </c>
      <c r="K136" s="186" t="str">
        <f>IF(D136="","ZZZ9",IF(AND(#REF!&gt;0,#REF!&lt;5),D136&amp;#REF!,D136&amp;"9"))</f>
        <v>ZZZ9</v>
      </c>
      <c r="L136" s="190">
        <f t="shared" si="3"/>
        <v>999</v>
      </c>
      <c r="M136" s="215">
        <f t="shared" si="4"/>
        <v>999</v>
      </c>
      <c r="N136" s="211"/>
      <c r="O136" s="95"/>
      <c r="P136" s="112">
        <f t="shared" si="5"/>
        <v>999</v>
      </c>
      <c r="Q136" s="95"/>
    </row>
    <row r="137" spans="1:17" x14ac:dyDescent="0.25">
      <c r="A137" s="191">
        <v>131</v>
      </c>
      <c r="B137" s="93"/>
      <c r="C137" s="93"/>
      <c r="D137" s="94"/>
      <c r="E137" s="204"/>
      <c r="F137" s="95"/>
      <c r="G137" s="95"/>
      <c r="H137" s="376"/>
      <c r="I137" s="216"/>
      <c r="J137" s="188" t="e">
        <f>IF(AND(Q137="",#REF!&gt;0,#REF!&lt;5),K137,)</f>
        <v>#REF!</v>
      </c>
      <c r="K137" s="186" t="str">
        <f>IF(D137="","ZZZ9",IF(AND(#REF!&gt;0,#REF!&lt;5),D137&amp;#REF!,D137&amp;"9"))</f>
        <v>ZZZ9</v>
      </c>
      <c r="L137" s="190">
        <f t="shared" si="3"/>
        <v>999</v>
      </c>
      <c r="M137" s="215">
        <f t="shared" si="4"/>
        <v>999</v>
      </c>
      <c r="N137" s="211"/>
      <c r="O137" s="95"/>
      <c r="P137" s="112">
        <f t="shared" si="5"/>
        <v>999</v>
      </c>
      <c r="Q137" s="95"/>
    </row>
    <row r="138" spans="1:17" x14ac:dyDescent="0.25">
      <c r="A138" s="191">
        <v>132</v>
      </c>
      <c r="B138" s="93"/>
      <c r="C138" s="93"/>
      <c r="D138" s="94"/>
      <c r="E138" s="204"/>
      <c r="F138" s="95"/>
      <c r="G138" s="95"/>
      <c r="H138" s="376"/>
      <c r="I138" s="216"/>
      <c r="J138" s="188" t="e">
        <f>IF(AND(Q138="",#REF!&gt;0,#REF!&lt;5),K138,)</f>
        <v>#REF!</v>
      </c>
      <c r="K138" s="186" t="str">
        <f>IF(D138="","ZZZ9",IF(AND(#REF!&gt;0,#REF!&lt;5),D138&amp;#REF!,D138&amp;"9"))</f>
        <v>ZZZ9</v>
      </c>
      <c r="L138" s="190">
        <f t="shared" si="3"/>
        <v>999</v>
      </c>
      <c r="M138" s="215">
        <f t="shared" si="4"/>
        <v>999</v>
      </c>
      <c r="N138" s="211"/>
      <c r="O138" s="95"/>
      <c r="P138" s="112">
        <f t="shared" si="5"/>
        <v>999</v>
      </c>
      <c r="Q138" s="95"/>
    </row>
    <row r="139" spans="1:17" x14ac:dyDescent="0.25">
      <c r="A139" s="191">
        <v>133</v>
      </c>
      <c r="B139" s="93"/>
      <c r="C139" s="93"/>
      <c r="D139" s="94"/>
      <c r="E139" s="204"/>
      <c r="F139" s="95"/>
      <c r="G139" s="95"/>
      <c r="H139" s="376"/>
      <c r="I139" s="216"/>
      <c r="J139" s="188" t="e">
        <f>IF(AND(Q139="",#REF!&gt;0,#REF!&lt;5),K139,)</f>
        <v>#REF!</v>
      </c>
      <c r="K139" s="186" t="str">
        <f>IF(D139="","ZZZ9",IF(AND(#REF!&gt;0,#REF!&lt;5),D139&amp;#REF!,D139&amp;"9"))</f>
        <v>ZZZ9</v>
      </c>
      <c r="L139" s="190">
        <f t="shared" si="3"/>
        <v>999</v>
      </c>
      <c r="M139" s="215">
        <f t="shared" si="4"/>
        <v>999</v>
      </c>
      <c r="N139" s="211"/>
      <c r="O139" s="95"/>
      <c r="P139" s="112">
        <f t="shared" si="5"/>
        <v>999</v>
      </c>
      <c r="Q139" s="95"/>
    </row>
    <row r="140" spans="1:17" x14ac:dyDescent="0.25">
      <c r="A140" s="191">
        <v>134</v>
      </c>
      <c r="B140" s="93"/>
      <c r="C140" s="93"/>
      <c r="D140" s="94"/>
      <c r="E140" s="204"/>
      <c r="F140" s="95"/>
      <c r="G140" s="95"/>
      <c r="H140" s="376"/>
      <c r="I140" s="216"/>
      <c r="J140" s="188" t="e">
        <f>IF(AND(Q140="",#REF!&gt;0,#REF!&lt;5),K140,)</f>
        <v>#REF!</v>
      </c>
      <c r="K140" s="186" t="str">
        <f>IF(D140="","ZZZ9",IF(AND(#REF!&gt;0,#REF!&lt;5),D140&amp;#REF!,D140&amp;"9"))</f>
        <v>ZZZ9</v>
      </c>
      <c r="L140" s="190">
        <f t="shared" si="3"/>
        <v>999</v>
      </c>
      <c r="M140" s="215">
        <f t="shared" si="4"/>
        <v>999</v>
      </c>
      <c r="N140" s="211"/>
      <c r="O140" s="95"/>
      <c r="P140" s="112">
        <f t="shared" si="5"/>
        <v>999</v>
      </c>
      <c r="Q140" s="95"/>
    </row>
    <row r="141" spans="1:17" x14ac:dyDescent="0.25">
      <c r="A141" s="191">
        <v>135</v>
      </c>
      <c r="B141" s="93"/>
      <c r="C141" s="93"/>
      <c r="D141" s="94"/>
      <c r="E141" s="204"/>
      <c r="F141" s="95"/>
      <c r="G141" s="95"/>
      <c r="H141" s="376"/>
      <c r="I141" s="216"/>
      <c r="J141" s="188" t="e">
        <f>IF(AND(Q141="",#REF!&gt;0,#REF!&lt;5),K141,)</f>
        <v>#REF!</v>
      </c>
      <c r="K141" s="186" t="str">
        <f>IF(D141="","ZZZ9",IF(AND(#REF!&gt;0,#REF!&lt;5),D141&amp;#REF!,D141&amp;"9"))</f>
        <v>ZZZ9</v>
      </c>
      <c r="L141" s="190">
        <f t="shared" si="3"/>
        <v>999</v>
      </c>
      <c r="M141" s="215">
        <f t="shared" si="4"/>
        <v>999</v>
      </c>
      <c r="N141" s="211"/>
      <c r="O141" s="216"/>
      <c r="P141" s="217">
        <f t="shared" si="5"/>
        <v>999</v>
      </c>
      <c r="Q141" s="216"/>
    </row>
    <row r="142" spans="1:17" x14ac:dyDescent="0.25">
      <c r="A142" s="191">
        <v>136</v>
      </c>
      <c r="B142" s="93"/>
      <c r="C142" s="93"/>
      <c r="D142" s="94"/>
      <c r="E142" s="204"/>
      <c r="F142" s="95"/>
      <c r="G142" s="95"/>
      <c r="H142" s="376"/>
      <c r="I142" s="216"/>
      <c r="J142" s="188" t="e">
        <f>IF(AND(Q142="",#REF!&gt;0,#REF!&lt;5),K142,)</f>
        <v>#REF!</v>
      </c>
      <c r="K142" s="186" t="str">
        <f>IF(D142="","ZZZ9",IF(AND(#REF!&gt;0,#REF!&lt;5),D142&amp;#REF!,D142&amp;"9"))</f>
        <v>ZZZ9</v>
      </c>
      <c r="L142" s="190">
        <f t="shared" si="3"/>
        <v>999</v>
      </c>
      <c r="M142" s="215">
        <f t="shared" si="4"/>
        <v>999</v>
      </c>
      <c r="N142" s="211"/>
      <c r="O142" s="95"/>
      <c r="P142" s="112">
        <f t="shared" si="5"/>
        <v>999</v>
      </c>
      <c r="Q142" s="95"/>
    </row>
    <row r="143" spans="1:17" x14ac:dyDescent="0.25">
      <c r="A143" s="191">
        <v>137</v>
      </c>
      <c r="B143" s="93"/>
      <c r="C143" s="93"/>
      <c r="D143" s="94"/>
      <c r="E143" s="204"/>
      <c r="F143" s="95"/>
      <c r="G143" s="95"/>
      <c r="H143" s="376"/>
      <c r="I143" s="216"/>
      <c r="J143" s="188" t="e">
        <f>IF(AND(Q143="",#REF!&gt;0,#REF!&lt;5),K143,)</f>
        <v>#REF!</v>
      </c>
      <c r="K143" s="186" t="str">
        <f>IF(D143="","ZZZ9",IF(AND(#REF!&gt;0,#REF!&lt;5),D143&amp;#REF!,D143&amp;"9"))</f>
        <v>ZZZ9</v>
      </c>
      <c r="L143" s="190">
        <f t="shared" si="3"/>
        <v>999</v>
      </c>
      <c r="M143" s="215">
        <f t="shared" si="4"/>
        <v>999</v>
      </c>
      <c r="N143" s="211"/>
      <c r="O143" s="95"/>
      <c r="P143" s="112">
        <f t="shared" si="5"/>
        <v>999</v>
      </c>
      <c r="Q143" s="95"/>
    </row>
    <row r="144" spans="1:17" x14ac:dyDescent="0.25">
      <c r="A144" s="191">
        <v>138</v>
      </c>
      <c r="B144" s="93"/>
      <c r="C144" s="93"/>
      <c r="D144" s="94"/>
      <c r="E144" s="204"/>
      <c r="F144" s="95"/>
      <c r="G144" s="95"/>
      <c r="H144" s="376"/>
      <c r="I144" s="216"/>
      <c r="J144" s="188" t="e">
        <f>IF(AND(Q144="",#REF!&gt;0,#REF!&lt;5),K144,)</f>
        <v>#REF!</v>
      </c>
      <c r="K144" s="186" t="str">
        <f>IF(D144="","ZZZ9",IF(AND(#REF!&gt;0,#REF!&lt;5),D144&amp;#REF!,D144&amp;"9"))</f>
        <v>ZZZ9</v>
      </c>
      <c r="L144" s="190">
        <f t="shared" si="3"/>
        <v>999</v>
      </c>
      <c r="M144" s="215">
        <f t="shared" si="4"/>
        <v>999</v>
      </c>
      <c r="N144" s="211"/>
      <c r="O144" s="95"/>
      <c r="P144" s="112">
        <f t="shared" si="5"/>
        <v>999</v>
      </c>
      <c r="Q144" s="95"/>
    </row>
    <row r="145" spans="1:17" x14ac:dyDescent="0.25">
      <c r="A145" s="191">
        <v>139</v>
      </c>
      <c r="B145" s="93"/>
      <c r="C145" s="93"/>
      <c r="D145" s="94"/>
      <c r="E145" s="204"/>
      <c r="F145" s="95"/>
      <c r="G145" s="95"/>
      <c r="H145" s="376"/>
      <c r="I145" s="216"/>
      <c r="J145" s="188" t="e">
        <f>IF(AND(Q145="",#REF!&gt;0,#REF!&lt;5),K145,)</f>
        <v>#REF!</v>
      </c>
      <c r="K145" s="186" t="str">
        <f>IF(D145="","ZZZ9",IF(AND(#REF!&gt;0,#REF!&lt;5),D145&amp;#REF!,D145&amp;"9"))</f>
        <v>ZZZ9</v>
      </c>
      <c r="L145" s="190">
        <f t="shared" si="3"/>
        <v>999</v>
      </c>
      <c r="M145" s="215">
        <f t="shared" si="4"/>
        <v>999</v>
      </c>
      <c r="N145" s="211"/>
      <c r="O145" s="95"/>
      <c r="P145" s="112">
        <f t="shared" si="5"/>
        <v>999</v>
      </c>
      <c r="Q145" s="95"/>
    </row>
    <row r="146" spans="1:17" x14ac:dyDescent="0.25">
      <c r="A146" s="191">
        <v>140</v>
      </c>
      <c r="B146" s="93"/>
      <c r="C146" s="93"/>
      <c r="D146" s="94"/>
      <c r="E146" s="204"/>
      <c r="F146" s="95"/>
      <c r="G146" s="95"/>
      <c r="H146" s="376"/>
      <c r="I146" s="216"/>
      <c r="J146" s="188" t="e">
        <f>IF(AND(Q146="",#REF!&gt;0,#REF!&lt;5),K146,)</f>
        <v>#REF!</v>
      </c>
      <c r="K146" s="186" t="str">
        <f>IF(D146="","ZZZ9",IF(AND(#REF!&gt;0,#REF!&lt;5),D146&amp;#REF!,D146&amp;"9"))</f>
        <v>ZZZ9</v>
      </c>
      <c r="L146" s="190">
        <f t="shared" si="3"/>
        <v>999</v>
      </c>
      <c r="M146" s="215">
        <f t="shared" si="4"/>
        <v>999</v>
      </c>
      <c r="N146" s="211"/>
      <c r="O146" s="95"/>
      <c r="P146" s="112">
        <f t="shared" si="5"/>
        <v>999</v>
      </c>
      <c r="Q146" s="95"/>
    </row>
    <row r="147" spans="1:17" x14ac:dyDescent="0.25">
      <c r="A147" s="191">
        <v>141</v>
      </c>
      <c r="B147" s="93"/>
      <c r="C147" s="93"/>
      <c r="D147" s="94"/>
      <c r="E147" s="204"/>
      <c r="F147" s="95"/>
      <c r="G147" s="95"/>
      <c r="H147" s="376"/>
      <c r="I147" s="216"/>
      <c r="J147" s="188" t="e">
        <f>IF(AND(Q147="",#REF!&gt;0,#REF!&lt;5),K147,)</f>
        <v>#REF!</v>
      </c>
      <c r="K147" s="186" t="str">
        <f>IF(D147="","ZZZ9",IF(AND(#REF!&gt;0,#REF!&lt;5),D147&amp;#REF!,D147&amp;"9"))</f>
        <v>ZZZ9</v>
      </c>
      <c r="L147" s="190">
        <f t="shared" si="3"/>
        <v>999</v>
      </c>
      <c r="M147" s="215">
        <f t="shared" si="4"/>
        <v>999</v>
      </c>
      <c r="N147" s="211"/>
      <c r="O147" s="95"/>
      <c r="P147" s="112">
        <f t="shared" si="5"/>
        <v>999</v>
      </c>
      <c r="Q147" s="95"/>
    </row>
    <row r="148" spans="1:17" x14ac:dyDescent="0.25">
      <c r="A148" s="191">
        <v>142</v>
      </c>
      <c r="B148" s="93"/>
      <c r="C148" s="93"/>
      <c r="D148" s="94"/>
      <c r="E148" s="204"/>
      <c r="F148" s="95"/>
      <c r="G148" s="95"/>
      <c r="H148" s="376"/>
      <c r="I148" s="216"/>
      <c r="J148" s="188" t="e">
        <f>IF(AND(Q148="",#REF!&gt;0,#REF!&lt;5),K148,)</f>
        <v>#REF!</v>
      </c>
      <c r="K148" s="186" t="str">
        <f>IF(D148="","ZZZ9",IF(AND(#REF!&gt;0,#REF!&lt;5),D148&amp;#REF!,D148&amp;"9"))</f>
        <v>ZZZ9</v>
      </c>
      <c r="L148" s="190">
        <f t="shared" si="3"/>
        <v>999</v>
      </c>
      <c r="M148" s="215">
        <f t="shared" si="4"/>
        <v>999</v>
      </c>
      <c r="N148" s="211"/>
      <c r="O148" s="216"/>
      <c r="P148" s="217">
        <f t="shared" si="5"/>
        <v>999</v>
      </c>
      <c r="Q148" s="216"/>
    </row>
    <row r="149" spans="1:17" x14ac:dyDescent="0.25">
      <c r="A149" s="191">
        <v>143</v>
      </c>
      <c r="B149" s="93"/>
      <c r="C149" s="93"/>
      <c r="D149" s="94"/>
      <c r="E149" s="204"/>
      <c r="F149" s="95"/>
      <c r="G149" s="95"/>
      <c r="H149" s="376"/>
      <c r="I149" s="216"/>
      <c r="J149" s="188" t="e">
        <f>IF(AND(Q149="",#REF!&gt;0,#REF!&lt;5),K149,)</f>
        <v>#REF!</v>
      </c>
      <c r="K149" s="186" t="str">
        <f>IF(D149="","ZZZ9",IF(AND(#REF!&gt;0,#REF!&lt;5),D149&amp;#REF!,D149&amp;"9"))</f>
        <v>ZZZ9</v>
      </c>
      <c r="L149" s="190">
        <f t="shared" si="3"/>
        <v>999</v>
      </c>
      <c r="M149" s="215">
        <f t="shared" si="4"/>
        <v>999</v>
      </c>
      <c r="N149" s="211"/>
      <c r="O149" s="95"/>
      <c r="P149" s="112">
        <f t="shared" si="5"/>
        <v>999</v>
      </c>
      <c r="Q149" s="95"/>
    </row>
    <row r="150" spans="1:17" x14ac:dyDescent="0.25">
      <c r="A150" s="191">
        <v>144</v>
      </c>
      <c r="B150" s="93"/>
      <c r="C150" s="93"/>
      <c r="D150" s="94"/>
      <c r="E150" s="204"/>
      <c r="F150" s="95"/>
      <c r="G150" s="95"/>
      <c r="H150" s="376"/>
      <c r="I150" s="216"/>
      <c r="J150" s="188" t="e">
        <f>IF(AND(Q150="",#REF!&gt;0,#REF!&lt;5),K150,)</f>
        <v>#REF!</v>
      </c>
      <c r="K150" s="186" t="str">
        <f>IF(D150="","ZZZ9",IF(AND(#REF!&gt;0,#REF!&lt;5),D150&amp;#REF!,D150&amp;"9"))</f>
        <v>ZZZ9</v>
      </c>
      <c r="L150" s="190">
        <f t="shared" si="3"/>
        <v>999</v>
      </c>
      <c r="M150" s="215">
        <f t="shared" si="4"/>
        <v>999</v>
      </c>
      <c r="N150" s="211"/>
      <c r="O150" s="95"/>
      <c r="P150" s="112">
        <f t="shared" si="5"/>
        <v>999</v>
      </c>
      <c r="Q150" s="95"/>
    </row>
    <row r="151" spans="1:17" x14ac:dyDescent="0.25">
      <c r="A151" s="191">
        <v>145</v>
      </c>
      <c r="B151" s="93"/>
      <c r="C151" s="93"/>
      <c r="D151" s="94"/>
      <c r="E151" s="204"/>
      <c r="F151" s="95"/>
      <c r="G151" s="95"/>
      <c r="H151" s="376"/>
      <c r="I151" s="216"/>
      <c r="J151" s="188" t="e">
        <f>IF(AND(Q151="",#REF!&gt;0,#REF!&lt;5),K151,)</f>
        <v>#REF!</v>
      </c>
      <c r="K151" s="186" t="str">
        <f>IF(D151="","ZZZ9",IF(AND(#REF!&gt;0,#REF!&lt;5),D151&amp;#REF!,D151&amp;"9"))</f>
        <v>ZZZ9</v>
      </c>
      <c r="L151" s="190">
        <f t="shared" si="3"/>
        <v>999</v>
      </c>
      <c r="M151" s="215">
        <f t="shared" si="4"/>
        <v>999</v>
      </c>
      <c r="N151" s="211"/>
      <c r="O151" s="95"/>
      <c r="P151" s="112">
        <f t="shared" si="5"/>
        <v>999</v>
      </c>
      <c r="Q151" s="95"/>
    </row>
    <row r="152" spans="1:17" x14ac:dyDescent="0.25">
      <c r="A152" s="191">
        <v>146</v>
      </c>
      <c r="B152" s="93"/>
      <c r="C152" s="93"/>
      <c r="D152" s="94"/>
      <c r="E152" s="204"/>
      <c r="F152" s="95"/>
      <c r="G152" s="95"/>
      <c r="H152" s="376"/>
      <c r="I152" s="216"/>
      <c r="J152" s="188" t="e">
        <f>IF(AND(Q152="",#REF!&gt;0,#REF!&lt;5),K152,)</f>
        <v>#REF!</v>
      </c>
      <c r="K152" s="186" t="str">
        <f>IF(D152="","ZZZ9",IF(AND(#REF!&gt;0,#REF!&lt;5),D152&amp;#REF!,D152&amp;"9"))</f>
        <v>ZZZ9</v>
      </c>
      <c r="L152" s="190">
        <f t="shared" si="3"/>
        <v>999</v>
      </c>
      <c r="M152" s="215">
        <f t="shared" si="4"/>
        <v>999</v>
      </c>
      <c r="N152" s="211"/>
      <c r="O152" s="95"/>
      <c r="P152" s="112">
        <f t="shared" si="5"/>
        <v>999</v>
      </c>
      <c r="Q152" s="95"/>
    </row>
    <row r="153" spans="1:17" x14ac:dyDescent="0.25">
      <c r="A153" s="191">
        <v>147</v>
      </c>
      <c r="B153" s="93"/>
      <c r="C153" s="93"/>
      <c r="D153" s="94"/>
      <c r="E153" s="204"/>
      <c r="F153" s="95"/>
      <c r="G153" s="95"/>
      <c r="H153" s="376"/>
      <c r="I153" s="216"/>
      <c r="J153" s="188" t="e">
        <f>IF(AND(Q153="",#REF!&gt;0,#REF!&lt;5),K153,)</f>
        <v>#REF!</v>
      </c>
      <c r="K153" s="186" t="str">
        <f>IF(D153="","ZZZ9",IF(AND(#REF!&gt;0,#REF!&lt;5),D153&amp;#REF!,D153&amp;"9"))</f>
        <v>ZZZ9</v>
      </c>
      <c r="L153" s="190">
        <f t="shared" si="3"/>
        <v>999</v>
      </c>
      <c r="M153" s="215">
        <f t="shared" si="4"/>
        <v>999</v>
      </c>
      <c r="N153" s="211"/>
      <c r="O153" s="95"/>
      <c r="P153" s="112">
        <f t="shared" si="5"/>
        <v>999</v>
      </c>
      <c r="Q153" s="95"/>
    </row>
    <row r="154" spans="1:17" x14ac:dyDescent="0.25">
      <c r="A154" s="191">
        <v>148</v>
      </c>
      <c r="B154" s="93"/>
      <c r="C154" s="93"/>
      <c r="D154" s="94"/>
      <c r="E154" s="204"/>
      <c r="F154" s="95"/>
      <c r="G154" s="95"/>
      <c r="H154" s="376"/>
      <c r="I154" s="216"/>
      <c r="J154" s="188" t="e">
        <f>IF(AND(Q154="",#REF!&gt;0,#REF!&lt;5),K154,)</f>
        <v>#REF!</v>
      </c>
      <c r="K154" s="186" t="str">
        <f>IF(D154="","ZZZ9",IF(AND(#REF!&gt;0,#REF!&lt;5),D154&amp;#REF!,D154&amp;"9"))</f>
        <v>ZZZ9</v>
      </c>
      <c r="L154" s="190">
        <f t="shared" si="3"/>
        <v>999</v>
      </c>
      <c r="M154" s="215">
        <f t="shared" si="4"/>
        <v>999</v>
      </c>
      <c r="N154" s="211"/>
      <c r="O154" s="95"/>
      <c r="P154" s="112">
        <f t="shared" si="5"/>
        <v>999</v>
      </c>
      <c r="Q154" s="95"/>
    </row>
    <row r="155" spans="1:17" x14ac:dyDescent="0.25">
      <c r="A155" s="191">
        <v>149</v>
      </c>
      <c r="B155" s="93"/>
      <c r="C155" s="93"/>
      <c r="D155" s="94"/>
      <c r="E155" s="204"/>
      <c r="F155" s="95"/>
      <c r="G155" s="95"/>
      <c r="H155" s="376"/>
      <c r="I155" s="216"/>
      <c r="J155" s="188" t="e">
        <f>IF(AND(Q155="",#REF!&gt;0,#REF!&lt;5),K155,)</f>
        <v>#REF!</v>
      </c>
      <c r="K155" s="186" t="str">
        <f>IF(D155="","ZZZ9",IF(AND(#REF!&gt;0,#REF!&lt;5),D155&amp;#REF!,D155&amp;"9"))</f>
        <v>ZZZ9</v>
      </c>
      <c r="L155" s="190">
        <f t="shared" si="3"/>
        <v>999</v>
      </c>
      <c r="M155" s="215">
        <f t="shared" si="4"/>
        <v>999</v>
      </c>
      <c r="N155" s="211"/>
      <c r="O155" s="95"/>
      <c r="P155" s="112">
        <f t="shared" si="5"/>
        <v>999</v>
      </c>
      <c r="Q155" s="95"/>
    </row>
    <row r="156" spans="1:17" x14ac:dyDescent="0.25">
      <c r="A156" s="191">
        <v>150</v>
      </c>
      <c r="B156" s="93"/>
      <c r="C156" s="93"/>
      <c r="D156" s="94"/>
      <c r="E156" s="204"/>
      <c r="F156" s="95"/>
      <c r="G156" s="95"/>
      <c r="H156" s="376"/>
      <c r="I156" s="216"/>
      <c r="J156" s="188" t="e">
        <f>IF(AND(Q156="",#REF!&gt;0,#REF!&lt;5),K156,)</f>
        <v>#REF!</v>
      </c>
      <c r="K156" s="186" t="str">
        <f>IF(D156="","ZZZ9",IF(AND(#REF!&gt;0,#REF!&lt;5),D156&amp;#REF!,D156&amp;"9"))</f>
        <v>ZZZ9</v>
      </c>
      <c r="L156" s="190">
        <f t="shared" si="3"/>
        <v>999</v>
      </c>
      <c r="M156" s="215">
        <f t="shared" si="4"/>
        <v>999</v>
      </c>
      <c r="N156" s="211"/>
      <c r="O156" s="95"/>
      <c r="P156" s="112">
        <f t="shared" si="5"/>
        <v>999</v>
      </c>
      <c r="Q156" s="95"/>
    </row>
  </sheetData>
  <conditionalFormatting sqref="A9:A27 A28:D156">
    <cfRule type="expression" dxfId="111" priority="16" stopIfTrue="1">
      <formula>$Q9&gt;=1</formula>
    </cfRule>
  </conditionalFormatting>
  <conditionalFormatting sqref="A7:D8 B28:D37">
    <cfRule type="expression" dxfId="110" priority="3" stopIfTrue="1">
      <formula>$Q7&gt;=1</formula>
    </cfRule>
  </conditionalFormatting>
  <conditionalFormatting sqref="D27">
    <cfRule type="expression" dxfId="109" priority="1" stopIfTrue="1">
      <formula>$Q27&gt;=1</formula>
    </cfRule>
  </conditionalFormatting>
  <conditionalFormatting sqref="E7:E14">
    <cfRule type="expression" dxfId="108" priority="8" stopIfTrue="1">
      <formula>AND(ROUNDDOWN(($A$4-E7)/365.25,0)&lt;=13,G7&lt;&gt;"OK")</formula>
    </cfRule>
    <cfRule type="expression" dxfId="107" priority="9" stopIfTrue="1">
      <formula>AND(ROUNDDOWN(($A$4-E7)/365.25,0)&lt;=14,G7&lt;&gt;"OK")</formula>
    </cfRule>
    <cfRule type="expression" dxfId="106" priority="10" stopIfTrue="1">
      <formula>AND(ROUNDDOWN(($A$4-E7)/365.25,0)&lt;=17,G7&lt;&gt;"OK")</formula>
    </cfRule>
    <cfRule type="expression" dxfId="105" priority="13" stopIfTrue="1">
      <formula>AND(ROUNDDOWN(($A$4-E7)/365.25,0)&lt;=13,G7&lt;&gt;"OK")</formula>
    </cfRule>
    <cfRule type="expression" dxfId="104" priority="14" stopIfTrue="1">
      <formula>AND(ROUNDDOWN(($A$4-E7)/365.25,0)&lt;=14,G7&lt;&gt;"OK")</formula>
    </cfRule>
    <cfRule type="expression" dxfId="103" priority="15" stopIfTrue="1">
      <formula>AND(ROUNDDOWN(($A$4-E7)/365.25,0)&lt;=17,G7&lt;&gt;"OK")</formula>
    </cfRule>
  </conditionalFormatting>
  <conditionalFormatting sqref="E7:E27 E29:E37">
    <cfRule type="expression" dxfId="102" priority="4" stopIfTrue="1">
      <formula>AND(ROUNDDOWN(($A$4-E7)/365.25,0)&lt;=13,G7&lt;&gt;"OK")</formula>
    </cfRule>
    <cfRule type="expression" dxfId="101" priority="5" stopIfTrue="1">
      <formula>AND(ROUNDDOWN(($A$4-E7)/365.25,0)&lt;=14,G7&lt;&gt;"OK")</formula>
    </cfRule>
    <cfRule type="expression" dxfId="100" priority="6" stopIfTrue="1">
      <formula>AND(ROUNDDOWN(($A$4-E7)/365.25,0)&lt;=17,G7&lt;&gt;"OK")</formula>
    </cfRule>
  </conditionalFormatting>
  <conditionalFormatting sqref="E7:E156">
    <cfRule type="expression" dxfId="99" priority="18" stopIfTrue="1">
      <formula>AND(ROUNDDOWN(($A$4-E7)/365.25,0)&lt;=13,G7&lt;&gt;"OK")</formula>
    </cfRule>
    <cfRule type="expression" dxfId="98" priority="19" stopIfTrue="1">
      <formula>AND(ROUNDDOWN(($A$4-E7)/365.25,0)&lt;=14,G7&lt;&gt;"OK")</formula>
    </cfRule>
    <cfRule type="expression" dxfId="97" priority="20" stopIfTrue="1">
      <formula>AND(ROUNDDOWN(($A$4-E7)/365.25,0)&lt;=17,G7&lt;&gt;"OK")</formula>
    </cfRule>
  </conditionalFormatting>
  <conditionalFormatting sqref="J7:J156">
    <cfRule type="cellIs" dxfId="96" priority="1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2">
    <tabColor indexed="11"/>
  </sheetPr>
  <dimension ref="A1:AK41"/>
  <sheetViews>
    <sheetView workbookViewId="0">
      <selection activeCell="F20" sqref="F20:G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412" t="str">
        <f>Altalanos!$B$8</f>
        <v>Lány 2 kcs B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Q3" s="342" t="s">
        <v>78</v>
      </c>
      <c r="R3" s="343" t="s">
        <v>84</v>
      </c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Q4" s="344" t="s">
        <v>85</v>
      </c>
      <c r="R4" s="345" t="s">
        <v>80</v>
      </c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Q5" s="346" t="s">
        <v>86</v>
      </c>
      <c r="R5" s="347" t="s">
        <v>82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x14ac:dyDescent="0.25">
      <c r="A7" s="304" t="s">
        <v>64</v>
      </c>
      <c r="B7" s="329">
        <v>5</v>
      </c>
      <c r="C7" s="298">
        <f>IF($B7="","",VLOOKUP($B7,'Lány 2 kcs. B ELO'!$A$7:$O$22,5))</f>
        <v>0</v>
      </c>
      <c r="D7" s="298">
        <f>IF($B7="","",VLOOKUP($B7,'Lány 2 kcs. B ELO'!$A$7:$O$22,15))</f>
        <v>0</v>
      </c>
      <c r="E7" s="293" t="str">
        <f>UPPER(IF($B7="","",VLOOKUP($B7,'Lány 2 kcs. B ELO'!$A$7:$O$22,2)))</f>
        <v xml:space="preserve">SZAKÁL </v>
      </c>
      <c r="F7" s="299"/>
      <c r="G7" s="293" t="str">
        <f>IF($B7="","",VLOOKUP($B7,'Lány 2 kcs. B ELO'!$A$7:$O$22,3))</f>
        <v>Júlia</v>
      </c>
      <c r="H7" s="299"/>
      <c r="I7" s="293" t="str">
        <f>IF($B7="","",VLOOKUP($B7,'Lány 2 kcs. B ELO'!$A$7:$O$22,4))</f>
        <v>Irinyi János Református Oktatási Központ - Óvoda, Általános Iskola</v>
      </c>
      <c r="J7" s="274"/>
      <c r="K7" s="364"/>
      <c r="L7" s="354" t="str">
        <f>IF(K7="","",CONCATENATE(VLOOKUP($Y$3,$AB$1:$AK$1,K7)," pont"))</f>
        <v/>
      </c>
      <c r="M7" s="365"/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30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x14ac:dyDescent="0.25">
      <c r="A9" s="304" t="s">
        <v>65</v>
      </c>
      <c r="B9" s="329">
        <v>16</v>
      </c>
      <c r="C9" s="298">
        <f>IF($B9="","",VLOOKUP($B9,'Lány 2 kcs. B ELO'!$A$7:$O$22,5))</f>
        <v>0</v>
      </c>
      <c r="D9" s="298">
        <f>IF($B9="","",VLOOKUP($B9,'Lány 2 kcs. B ELO'!$A$7:$O$22,15))</f>
        <v>0</v>
      </c>
      <c r="E9" s="293" t="str">
        <f>UPPER(IF($B9="","",VLOOKUP($B9,'Lány 2 kcs. B ELO'!$A$7:$O$22,2)))</f>
        <v>LISZTMAJER</v>
      </c>
      <c r="F9" s="299"/>
      <c r="G9" s="293" t="str">
        <f>IF($B9="","",VLOOKUP($B9,'Lány 2 kcs. B ELO'!$A$7:$O$22,3))</f>
        <v>Liza</v>
      </c>
      <c r="H9" s="299"/>
      <c r="I9" s="432" t="s">
        <v>331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30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x14ac:dyDescent="0.25">
      <c r="A11" s="304" t="s">
        <v>66</v>
      </c>
      <c r="B11" s="329">
        <v>11</v>
      </c>
      <c r="C11" s="298">
        <f>IF($B11="","",VLOOKUP($B11,'Lány 2 kcs. B ELO'!$A$7:$O$22,5))</f>
        <v>0</v>
      </c>
      <c r="D11" s="298">
        <f>IF($B11="","",VLOOKUP($B11,'Lány 2 kcs. B ELO'!$A$7:$O$22,15))</f>
        <v>0</v>
      </c>
      <c r="E11" s="293" t="str">
        <f>UPPER(IF($B11="","",VLOOKUP($B11,'Lány 2 kcs. B ELO'!$A$7:$O$22,2)))</f>
        <v xml:space="preserve">GYENGE </v>
      </c>
      <c r="F11" s="299"/>
      <c r="G11" s="293" t="str">
        <f>IF($B11="","",VLOOKUP($B11,'Lány 2 kcs. B ELO'!$A$7:$O$22,3))</f>
        <v>Amira</v>
      </c>
      <c r="H11" s="299"/>
      <c r="I11" s="293">
        <f>IF($B11="","",VLOOKUP($B11,'Lány 2 kcs. B ELO'!$A$7:$O$22,4))</f>
        <v>0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ht="18.75" customHeight="1" x14ac:dyDescent="0.25">
      <c r="A18" s="274"/>
      <c r="B18" s="455"/>
      <c r="C18" s="455"/>
      <c r="D18" s="443" t="str">
        <f>E7</f>
        <v xml:space="preserve">SZAKÁL </v>
      </c>
      <c r="E18" s="443"/>
      <c r="F18" s="443" t="str">
        <f>E9</f>
        <v>LISZTMAJER</v>
      </c>
      <c r="G18" s="443"/>
      <c r="H18" s="443" t="str">
        <f>E11</f>
        <v xml:space="preserve">GYENGE </v>
      </c>
      <c r="I18" s="443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ht="18.75" customHeight="1" x14ac:dyDescent="0.25">
      <c r="A19" s="334" t="s">
        <v>64</v>
      </c>
      <c r="B19" s="451" t="str">
        <f>E7</f>
        <v xml:space="preserve">SZAKÁL </v>
      </c>
      <c r="C19" s="451"/>
      <c r="D19" s="448"/>
      <c r="E19" s="448"/>
      <c r="F19" s="444" t="s">
        <v>390</v>
      </c>
      <c r="G19" s="445"/>
      <c r="H19" s="444" t="s">
        <v>382</v>
      </c>
      <c r="I19" s="445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ht="18.75" customHeight="1" x14ac:dyDescent="0.25">
      <c r="A20" s="334" t="s">
        <v>65</v>
      </c>
      <c r="B20" s="451" t="str">
        <f>E9</f>
        <v>LISZTMAJER</v>
      </c>
      <c r="C20" s="451"/>
      <c r="D20" s="444" t="s">
        <v>389</v>
      </c>
      <c r="E20" s="445"/>
      <c r="F20" s="448"/>
      <c r="G20" s="448"/>
      <c r="H20" s="444" t="s">
        <v>369</v>
      </c>
      <c r="I20" s="445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ht="18.75" customHeight="1" x14ac:dyDescent="0.25">
      <c r="A21" s="334" t="s">
        <v>66</v>
      </c>
      <c r="B21" s="451" t="str">
        <f>E11</f>
        <v xml:space="preserve">GYENGE </v>
      </c>
      <c r="C21" s="451"/>
      <c r="D21" s="444" t="s">
        <v>381</v>
      </c>
      <c r="E21" s="445"/>
      <c r="F21" s="444" t="s">
        <v>368</v>
      </c>
      <c r="G21" s="445"/>
      <c r="H21" s="448"/>
      <c r="I21" s="448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x14ac:dyDescent="0.25">
      <c r="A24" s="274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x14ac:dyDescent="0.25">
      <c r="A25" s="274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x14ac:dyDescent="0.25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x14ac:dyDescent="0.25">
      <c r="A28" s="274"/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37" x14ac:dyDescent="0.25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</row>
    <row r="30" spans="1:37" x14ac:dyDescent="0.25">
      <c r="A30" s="274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52"/>
      <c r="M32" s="252"/>
    </row>
    <row r="33" spans="1:18" x14ac:dyDescent="0.25">
      <c r="A33" s="140" t="s">
        <v>43</v>
      </c>
      <c r="B33" s="141"/>
      <c r="C33" s="209"/>
      <c r="D33" s="310" t="s">
        <v>4</v>
      </c>
      <c r="E33" s="311" t="s">
        <v>45</v>
      </c>
      <c r="F33" s="325"/>
      <c r="G33" s="310" t="s">
        <v>4</v>
      </c>
      <c r="H33" s="311" t="s">
        <v>54</v>
      </c>
      <c r="I33" s="165"/>
      <c r="J33" s="311" t="s">
        <v>55</v>
      </c>
      <c r="K33" s="164" t="s">
        <v>56</v>
      </c>
      <c r="L33" s="33"/>
      <c r="M33" s="403"/>
      <c r="N33" s="402"/>
      <c r="P33" s="306"/>
      <c r="Q33" s="306"/>
      <c r="R33" s="307"/>
    </row>
    <row r="34" spans="1:18" x14ac:dyDescent="0.25">
      <c r="A34" s="285" t="s">
        <v>44</v>
      </c>
      <c r="B34" s="286"/>
      <c r="C34" s="288"/>
      <c r="D34" s="312"/>
      <c r="E34" s="452"/>
      <c r="F34" s="452"/>
      <c r="G34" s="319" t="s">
        <v>5</v>
      </c>
      <c r="H34" s="286"/>
      <c r="I34" s="313"/>
      <c r="J34" s="320"/>
      <c r="K34" s="280" t="s">
        <v>46</v>
      </c>
      <c r="L34" s="326"/>
      <c r="M34" s="316"/>
      <c r="P34" s="308"/>
      <c r="Q34" s="308"/>
      <c r="R34" s="153"/>
    </row>
    <row r="35" spans="1:18" x14ac:dyDescent="0.25">
      <c r="A35" s="289" t="s">
        <v>53</v>
      </c>
      <c r="B35" s="163"/>
      <c r="C35" s="291"/>
      <c r="D35" s="315"/>
      <c r="E35" s="449"/>
      <c r="F35" s="449"/>
      <c r="G35" s="321" t="s">
        <v>6</v>
      </c>
      <c r="H35" s="83"/>
      <c r="I35" s="278"/>
      <c r="J35" s="84"/>
      <c r="K35" s="323"/>
      <c r="L35" s="252"/>
      <c r="M35" s="318"/>
      <c r="P35" s="153"/>
      <c r="Q35" s="151"/>
      <c r="R35" s="153"/>
    </row>
    <row r="36" spans="1:18" x14ac:dyDescent="0.25">
      <c r="A36" s="178"/>
      <c r="B36" s="179"/>
      <c r="C36" s="180"/>
      <c r="D36" s="315"/>
      <c r="E36" s="85"/>
      <c r="F36" s="274"/>
      <c r="G36" s="321" t="s">
        <v>7</v>
      </c>
      <c r="H36" s="83"/>
      <c r="I36" s="278"/>
      <c r="J36" s="84"/>
      <c r="K36" s="280" t="s">
        <v>47</v>
      </c>
      <c r="L36" s="326"/>
      <c r="M36" s="314"/>
      <c r="P36" s="308"/>
      <c r="Q36" s="308"/>
      <c r="R36" s="153"/>
    </row>
    <row r="37" spans="1:18" x14ac:dyDescent="0.25">
      <c r="A37" s="154"/>
      <c r="B37" s="120"/>
      <c r="C37" s="155"/>
      <c r="D37" s="315"/>
      <c r="E37" s="85"/>
      <c r="F37" s="274"/>
      <c r="G37" s="321" t="s">
        <v>8</v>
      </c>
      <c r="H37" s="83"/>
      <c r="I37" s="278"/>
      <c r="J37" s="84"/>
      <c r="K37" s="324"/>
      <c r="L37" s="274"/>
      <c r="M37" s="316"/>
      <c r="P37" s="153"/>
      <c r="Q37" s="151"/>
      <c r="R37" s="153"/>
    </row>
    <row r="38" spans="1:18" x14ac:dyDescent="0.25">
      <c r="A38" s="167"/>
      <c r="B38" s="181"/>
      <c r="C38" s="208"/>
      <c r="D38" s="315"/>
      <c r="E38" s="85"/>
      <c r="F38" s="274"/>
      <c r="G38" s="321" t="s">
        <v>9</v>
      </c>
      <c r="H38" s="83"/>
      <c r="I38" s="278"/>
      <c r="J38" s="84"/>
      <c r="K38" s="289"/>
      <c r="L38" s="252"/>
      <c r="M38" s="318"/>
      <c r="P38" s="153"/>
      <c r="Q38" s="151"/>
      <c r="R38" s="153"/>
    </row>
    <row r="39" spans="1:18" x14ac:dyDescent="0.25">
      <c r="A39" s="168"/>
      <c r="B39" s="22"/>
      <c r="C39" s="155"/>
      <c r="D39" s="315"/>
      <c r="E39" s="85"/>
      <c r="F39" s="274"/>
      <c r="G39" s="321" t="s">
        <v>10</v>
      </c>
      <c r="H39" s="83"/>
      <c r="I39" s="278"/>
      <c r="J39" s="84"/>
      <c r="K39" s="280" t="s">
        <v>33</v>
      </c>
      <c r="L39" s="326"/>
      <c r="M39" s="314"/>
      <c r="P39" s="308"/>
      <c r="Q39" s="308"/>
      <c r="R39" s="153"/>
    </row>
    <row r="40" spans="1:18" x14ac:dyDescent="0.25">
      <c r="A40" s="168"/>
      <c r="B40" s="22"/>
      <c r="C40" s="176"/>
      <c r="D40" s="315"/>
      <c r="E40" s="85"/>
      <c r="F40" s="274"/>
      <c r="G40" s="321" t="s">
        <v>11</v>
      </c>
      <c r="H40" s="83"/>
      <c r="I40" s="278"/>
      <c r="J40" s="84"/>
      <c r="K40" s="324"/>
      <c r="L40" s="274"/>
      <c r="M40" s="316"/>
      <c r="P40" s="153"/>
      <c r="Q40" s="151"/>
      <c r="R40" s="153"/>
    </row>
    <row r="41" spans="1:18" x14ac:dyDescent="0.25">
      <c r="A41" s="169"/>
      <c r="B41" s="166"/>
      <c r="C41" s="177"/>
      <c r="D41" s="317"/>
      <c r="E41" s="156"/>
      <c r="F41" s="252"/>
      <c r="G41" s="322" t="s">
        <v>12</v>
      </c>
      <c r="H41" s="163"/>
      <c r="I41" s="282"/>
      <c r="J41" s="158"/>
      <c r="K41" s="289" t="str">
        <f>L4</f>
        <v>Rákóczi Andrea</v>
      </c>
      <c r="L41" s="252"/>
      <c r="M41" s="318"/>
      <c r="P41" s="153"/>
      <c r="Q41" s="151"/>
      <c r="R41" s="309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H20:I20"/>
    <mergeCell ref="B21:C21"/>
    <mergeCell ref="D21:E21"/>
    <mergeCell ref="F21:G21"/>
    <mergeCell ref="H21:I21"/>
    <mergeCell ref="E34:F34"/>
    <mergeCell ref="E35:F35"/>
    <mergeCell ref="B20:C20"/>
    <mergeCell ref="D20:E20"/>
    <mergeCell ref="F20:G20"/>
  </mergeCells>
  <conditionalFormatting sqref="E7 E9 E11">
    <cfRule type="cellIs" dxfId="95" priority="2" stopIfTrue="1" operator="equal">
      <formula>"Bye"</formula>
    </cfRule>
  </conditionalFormatting>
  <conditionalFormatting sqref="R41">
    <cfRule type="expression" dxfId="9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AK47"/>
  <sheetViews>
    <sheetView topLeftCell="B9" workbookViewId="0">
      <selection activeCell="V21" sqref="V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453" t="str">
        <f>Altalanos!$A$6</f>
        <v>Diákolimpia</v>
      </c>
      <c r="B1" s="453"/>
      <c r="C1" s="453"/>
      <c r="D1" s="453"/>
      <c r="E1" s="453"/>
      <c r="F1" s="453"/>
      <c r="G1" s="223"/>
      <c r="H1" s="226" t="s">
        <v>52</v>
      </c>
      <c r="I1" s="224"/>
      <c r="J1" s="225"/>
      <c r="L1" s="227"/>
      <c r="M1" s="228"/>
      <c r="N1" s="117"/>
      <c r="O1" s="117" t="s">
        <v>13</v>
      </c>
      <c r="P1" s="117"/>
      <c r="Q1" s="116"/>
      <c r="R1" s="117"/>
      <c r="AB1" s="363" t="e">
        <f>IF(Y5=1,CONCATENATE(VLOOKUP(Y3,AA16:AH27,2)),CONCATENATE(VLOOKUP(Y3,AA2:AK13,2)))</f>
        <v>#N/A</v>
      </c>
      <c r="AC1" s="363" t="e">
        <f>IF(Y5=1,CONCATENATE(VLOOKUP(Y3,AA16:AK27,3)),CONCATENATE(VLOOKUP(Y3,AA2:AK13,3)))</f>
        <v>#N/A</v>
      </c>
      <c r="AD1" s="363" t="e">
        <f>IF(Y5=1,CONCATENATE(VLOOKUP(Y3,AA16:AK27,4)),CONCATENATE(VLOOKUP(Y3,AA2:AK13,4)))</f>
        <v>#N/A</v>
      </c>
      <c r="AE1" s="363" t="e">
        <f>IF(Y5=1,CONCATENATE(VLOOKUP(Y3,AA16:AK27,5)),CONCATENATE(VLOOKUP(Y3,AA2:AK13,5)))</f>
        <v>#N/A</v>
      </c>
      <c r="AF1" s="363" t="e">
        <f>IF(Y5=1,CONCATENATE(VLOOKUP(Y3,AA16:AK27,6)),CONCATENATE(VLOOKUP(Y3,AA2:AK13,6)))</f>
        <v>#N/A</v>
      </c>
      <c r="AG1" s="363" t="e">
        <f>IF(Y5=1,CONCATENATE(VLOOKUP(Y3,AA16:AK27,7)),CONCATENATE(VLOOKUP(Y3,AA2:AK13,7)))</f>
        <v>#N/A</v>
      </c>
      <c r="AH1" s="363" t="e">
        <f>IF(Y5=1,CONCATENATE(VLOOKUP(Y3,AA16:AK27,8)),CONCATENATE(VLOOKUP(Y3,AA2:AK13,8)))</f>
        <v>#N/A</v>
      </c>
      <c r="AI1" s="363" t="e">
        <f>IF(Y5=1,CONCATENATE(VLOOKUP(Y3,AA16:AK27,9)),CONCATENATE(VLOOKUP(Y3,AA2:AK13,9)))</f>
        <v>#N/A</v>
      </c>
      <c r="AJ1" s="363" t="e">
        <f>IF(Y5=1,CONCATENATE(VLOOKUP(Y3,AA16:AK27,10)),CONCATENATE(VLOOKUP(Y3,AA2:AK13,10)))</f>
        <v>#N/A</v>
      </c>
      <c r="AK1" s="363" t="e">
        <f>IF(Y5=1,CONCATENATE(VLOOKUP(Y3,AA16:AK27,11)),CONCATENATE(VLOOKUP(Y3,AA2:AK13,11)))</f>
        <v>#N/A</v>
      </c>
    </row>
    <row r="2" spans="1:37" x14ac:dyDescent="0.25">
      <c r="A2" s="229" t="s">
        <v>51</v>
      </c>
      <c r="B2" s="230"/>
      <c r="C2" s="230"/>
      <c r="D2" s="230"/>
      <c r="E2" s="214">
        <f>Altalanos!$E$8</f>
        <v>0</v>
      </c>
      <c r="F2" s="230"/>
      <c r="G2" s="231"/>
      <c r="H2" s="232"/>
      <c r="I2" s="232"/>
      <c r="J2" s="233"/>
      <c r="K2" s="227"/>
      <c r="L2" s="227"/>
      <c r="M2" s="227"/>
      <c r="N2" s="118"/>
      <c r="O2" s="97"/>
      <c r="P2" s="118"/>
      <c r="Q2" s="97"/>
      <c r="R2" s="118"/>
      <c r="Y2" s="353"/>
      <c r="Z2" s="352"/>
      <c r="AA2" s="352" t="s">
        <v>64</v>
      </c>
      <c r="AB2" s="343">
        <v>150</v>
      </c>
      <c r="AC2" s="343">
        <v>120</v>
      </c>
      <c r="AD2" s="343">
        <v>100</v>
      </c>
      <c r="AE2" s="343">
        <v>80</v>
      </c>
      <c r="AF2" s="343">
        <v>70</v>
      </c>
      <c r="AG2" s="343">
        <v>60</v>
      </c>
      <c r="AH2" s="343">
        <v>55</v>
      </c>
      <c r="AI2" s="343">
        <v>50</v>
      </c>
      <c r="AJ2" s="343">
        <v>45</v>
      </c>
      <c r="AK2" s="343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9"/>
      <c r="K3" s="50"/>
      <c r="L3" s="51" t="s">
        <v>30</v>
      </c>
      <c r="M3" s="50"/>
      <c r="N3" s="301"/>
      <c r="O3" s="300"/>
      <c r="P3" s="301"/>
      <c r="Y3" s="352">
        <f>IF(H4="OB","A",IF(H4="IX","W",H4))</f>
        <v>0</v>
      </c>
      <c r="Z3" s="352"/>
      <c r="AA3" s="352" t="s">
        <v>88</v>
      </c>
      <c r="AB3" s="343">
        <v>120</v>
      </c>
      <c r="AC3" s="343">
        <v>90</v>
      </c>
      <c r="AD3" s="343">
        <v>65</v>
      </c>
      <c r="AE3" s="343">
        <v>55</v>
      </c>
      <c r="AF3" s="343">
        <v>50</v>
      </c>
      <c r="AG3" s="343">
        <v>45</v>
      </c>
      <c r="AH3" s="343">
        <v>40</v>
      </c>
      <c r="AI3" s="343">
        <v>35</v>
      </c>
      <c r="AJ3" s="343">
        <v>25</v>
      </c>
      <c r="AK3" s="343">
        <v>20</v>
      </c>
    </row>
    <row r="4" spans="1:37" ht="13.8" thickBot="1" x14ac:dyDescent="0.3">
      <c r="A4" s="454" t="str">
        <f>Altalanos!$A$10</f>
        <v>2025.05.26-06-01.</v>
      </c>
      <c r="B4" s="454"/>
      <c r="C4" s="454"/>
      <c r="D4" s="234"/>
      <c r="E4" s="235" t="str">
        <f>Altalanos!$C$10</f>
        <v>Balatonboglár</v>
      </c>
      <c r="F4" s="235"/>
      <c r="G4" s="235"/>
      <c r="H4" s="238"/>
      <c r="I4" s="235"/>
      <c r="J4" s="237"/>
      <c r="K4" s="238"/>
      <c r="L4" s="240" t="str">
        <f>Altalanos!$E$10</f>
        <v>Rákóczi Andrea</v>
      </c>
      <c r="M4" s="238"/>
      <c r="N4" s="302"/>
      <c r="O4" s="303"/>
      <c r="P4" s="302"/>
      <c r="Y4" s="352"/>
      <c r="Z4" s="352"/>
      <c r="AA4" s="352" t="s">
        <v>89</v>
      </c>
      <c r="AB4" s="343">
        <v>90</v>
      </c>
      <c r="AC4" s="343">
        <v>60</v>
      </c>
      <c r="AD4" s="343">
        <v>45</v>
      </c>
      <c r="AE4" s="343">
        <v>34</v>
      </c>
      <c r="AF4" s="343">
        <v>27</v>
      </c>
      <c r="AG4" s="343">
        <v>22</v>
      </c>
      <c r="AH4" s="343">
        <v>18</v>
      </c>
      <c r="AI4" s="343">
        <v>15</v>
      </c>
      <c r="AJ4" s="343">
        <v>12</v>
      </c>
      <c r="AK4" s="343">
        <v>9</v>
      </c>
    </row>
    <row r="5" spans="1:37" x14ac:dyDescent="0.25">
      <c r="A5" s="33"/>
      <c r="B5" s="33" t="s">
        <v>49</v>
      </c>
      <c r="C5" s="296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8" t="s">
        <v>68</v>
      </c>
      <c r="L5" s="328" t="s">
        <v>69</v>
      </c>
      <c r="M5" s="328" t="s">
        <v>70</v>
      </c>
      <c r="O5" s="342" t="s">
        <v>78</v>
      </c>
      <c r="P5" s="343" t="s">
        <v>84</v>
      </c>
      <c r="R5" s="342" t="s">
        <v>78</v>
      </c>
      <c r="S5" s="404" t="s">
        <v>110</v>
      </c>
      <c r="Y5" s="352">
        <f>IF(OR(Altalanos!$A$8="F1",Altalanos!$A$8="F2",Altalanos!$A$8="N1",Altalanos!$A$8="N2"),1,2)</f>
        <v>2</v>
      </c>
      <c r="Z5" s="352"/>
      <c r="AA5" s="352" t="s">
        <v>90</v>
      </c>
      <c r="AB5" s="343">
        <v>60</v>
      </c>
      <c r="AC5" s="343">
        <v>40</v>
      </c>
      <c r="AD5" s="343">
        <v>30</v>
      </c>
      <c r="AE5" s="343">
        <v>20</v>
      </c>
      <c r="AF5" s="343">
        <v>18</v>
      </c>
      <c r="AG5" s="343">
        <v>15</v>
      </c>
      <c r="AH5" s="343">
        <v>12</v>
      </c>
      <c r="AI5" s="343">
        <v>10</v>
      </c>
      <c r="AJ5" s="343">
        <v>8</v>
      </c>
      <c r="AK5" s="343">
        <v>6</v>
      </c>
    </row>
    <row r="6" spans="1:37" x14ac:dyDescent="0.25">
      <c r="A6" s="274"/>
      <c r="B6" s="274"/>
      <c r="C6" s="327"/>
      <c r="D6" s="274"/>
      <c r="E6" s="274"/>
      <c r="F6" s="274"/>
      <c r="G6" s="274"/>
      <c r="H6" s="274"/>
      <c r="I6" s="274"/>
      <c r="J6" s="274"/>
      <c r="K6" s="274"/>
      <c r="L6" s="274"/>
      <c r="M6" s="274"/>
      <c r="O6" s="344" t="s">
        <v>85</v>
      </c>
      <c r="P6" s="345" t="s">
        <v>80</v>
      </c>
      <c r="R6" s="344" t="s">
        <v>85</v>
      </c>
      <c r="S6" s="405" t="s">
        <v>111</v>
      </c>
      <c r="Y6" s="352"/>
      <c r="Z6" s="352"/>
      <c r="AA6" s="352" t="s">
        <v>91</v>
      </c>
      <c r="AB6" s="343">
        <v>40</v>
      </c>
      <c r="AC6" s="343">
        <v>25</v>
      </c>
      <c r="AD6" s="343">
        <v>18</v>
      </c>
      <c r="AE6" s="343">
        <v>13</v>
      </c>
      <c r="AF6" s="343">
        <v>10</v>
      </c>
      <c r="AG6" s="343">
        <v>8</v>
      </c>
      <c r="AH6" s="343">
        <v>6</v>
      </c>
      <c r="AI6" s="343">
        <v>5</v>
      </c>
      <c r="AJ6" s="343">
        <v>4</v>
      </c>
      <c r="AK6" s="343">
        <v>3</v>
      </c>
    </row>
    <row r="7" spans="1:37" ht="14.4" x14ac:dyDescent="0.3">
      <c r="A7" s="335" t="s">
        <v>64</v>
      </c>
      <c r="B7" s="348">
        <v>7</v>
      </c>
      <c r="C7" s="298" t="e">
        <f>IF($B7="","",VLOOKUP($B7,#REF!,5))</f>
        <v>#REF!</v>
      </c>
      <c r="D7" s="298" t="e">
        <f>IF($B7="","",VLOOKUP($B7,#REF!,15))</f>
        <v>#REF!</v>
      </c>
      <c r="E7" s="431" t="s">
        <v>300</v>
      </c>
      <c r="F7" s="297"/>
      <c r="G7" s="431" t="s">
        <v>301</v>
      </c>
      <c r="H7" s="297"/>
      <c r="I7" s="420" t="s">
        <v>152</v>
      </c>
      <c r="J7" s="274"/>
      <c r="K7" s="364"/>
      <c r="L7" s="354" t="str">
        <f>IF(K7="","",CONCATENATE(VLOOKUP($Y$3,$AB$1:$AK$1,K7)," pont"))</f>
        <v/>
      </c>
      <c r="M7" s="365"/>
      <c r="O7" s="346" t="s">
        <v>86</v>
      </c>
      <c r="P7" s="347" t="s">
        <v>82</v>
      </c>
      <c r="R7" s="346" t="s">
        <v>86</v>
      </c>
      <c r="S7" s="406" t="s">
        <v>87</v>
      </c>
      <c r="Y7" s="352"/>
      <c r="Z7" s="352"/>
      <c r="AA7" s="352" t="s">
        <v>92</v>
      </c>
      <c r="AB7" s="343">
        <v>25</v>
      </c>
      <c r="AC7" s="343">
        <v>15</v>
      </c>
      <c r="AD7" s="343">
        <v>13</v>
      </c>
      <c r="AE7" s="343">
        <v>8</v>
      </c>
      <c r="AF7" s="343">
        <v>6</v>
      </c>
      <c r="AG7" s="343">
        <v>4</v>
      </c>
      <c r="AH7" s="343">
        <v>3</v>
      </c>
      <c r="AI7" s="343">
        <v>2</v>
      </c>
      <c r="AJ7" s="343">
        <v>1</v>
      </c>
      <c r="AK7" s="343">
        <v>0</v>
      </c>
    </row>
    <row r="8" spans="1:37" x14ac:dyDescent="0.25">
      <c r="A8" s="304"/>
      <c r="B8" s="349"/>
      <c r="C8" s="305"/>
      <c r="D8" s="305"/>
      <c r="E8" s="305"/>
      <c r="F8" s="305"/>
      <c r="G8" s="305"/>
      <c r="H8" s="305"/>
      <c r="I8" s="305"/>
      <c r="J8" s="274"/>
      <c r="K8" s="304"/>
      <c r="L8" s="304"/>
      <c r="M8" s="366"/>
      <c r="Y8" s="352"/>
      <c r="Z8" s="352"/>
      <c r="AA8" s="352" t="s">
        <v>93</v>
      </c>
      <c r="AB8" s="343">
        <v>15</v>
      </c>
      <c r="AC8" s="343">
        <v>10</v>
      </c>
      <c r="AD8" s="343">
        <v>7</v>
      </c>
      <c r="AE8" s="343">
        <v>5</v>
      </c>
      <c r="AF8" s="343">
        <v>4</v>
      </c>
      <c r="AG8" s="343">
        <v>3</v>
      </c>
      <c r="AH8" s="343">
        <v>2</v>
      </c>
      <c r="AI8" s="343">
        <v>1</v>
      </c>
      <c r="AJ8" s="343">
        <v>0</v>
      </c>
      <c r="AK8" s="343">
        <v>0</v>
      </c>
    </row>
    <row r="9" spans="1:37" ht="13.8" x14ac:dyDescent="0.3">
      <c r="A9" s="304" t="s">
        <v>65</v>
      </c>
      <c r="B9" s="350">
        <v>19</v>
      </c>
      <c r="C9" s="298" t="e">
        <f>IF($B9="","",VLOOKUP($B9,#REF!,5))</f>
        <v>#REF!</v>
      </c>
      <c r="D9" s="298" t="e">
        <f>IF($B9="","",VLOOKUP($B9,#REF!,15))</f>
        <v>#REF!</v>
      </c>
      <c r="E9" s="432" t="s">
        <v>302</v>
      </c>
      <c r="F9" s="299"/>
      <c r="G9" s="432" t="s">
        <v>180</v>
      </c>
      <c r="H9" s="299"/>
      <c r="I9" s="414" t="s">
        <v>181</v>
      </c>
      <c r="J9" s="274"/>
      <c r="K9" s="364"/>
      <c r="L9" s="354" t="str">
        <f>IF(K9="","",CONCATENATE(VLOOKUP($Y$3,$AB$1:$AK$1,K9)," pont"))</f>
        <v/>
      </c>
      <c r="M9" s="365"/>
      <c r="Y9" s="352"/>
      <c r="Z9" s="352"/>
      <c r="AA9" s="352" t="s">
        <v>94</v>
      </c>
      <c r="AB9" s="343">
        <v>10</v>
      </c>
      <c r="AC9" s="343">
        <v>6</v>
      </c>
      <c r="AD9" s="343">
        <v>4</v>
      </c>
      <c r="AE9" s="343">
        <v>2</v>
      </c>
      <c r="AF9" s="343">
        <v>1</v>
      </c>
      <c r="AG9" s="343">
        <v>0</v>
      </c>
      <c r="AH9" s="343">
        <v>0</v>
      </c>
      <c r="AI9" s="343">
        <v>0</v>
      </c>
      <c r="AJ9" s="343">
        <v>0</v>
      </c>
      <c r="AK9" s="343">
        <v>0</v>
      </c>
    </row>
    <row r="10" spans="1:37" x14ac:dyDescent="0.25">
      <c r="A10" s="304"/>
      <c r="B10" s="349"/>
      <c r="C10" s="305"/>
      <c r="D10" s="305"/>
      <c r="E10" s="305"/>
      <c r="F10" s="305"/>
      <c r="G10" s="305"/>
      <c r="H10" s="305"/>
      <c r="I10" s="305"/>
      <c r="J10" s="274"/>
      <c r="K10" s="304"/>
      <c r="L10" s="304"/>
      <c r="M10" s="366"/>
      <c r="Y10" s="352"/>
      <c r="Z10" s="352"/>
      <c r="AA10" s="352" t="s">
        <v>95</v>
      </c>
      <c r="AB10" s="343">
        <v>6</v>
      </c>
      <c r="AC10" s="343">
        <v>3</v>
      </c>
      <c r="AD10" s="343">
        <v>2</v>
      </c>
      <c r="AE10" s="343">
        <v>1</v>
      </c>
      <c r="AF10" s="343">
        <v>0</v>
      </c>
      <c r="AG10" s="343">
        <v>0</v>
      </c>
      <c r="AH10" s="343">
        <v>0</v>
      </c>
      <c r="AI10" s="343">
        <v>0</v>
      </c>
      <c r="AJ10" s="343">
        <v>0</v>
      </c>
      <c r="AK10" s="343">
        <v>0</v>
      </c>
    </row>
    <row r="11" spans="1:37" ht="14.4" x14ac:dyDescent="0.3">
      <c r="A11" s="304" t="s">
        <v>66</v>
      </c>
      <c r="B11" s="350">
        <v>2</v>
      </c>
      <c r="C11" s="298" t="e">
        <f>IF($B11="","",VLOOKUP($B11,#REF!,5))</f>
        <v>#REF!</v>
      </c>
      <c r="D11" s="298" t="e">
        <f>IF($B11="","",VLOOKUP($B11,#REF!,15))</f>
        <v>#REF!</v>
      </c>
      <c r="E11" s="432" t="s">
        <v>303</v>
      </c>
      <c r="F11" s="299"/>
      <c r="G11" s="432" t="s">
        <v>304</v>
      </c>
      <c r="H11" s="299"/>
      <c r="I11" s="418" t="s">
        <v>134</v>
      </c>
      <c r="J11" s="274"/>
      <c r="K11" s="364"/>
      <c r="L11" s="354" t="str">
        <f>IF(K11="","",CONCATENATE(VLOOKUP($Y$3,$AB$1:$AK$1,K11)," pont"))</f>
        <v/>
      </c>
      <c r="M11" s="365"/>
      <c r="Y11" s="352"/>
      <c r="Z11" s="352"/>
      <c r="AA11" s="352" t="s">
        <v>100</v>
      </c>
      <c r="AB11" s="343">
        <v>3</v>
      </c>
      <c r="AC11" s="343">
        <v>2</v>
      </c>
      <c r="AD11" s="343">
        <v>1</v>
      </c>
      <c r="AE11" s="343">
        <v>0</v>
      </c>
      <c r="AF11" s="343">
        <v>0</v>
      </c>
      <c r="AG11" s="343">
        <v>0</v>
      </c>
      <c r="AH11" s="343">
        <v>0</v>
      </c>
      <c r="AI11" s="343">
        <v>0</v>
      </c>
      <c r="AJ11" s="343">
        <v>0</v>
      </c>
      <c r="AK11" s="343">
        <v>0</v>
      </c>
    </row>
    <row r="12" spans="1:37" x14ac:dyDescent="0.25">
      <c r="A12" s="274"/>
      <c r="B12" s="335"/>
      <c r="C12" s="327"/>
      <c r="D12" s="274"/>
      <c r="E12" s="274"/>
      <c r="F12" s="274"/>
      <c r="G12" s="274"/>
      <c r="H12" s="274"/>
      <c r="I12" s="274"/>
      <c r="J12" s="274"/>
      <c r="K12" s="327"/>
      <c r="L12" s="327"/>
      <c r="M12" s="366"/>
      <c r="Y12" s="352"/>
      <c r="Z12" s="352"/>
      <c r="AA12" s="352" t="s">
        <v>96</v>
      </c>
      <c r="AB12" s="362">
        <v>0</v>
      </c>
      <c r="AC12" s="362">
        <v>0</v>
      </c>
      <c r="AD12" s="362">
        <v>0</v>
      </c>
      <c r="AE12" s="362">
        <v>0</v>
      </c>
      <c r="AF12" s="362">
        <v>0</v>
      </c>
      <c r="AG12" s="362">
        <v>0</v>
      </c>
      <c r="AH12" s="362">
        <v>0</v>
      </c>
      <c r="AI12" s="362">
        <v>0</v>
      </c>
      <c r="AJ12" s="362">
        <v>0</v>
      </c>
      <c r="AK12" s="362">
        <v>0</v>
      </c>
    </row>
    <row r="13" spans="1:37" ht="13.8" x14ac:dyDescent="0.3">
      <c r="A13" s="335" t="s">
        <v>71</v>
      </c>
      <c r="B13" s="348">
        <v>18</v>
      </c>
      <c r="C13" s="298" t="e">
        <f>IF($B13="","",VLOOKUP($B13,#REF!,5))</f>
        <v>#REF!</v>
      </c>
      <c r="D13" s="298" t="e">
        <f>IF($B13="","",VLOOKUP($B13,#REF!,15))</f>
        <v>#REF!</v>
      </c>
      <c r="E13" s="431" t="s">
        <v>305</v>
      </c>
      <c r="F13" s="297"/>
      <c r="G13" s="431" t="s">
        <v>177</v>
      </c>
      <c r="H13" s="297"/>
      <c r="I13" s="414" t="s">
        <v>178</v>
      </c>
      <c r="J13" s="274"/>
      <c r="K13" s="364"/>
      <c r="L13" s="354" t="str">
        <f>IF(K13="","",CONCATENATE(VLOOKUP($Y$3,$AB$1:$AK$1,K13)," pont"))</f>
        <v/>
      </c>
      <c r="M13" s="365"/>
      <c r="Y13" s="352"/>
      <c r="Z13" s="352"/>
      <c r="AA13" s="352" t="s">
        <v>97</v>
      </c>
      <c r="AB13" s="362">
        <v>0</v>
      </c>
      <c r="AC13" s="362">
        <v>0</v>
      </c>
      <c r="AD13" s="362">
        <v>0</v>
      </c>
      <c r="AE13" s="362">
        <v>0</v>
      </c>
      <c r="AF13" s="362">
        <v>0</v>
      </c>
      <c r="AG13" s="362">
        <v>0</v>
      </c>
      <c r="AH13" s="362">
        <v>0</v>
      </c>
      <c r="AI13" s="362">
        <v>0</v>
      </c>
      <c r="AJ13" s="362">
        <v>0</v>
      </c>
      <c r="AK13" s="362">
        <v>0</v>
      </c>
    </row>
    <row r="14" spans="1:37" x14ac:dyDescent="0.25">
      <c r="A14" s="304"/>
      <c r="B14" s="349"/>
      <c r="C14" s="305"/>
      <c r="D14" s="305"/>
      <c r="E14" s="305"/>
      <c r="F14" s="305"/>
      <c r="G14" s="305"/>
      <c r="H14" s="305"/>
      <c r="I14" s="305"/>
      <c r="J14" s="274"/>
      <c r="K14" s="304"/>
      <c r="L14" s="304"/>
      <c r="M14" s="366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</row>
    <row r="15" spans="1:37" x14ac:dyDescent="0.25">
      <c r="A15" s="304" t="s">
        <v>72</v>
      </c>
      <c r="B15" s="350">
        <v>21</v>
      </c>
      <c r="C15" s="298" t="e">
        <f>IF($B15="","",VLOOKUP($B15,#REF!,5))</f>
        <v>#REF!</v>
      </c>
      <c r="D15" s="298" t="e">
        <f>IF($B15="","",VLOOKUP($B15,#REF!,15))</f>
        <v>#REF!</v>
      </c>
      <c r="E15" s="432" t="s">
        <v>306</v>
      </c>
      <c r="F15" s="299"/>
      <c r="G15" s="432" t="s">
        <v>299</v>
      </c>
      <c r="H15" s="299"/>
      <c r="I15" s="293" t="e">
        <f>IF($B15="","",VLOOKUP($B15,#REF!,4))</f>
        <v>#REF!</v>
      </c>
      <c r="J15" s="274"/>
      <c r="K15" s="364"/>
      <c r="L15" s="354" t="str">
        <f>IF(K15="","",CONCATENATE(VLOOKUP($Y$3,$AB$1:$AK$1,K15)," pont"))</f>
        <v/>
      </c>
      <c r="M15" s="365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</row>
    <row r="16" spans="1:37" x14ac:dyDescent="0.25">
      <c r="A16" s="304"/>
      <c r="B16" s="349"/>
      <c r="C16" s="305"/>
      <c r="D16" s="305"/>
      <c r="E16" s="305"/>
      <c r="F16" s="305"/>
      <c r="G16" s="305"/>
      <c r="H16" s="305"/>
      <c r="I16" s="305"/>
      <c r="J16" s="274"/>
      <c r="K16" s="304"/>
      <c r="L16" s="304"/>
      <c r="M16" s="366"/>
      <c r="Y16" s="352"/>
      <c r="Z16" s="352"/>
      <c r="AA16" s="352" t="s">
        <v>64</v>
      </c>
      <c r="AB16" s="352">
        <v>300</v>
      </c>
      <c r="AC16" s="352">
        <v>250</v>
      </c>
      <c r="AD16" s="352">
        <v>220</v>
      </c>
      <c r="AE16" s="352">
        <v>180</v>
      </c>
      <c r="AF16" s="352">
        <v>160</v>
      </c>
      <c r="AG16" s="352">
        <v>150</v>
      </c>
      <c r="AH16" s="352">
        <v>140</v>
      </c>
      <c r="AI16" s="352">
        <v>130</v>
      </c>
      <c r="AJ16" s="352">
        <v>120</v>
      </c>
      <c r="AK16" s="352">
        <v>110</v>
      </c>
    </row>
    <row r="17" spans="1:37" ht="13.8" x14ac:dyDescent="0.25">
      <c r="A17" s="304" t="s">
        <v>73</v>
      </c>
      <c r="B17" s="350">
        <v>9</v>
      </c>
      <c r="C17" s="298" t="e">
        <f>IF($B17="","",VLOOKUP($B17,#REF!,5))</f>
        <v>#REF!</v>
      </c>
      <c r="D17" s="298" t="e">
        <f>IF($B17="","",VLOOKUP($B17,#REF!,15))</f>
        <v>#REF!</v>
      </c>
      <c r="E17" s="432" t="s">
        <v>307</v>
      </c>
      <c r="F17" s="299"/>
      <c r="G17" s="432" t="s">
        <v>157</v>
      </c>
      <c r="H17" s="299"/>
      <c r="I17" s="422" t="s">
        <v>158</v>
      </c>
      <c r="J17" s="274"/>
      <c r="K17" s="364"/>
      <c r="L17" s="354" t="str">
        <f>IF(K17="","",CONCATENATE(VLOOKUP($Y$3,$AB$1:$AK$1,K17)," pont"))</f>
        <v/>
      </c>
      <c r="M17" s="365"/>
      <c r="Y17" s="352"/>
      <c r="Z17" s="352"/>
      <c r="AA17" s="352" t="s">
        <v>88</v>
      </c>
      <c r="AB17" s="352">
        <v>250</v>
      </c>
      <c r="AC17" s="352">
        <v>200</v>
      </c>
      <c r="AD17" s="352">
        <v>160</v>
      </c>
      <c r="AE17" s="352">
        <v>140</v>
      </c>
      <c r="AF17" s="352">
        <v>120</v>
      </c>
      <c r="AG17" s="352">
        <v>110</v>
      </c>
      <c r="AH17" s="352">
        <v>100</v>
      </c>
      <c r="AI17" s="352">
        <v>90</v>
      </c>
      <c r="AJ17" s="352">
        <v>80</v>
      </c>
      <c r="AK17" s="352">
        <v>70</v>
      </c>
    </row>
    <row r="18" spans="1:37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Y18" s="352"/>
      <c r="Z18" s="352"/>
      <c r="AA18" s="352" t="s">
        <v>89</v>
      </c>
      <c r="AB18" s="352">
        <v>200</v>
      </c>
      <c r="AC18" s="352">
        <v>150</v>
      </c>
      <c r="AD18" s="352">
        <v>130</v>
      </c>
      <c r="AE18" s="352">
        <v>110</v>
      </c>
      <c r="AF18" s="352">
        <v>95</v>
      </c>
      <c r="AG18" s="352">
        <v>80</v>
      </c>
      <c r="AH18" s="352">
        <v>70</v>
      </c>
      <c r="AI18" s="352">
        <v>60</v>
      </c>
      <c r="AJ18" s="352">
        <v>55</v>
      </c>
      <c r="AK18" s="352">
        <v>50</v>
      </c>
    </row>
    <row r="19" spans="1:37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Y19" s="352"/>
      <c r="Z19" s="352"/>
      <c r="AA19" s="352" t="s">
        <v>90</v>
      </c>
      <c r="AB19" s="352">
        <v>150</v>
      </c>
      <c r="AC19" s="352">
        <v>120</v>
      </c>
      <c r="AD19" s="352">
        <v>100</v>
      </c>
      <c r="AE19" s="352">
        <v>80</v>
      </c>
      <c r="AF19" s="352">
        <v>70</v>
      </c>
      <c r="AG19" s="352">
        <v>60</v>
      </c>
      <c r="AH19" s="352">
        <v>55</v>
      </c>
      <c r="AI19" s="352">
        <v>50</v>
      </c>
      <c r="AJ19" s="352">
        <v>45</v>
      </c>
      <c r="AK19" s="352">
        <v>40</v>
      </c>
    </row>
    <row r="20" spans="1:37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Y20" s="352"/>
      <c r="Z20" s="352"/>
      <c r="AA20" s="352" t="s">
        <v>91</v>
      </c>
      <c r="AB20" s="352">
        <v>120</v>
      </c>
      <c r="AC20" s="352">
        <v>90</v>
      </c>
      <c r="AD20" s="352">
        <v>65</v>
      </c>
      <c r="AE20" s="352">
        <v>55</v>
      </c>
      <c r="AF20" s="352">
        <v>50</v>
      </c>
      <c r="AG20" s="352">
        <v>45</v>
      </c>
      <c r="AH20" s="352">
        <v>40</v>
      </c>
      <c r="AI20" s="352">
        <v>35</v>
      </c>
      <c r="AJ20" s="352">
        <v>25</v>
      </c>
      <c r="AK20" s="352">
        <v>20</v>
      </c>
    </row>
    <row r="21" spans="1:37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Y21" s="352"/>
      <c r="Z21" s="352"/>
      <c r="AA21" s="352" t="s">
        <v>92</v>
      </c>
      <c r="AB21" s="352">
        <v>90</v>
      </c>
      <c r="AC21" s="352">
        <v>60</v>
      </c>
      <c r="AD21" s="352">
        <v>45</v>
      </c>
      <c r="AE21" s="352">
        <v>34</v>
      </c>
      <c r="AF21" s="352">
        <v>27</v>
      </c>
      <c r="AG21" s="352">
        <v>22</v>
      </c>
      <c r="AH21" s="352">
        <v>18</v>
      </c>
      <c r="AI21" s="352">
        <v>15</v>
      </c>
      <c r="AJ21" s="352">
        <v>12</v>
      </c>
      <c r="AK21" s="352">
        <v>9</v>
      </c>
    </row>
    <row r="22" spans="1:37" ht="18.75" customHeight="1" x14ac:dyDescent="0.25">
      <c r="A22" s="274"/>
      <c r="B22" s="455"/>
      <c r="C22" s="455"/>
      <c r="D22" s="443" t="str">
        <f>E7</f>
        <v>SZABADITS</v>
      </c>
      <c r="E22" s="443"/>
      <c r="F22" s="443" t="str">
        <f>E9</f>
        <v>LÁNG</v>
      </c>
      <c r="G22" s="443"/>
      <c r="H22" s="443" t="str">
        <f>E11</f>
        <v>KIS</v>
      </c>
      <c r="I22" s="443"/>
      <c r="J22" s="274"/>
      <c r="K22" s="274"/>
      <c r="L22" s="274"/>
      <c r="M22" s="336" t="s">
        <v>68</v>
      </c>
      <c r="Y22" s="352"/>
      <c r="Z22" s="352"/>
      <c r="AA22" s="352" t="s">
        <v>93</v>
      </c>
      <c r="AB22" s="352">
        <v>60</v>
      </c>
      <c r="AC22" s="352">
        <v>40</v>
      </c>
      <c r="AD22" s="352">
        <v>30</v>
      </c>
      <c r="AE22" s="352">
        <v>20</v>
      </c>
      <c r="AF22" s="352">
        <v>18</v>
      </c>
      <c r="AG22" s="352">
        <v>15</v>
      </c>
      <c r="AH22" s="352">
        <v>12</v>
      </c>
      <c r="AI22" s="352">
        <v>10</v>
      </c>
      <c r="AJ22" s="352">
        <v>8</v>
      </c>
      <c r="AK22" s="352">
        <v>6</v>
      </c>
    </row>
    <row r="23" spans="1:37" ht="18.75" customHeight="1" x14ac:dyDescent="0.25">
      <c r="A23" s="334" t="s">
        <v>64</v>
      </c>
      <c r="B23" s="451" t="str">
        <f>E7</f>
        <v>SZABADITS</v>
      </c>
      <c r="C23" s="451"/>
      <c r="D23" s="448"/>
      <c r="E23" s="448"/>
      <c r="F23" s="444" t="s">
        <v>391</v>
      </c>
      <c r="G23" s="445"/>
      <c r="H23" s="444" t="s">
        <v>374</v>
      </c>
      <c r="I23" s="445"/>
      <c r="J23" s="274"/>
      <c r="K23" s="274"/>
      <c r="L23" s="274"/>
      <c r="M23" s="337"/>
      <c r="Y23" s="352"/>
      <c r="Z23" s="352"/>
      <c r="AA23" s="352" t="s">
        <v>94</v>
      </c>
      <c r="AB23" s="352">
        <v>40</v>
      </c>
      <c r="AC23" s="352">
        <v>25</v>
      </c>
      <c r="AD23" s="352">
        <v>18</v>
      </c>
      <c r="AE23" s="352">
        <v>13</v>
      </c>
      <c r="AF23" s="352">
        <v>8</v>
      </c>
      <c r="AG23" s="352">
        <v>7</v>
      </c>
      <c r="AH23" s="352">
        <v>6</v>
      </c>
      <c r="AI23" s="352">
        <v>5</v>
      </c>
      <c r="AJ23" s="352">
        <v>4</v>
      </c>
      <c r="AK23" s="352">
        <v>3</v>
      </c>
    </row>
    <row r="24" spans="1:37" ht="18.75" customHeight="1" x14ac:dyDescent="0.25">
      <c r="A24" s="334" t="s">
        <v>65</v>
      </c>
      <c r="B24" s="451" t="str">
        <f>E9</f>
        <v>LÁNG</v>
      </c>
      <c r="C24" s="451"/>
      <c r="D24" s="444" t="s">
        <v>392</v>
      </c>
      <c r="E24" s="445"/>
      <c r="F24" s="448"/>
      <c r="G24" s="448"/>
      <c r="H24" s="444" t="s">
        <v>373</v>
      </c>
      <c r="I24" s="445"/>
      <c r="J24" s="274"/>
      <c r="K24" s="274"/>
      <c r="L24" s="274"/>
      <c r="M24" s="337"/>
      <c r="Y24" s="352"/>
      <c r="Z24" s="352"/>
      <c r="AA24" s="352" t="s">
        <v>95</v>
      </c>
      <c r="AB24" s="352">
        <v>25</v>
      </c>
      <c r="AC24" s="352">
        <v>15</v>
      </c>
      <c r="AD24" s="352">
        <v>13</v>
      </c>
      <c r="AE24" s="352">
        <v>7</v>
      </c>
      <c r="AF24" s="352">
        <v>6</v>
      </c>
      <c r="AG24" s="352">
        <v>5</v>
      </c>
      <c r="AH24" s="352">
        <v>4</v>
      </c>
      <c r="AI24" s="352">
        <v>3</v>
      </c>
      <c r="AJ24" s="352">
        <v>2</v>
      </c>
      <c r="AK24" s="352">
        <v>1</v>
      </c>
    </row>
    <row r="25" spans="1:37" ht="18.75" customHeight="1" x14ac:dyDescent="0.25">
      <c r="A25" s="334" t="s">
        <v>66</v>
      </c>
      <c r="B25" s="451" t="str">
        <f>E11</f>
        <v>KIS</v>
      </c>
      <c r="C25" s="451"/>
      <c r="D25" s="444" t="s">
        <v>375</v>
      </c>
      <c r="E25" s="445"/>
      <c r="F25" s="444" t="s">
        <v>372</v>
      </c>
      <c r="G25" s="445"/>
      <c r="H25" s="448"/>
      <c r="I25" s="448"/>
      <c r="J25" s="274"/>
      <c r="K25" s="274"/>
      <c r="L25" s="274"/>
      <c r="M25" s="337"/>
      <c r="Y25" s="352"/>
      <c r="Z25" s="352"/>
      <c r="AA25" s="352" t="s">
        <v>100</v>
      </c>
      <c r="AB25" s="352">
        <v>15</v>
      </c>
      <c r="AC25" s="352">
        <v>10</v>
      </c>
      <c r="AD25" s="352">
        <v>8</v>
      </c>
      <c r="AE25" s="352">
        <v>4</v>
      </c>
      <c r="AF25" s="352">
        <v>3</v>
      </c>
      <c r="AG25" s="352">
        <v>2</v>
      </c>
      <c r="AH25" s="352">
        <v>1</v>
      </c>
      <c r="AI25" s="352">
        <v>0</v>
      </c>
      <c r="AJ25" s="352">
        <v>0</v>
      </c>
      <c r="AK25" s="352">
        <v>0</v>
      </c>
    </row>
    <row r="26" spans="1:37" x14ac:dyDescent="0.25">
      <c r="A26" s="274"/>
      <c r="B26" s="274"/>
      <c r="C26" s="274"/>
      <c r="D26" s="435"/>
      <c r="E26" s="435"/>
      <c r="F26" s="435"/>
      <c r="G26" s="435"/>
      <c r="H26" s="435"/>
      <c r="I26" s="435"/>
      <c r="J26" s="274"/>
      <c r="K26" s="274"/>
      <c r="L26" s="274"/>
      <c r="M26" s="338"/>
      <c r="Y26" s="352"/>
      <c r="Z26" s="352"/>
      <c r="AA26" s="352" t="s">
        <v>96</v>
      </c>
      <c r="AB26" s="352">
        <v>10</v>
      </c>
      <c r="AC26" s="352">
        <v>6</v>
      </c>
      <c r="AD26" s="352">
        <v>4</v>
      </c>
      <c r="AE26" s="352">
        <v>2</v>
      </c>
      <c r="AF26" s="352">
        <v>1</v>
      </c>
      <c r="AG26" s="352">
        <v>0</v>
      </c>
      <c r="AH26" s="352">
        <v>0</v>
      </c>
      <c r="AI26" s="352">
        <v>0</v>
      </c>
      <c r="AJ26" s="352">
        <v>0</v>
      </c>
      <c r="AK26" s="352">
        <v>0</v>
      </c>
    </row>
    <row r="27" spans="1:37" ht="18.75" customHeight="1" x14ac:dyDescent="0.25">
      <c r="A27" s="274"/>
      <c r="B27" s="455"/>
      <c r="C27" s="455"/>
      <c r="D27" s="447" t="str">
        <f>E13</f>
        <v>VIDA-WEISZ</v>
      </c>
      <c r="E27" s="447"/>
      <c r="F27" s="447" t="str">
        <f>E15</f>
        <v>BODÓ</v>
      </c>
      <c r="G27" s="447"/>
      <c r="H27" s="447" t="str">
        <f>E17</f>
        <v>KOBRA</v>
      </c>
      <c r="I27" s="447"/>
      <c r="J27" s="274"/>
      <c r="K27" s="274"/>
      <c r="L27" s="274"/>
      <c r="M27" s="338"/>
      <c r="Y27" s="352"/>
      <c r="Z27" s="352"/>
      <c r="AA27" s="352" t="s">
        <v>97</v>
      </c>
      <c r="AB27" s="352">
        <v>3</v>
      </c>
      <c r="AC27" s="352">
        <v>2</v>
      </c>
      <c r="AD27" s="352">
        <v>1</v>
      </c>
      <c r="AE27" s="352">
        <v>0</v>
      </c>
      <c r="AF27" s="352">
        <v>0</v>
      </c>
      <c r="AG27" s="352">
        <v>0</v>
      </c>
      <c r="AH27" s="352">
        <v>0</v>
      </c>
      <c r="AI27" s="352">
        <v>0</v>
      </c>
      <c r="AJ27" s="352">
        <v>0</v>
      </c>
      <c r="AK27" s="352">
        <v>0</v>
      </c>
    </row>
    <row r="28" spans="1:37" ht="18.75" customHeight="1" x14ac:dyDescent="0.25">
      <c r="A28" s="334" t="s">
        <v>71</v>
      </c>
      <c r="B28" s="451" t="str">
        <f>E13</f>
        <v>VIDA-WEISZ</v>
      </c>
      <c r="C28" s="451"/>
      <c r="D28" s="448"/>
      <c r="E28" s="448"/>
      <c r="F28" s="444" t="s">
        <v>340</v>
      </c>
      <c r="G28" s="445"/>
      <c r="H28" s="444" t="s">
        <v>384</v>
      </c>
      <c r="I28" s="445"/>
      <c r="J28" s="274"/>
      <c r="K28" s="274"/>
      <c r="L28" s="274"/>
      <c r="M28" s="337"/>
    </row>
    <row r="29" spans="1:37" ht="18.75" customHeight="1" x14ac:dyDescent="0.25">
      <c r="A29" s="334" t="s">
        <v>72</v>
      </c>
      <c r="B29" s="451" t="str">
        <f>E15</f>
        <v>BODÓ</v>
      </c>
      <c r="C29" s="451"/>
      <c r="D29" s="444" t="s">
        <v>341</v>
      </c>
      <c r="E29" s="445"/>
      <c r="F29" s="448"/>
      <c r="G29" s="448"/>
      <c r="H29" s="444" t="s">
        <v>371</v>
      </c>
      <c r="I29" s="445"/>
      <c r="J29" s="274"/>
      <c r="K29" s="274"/>
      <c r="L29" s="274"/>
      <c r="M29" s="337"/>
    </row>
    <row r="30" spans="1:37" ht="18.75" customHeight="1" x14ac:dyDescent="0.25">
      <c r="A30" s="334" t="s">
        <v>73</v>
      </c>
      <c r="B30" s="451" t="str">
        <f>E17</f>
        <v>KOBRA</v>
      </c>
      <c r="C30" s="451"/>
      <c r="D30" s="444" t="s">
        <v>383</v>
      </c>
      <c r="E30" s="445"/>
      <c r="F30" s="444" t="s">
        <v>370</v>
      </c>
      <c r="G30" s="445"/>
      <c r="H30" s="448"/>
      <c r="I30" s="448"/>
      <c r="J30" s="274"/>
      <c r="K30" s="274"/>
      <c r="L30" s="274"/>
      <c r="M30" s="337"/>
    </row>
    <row r="31" spans="1:37" x14ac:dyDescent="0.25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</row>
    <row r="32" spans="1:37" x14ac:dyDescent="0.25">
      <c r="A32" s="274" t="s">
        <v>58</v>
      </c>
      <c r="B32" s="274"/>
      <c r="C32" s="460" t="str">
        <f>IF(M23=1,B23,IF(M24=1,B24,IF(M25=1,B25,"")))</f>
        <v/>
      </c>
      <c r="D32" s="460"/>
      <c r="E32" s="304" t="s">
        <v>75</v>
      </c>
      <c r="F32" s="460" t="str">
        <f>IF(M28=1,B28,IF(M29=1,B29,IF(M30=1,B30,"")))</f>
        <v/>
      </c>
      <c r="G32" s="460"/>
      <c r="H32" s="274"/>
      <c r="I32" s="252"/>
      <c r="J32" s="274"/>
      <c r="K32" s="274"/>
      <c r="L32" s="274"/>
      <c r="M32" s="274"/>
    </row>
    <row r="33" spans="1:18" x14ac:dyDescent="0.25">
      <c r="A33" s="274"/>
      <c r="B33" s="274"/>
      <c r="C33" s="274"/>
      <c r="D33" s="274"/>
      <c r="E33" s="274"/>
      <c r="F33" s="304"/>
      <c r="G33" s="304"/>
      <c r="H33" s="274"/>
      <c r="I33" s="274"/>
      <c r="J33" s="274"/>
      <c r="K33" s="274"/>
      <c r="L33" s="274"/>
      <c r="M33" s="274"/>
    </row>
    <row r="34" spans="1:18" x14ac:dyDescent="0.25">
      <c r="A34" s="274" t="s">
        <v>74</v>
      </c>
      <c r="B34" s="274"/>
      <c r="C34" s="460" t="str">
        <f>IF(M23=2,B23,IF(M24=2,B24,IF(M25=2,B25,"")))</f>
        <v/>
      </c>
      <c r="D34" s="460"/>
      <c r="E34" s="304" t="s">
        <v>75</v>
      </c>
      <c r="F34" s="460" t="str">
        <f>IF(M28=2,B28,IF(M29=2,B29,IF(M30=2,B30,"")))</f>
        <v/>
      </c>
      <c r="G34" s="460"/>
      <c r="H34" s="274"/>
      <c r="I34" s="252"/>
      <c r="J34" s="274"/>
      <c r="K34" s="274"/>
      <c r="L34" s="274"/>
      <c r="M34" s="274"/>
    </row>
    <row r="35" spans="1:18" x14ac:dyDescent="0.25">
      <c r="A35" s="274"/>
      <c r="B35" s="274"/>
      <c r="C35" s="304"/>
      <c r="D35" s="304"/>
      <c r="E35" s="304"/>
      <c r="F35" s="304"/>
      <c r="G35" s="304"/>
      <c r="H35" s="274"/>
      <c r="I35" s="274"/>
      <c r="J35" s="274"/>
      <c r="K35" s="274"/>
      <c r="L35" s="274"/>
      <c r="M35" s="274"/>
    </row>
    <row r="36" spans="1:18" x14ac:dyDescent="0.25">
      <c r="A36" s="274" t="s">
        <v>76</v>
      </c>
      <c r="B36" s="274"/>
      <c r="C36" s="460" t="str">
        <f>IF(M23=3,B23,IF(M24=3,B24,IF(M25=3,B25,"")))</f>
        <v/>
      </c>
      <c r="D36" s="460"/>
      <c r="E36" s="304" t="s">
        <v>75</v>
      </c>
      <c r="F36" s="460" t="str">
        <f>IF(M28=3,B28,IF(M29=3,B29,IF(M30=3,B30,"")))</f>
        <v/>
      </c>
      <c r="G36" s="460"/>
      <c r="H36" s="274"/>
      <c r="I36" s="252"/>
      <c r="J36" s="274"/>
      <c r="K36" s="274"/>
      <c r="L36" s="274"/>
      <c r="M36" s="274"/>
    </row>
    <row r="37" spans="1:18" x14ac:dyDescent="0.2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8" x14ac:dyDescent="0.2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52"/>
      <c r="M38" s="274"/>
    </row>
    <row r="39" spans="1:18" x14ac:dyDescent="0.25">
      <c r="A39" s="140" t="s">
        <v>43</v>
      </c>
      <c r="B39" s="141"/>
      <c r="C39" s="209"/>
      <c r="D39" s="310" t="s">
        <v>4</v>
      </c>
      <c r="E39" s="311" t="s">
        <v>45</v>
      </c>
      <c r="F39" s="325"/>
      <c r="G39" s="310" t="s">
        <v>4</v>
      </c>
      <c r="H39" s="311" t="s">
        <v>54</v>
      </c>
      <c r="I39" s="165"/>
      <c r="J39" s="311" t="s">
        <v>55</v>
      </c>
      <c r="K39" s="164" t="s">
        <v>56</v>
      </c>
      <c r="L39" s="33"/>
      <c r="M39" s="325"/>
      <c r="P39" s="306"/>
      <c r="Q39" s="306"/>
      <c r="R39" s="307"/>
    </row>
    <row r="40" spans="1:18" x14ac:dyDescent="0.25">
      <c r="A40" s="285" t="s">
        <v>44</v>
      </c>
      <c r="B40" s="286"/>
      <c r="C40" s="288"/>
      <c r="D40" s="312">
        <v>1</v>
      </c>
      <c r="E40" s="452" t="e">
        <f>IF(D40&gt;$R$47,,UPPER(VLOOKUP(D40,#REF!,2)))</f>
        <v>#REF!</v>
      </c>
      <c r="F40" s="452"/>
      <c r="G40" s="319" t="s">
        <v>5</v>
      </c>
      <c r="H40" s="286"/>
      <c r="I40" s="313"/>
      <c r="J40" s="320"/>
      <c r="K40" s="280" t="s">
        <v>46</v>
      </c>
      <c r="L40" s="326"/>
      <c r="M40" s="314"/>
      <c r="P40" s="308"/>
      <c r="Q40" s="308"/>
      <c r="R40" s="153"/>
    </row>
    <row r="41" spans="1:18" x14ac:dyDescent="0.25">
      <c r="A41" s="289" t="s">
        <v>53</v>
      </c>
      <c r="B41" s="163"/>
      <c r="C41" s="291"/>
      <c r="D41" s="315">
        <v>2</v>
      </c>
      <c r="E41" s="449" t="e">
        <f>IF(D41&gt;$R$47,,UPPER(VLOOKUP(D41,#REF!,2)))</f>
        <v>#REF!</v>
      </c>
      <c r="F41" s="449"/>
      <c r="G41" s="321" t="s">
        <v>6</v>
      </c>
      <c r="H41" s="83"/>
      <c r="I41" s="278"/>
      <c r="J41" s="84"/>
      <c r="K41" s="323"/>
      <c r="L41" s="252"/>
      <c r="M41" s="318"/>
      <c r="P41" s="153"/>
      <c r="Q41" s="151"/>
      <c r="R41" s="153"/>
    </row>
    <row r="42" spans="1:18" x14ac:dyDescent="0.25">
      <c r="A42" s="178"/>
      <c r="B42" s="179"/>
      <c r="C42" s="180"/>
      <c r="D42" s="315"/>
      <c r="E42" s="85"/>
      <c r="F42" s="274"/>
      <c r="G42" s="321" t="s">
        <v>7</v>
      </c>
      <c r="H42" s="83"/>
      <c r="I42" s="278"/>
      <c r="J42" s="84"/>
      <c r="K42" s="280" t="s">
        <v>47</v>
      </c>
      <c r="L42" s="326"/>
      <c r="M42" s="314"/>
      <c r="P42" s="308"/>
      <c r="Q42" s="308"/>
      <c r="R42" s="153"/>
    </row>
    <row r="43" spans="1:18" x14ac:dyDescent="0.25">
      <c r="A43" s="154"/>
      <c r="B43" s="120"/>
      <c r="C43" s="155"/>
      <c r="D43" s="315"/>
      <c r="E43" s="85"/>
      <c r="F43" s="274"/>
      <c r="G43" s="321" t="s">
        <v>8</v>
      </c>
      <c r="H43" s="83"/>
      <c r="I43" s="278"/>
      <c r="J43" s="84"/>
      <c r="K43" s="324"/>
      <c r="L43" s="274"/>
      <c r="M43" s="316"/>
      <c r="P43" s="153"/>
      <c r="Q43" s="151"/>
      <c r="R43" s="153"/>
    </row>
    <row r="44" spans="1:18" x14ac:dyDescent="0.25">
      <c r="A44" s="167"/>
      <c r="B44" s="181"/>
      <c r="C44" s="208"/>
      <c r="D44" s="315"/>
      <c r="E44" s="85"/>
      <c r="F44" s="274"/>
      <c r="G44" s="321" t="s">
        <v>9</v>
      </c>
      <c r="H44" s="83"/>
      <c r="I44" s="278"/>
      <c r="J44" s="84"/>
      <c r="K44" s="289"/>
      <c r="L44" s="252"/>
      <c r="M44" s="318"/>
      <c r="P44" s="153"/>
      <c r="Q44" s="151"/>
      <c r="R44" s="153"/>
    </row>
    <row r="45" spans="1:18" x14ac:dyDescent="0.25">
      <c r="A45" s="168"/>
      <c r="B45" s="22"/>
      <c r="C45" s="155"/>
      <c r="D45" s="315"/>
      <c r="E45" s="85"/>
      <c r="F45" s="274"/>
      <c r="G45" s="321" t="s">
        <v>10</v>
      </c>
      <c r="H45" s="83"/>
      <c r="I45" s="278"/>
      <c r="J45" s="84"/>
      <c r="K45" s="280" t="s">
        <v>33</v>
      </c>
      <c r="L45" s="326"/>
      <c r="M45" s="314"/>
      <c r="P45" s="308"/>
      <c r="Q45" s="308"/>
      <c r="R45" s="153"/>
    </row>
    <row r="46" spans="1:18" x14ac:dyDescent="0.25">
      <c r="A46" s="168"/>
      <c r="B46" s="22"/>
      <c r="C46" s="176"/>
      <c r="D46" s="315"/>
      <c r="E46" s="85"/>
      <c r="F46" s="274"/>
      <c r="G46" s="321" t="s">
        <v>11</v>
      </c>
      <c r="H46" s="83"/>
      <c r="I46" s="278"/>
      <c r="J46" s="84"/>
      <c r="K46" s="324"/>
      <c r="L46" s="274"/>
      <c r="M46" s="316"/>
      <c r="P46" s="153"/>
      <c r="Q46" s="151"/>
      <c r="R46" s="153"/>
    </row>
    <row r="47" spans="1:18" x14ac:dyDescent="0.25">
      <c r="A47" s="169"/>
      <c r="B47" s="166"/>
      <c r="C47" s="177"/>
      <c r="D47" s="317"/>
      <c r="E47" s="156"/>
      <c r="F47" s="252"/>
      <c r="G47" s="322" t="s">
        <v>12</v>
      </c>
      <c r="H47" s="163"/>
      <c r="I47" s="282"/>
      <c r="J47" s="158"/>
      <c r="K47" s="289" t="str">
        <f>L4</f>
        <v>Rákóczi Andrea</v>
      </c>
      <c r="L47" s="252"/>
      <c r="M47" s="318"/>
      <c r="P47" s="153"/>
      <c r="Q47" s="151"/>
      <c r="R47" s="309" t="e">
        <f>MIN(4,#REF!)</f>
        <v>#REF!</v>
      </c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E7 E9 E11 E13 E15 E17">
    <cfRule type="cellIs" dxfId="93" priority="5" stopIfTrue="1" operator="equal">
      <formula>"Bye"</formula>
    </cfRule>
  </conditionalFormatting>
  <conditionalFormatting sqref="I11">
    <cfRule type="expression" dxfId="92" priority="1" stopIfTrue="1">
      <formula>$Q11&gt;=1</formula>
    </cfRule>
  </conditionalFormatting>
  <conditionalFormatting sqref="R47">
    <cfRule type="expression" dxfId="91" priority="6" stopIfTrue="1">
      <formula>$O$1="CU"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24</vt:i4>
      </vt:variant>
    </vt:vector>
  </HeadingPairs>
  <TitlesOfParts>
    <vt:vector size="47" baseType="lpstr">
      <vt:lpstr>Altalanos</vt:lpstr>
      <vt:lpstr>Birók</vt:lpstr>
      <vt:lpstr>Lány 2 kcs. A ELO</vt:lpstr>
      <vt:lpstr>Lány 2 kcs. A 1 csop.</vt:lpstr>
      <vt:lpstr>Lány 2 kcs. A 2-3 csop.</vt:lpstr>
      <vt:lpstr>Lány 2 kcs. A döntő</vt:lpstr>
      <vt:lpstr>Lány 2 kcs. B ELO</vt:lpstr>
      <vt:lpstr>Lány 2 kcs. B 1. csop.</vt:lpstr>
      <vt:lpstr>Lány 2 kcs. 2-3 csop.</vt:lpstr>
      <vt:lpstr>Lány 2 kcs. B 4-5 csop.</vt:lpstr>
      <vt:lpstr>Lány 2 kcs. B 6-7 csop.</vt:lpstr>
      <vt:lpstr>Lány 2 kcs. B DÖNTŐ</vt:lpstr>
      <vt:lpstr>Fiú 2 kcs. A ELO</vt:lpstr>
      <vt:lpstr>Fiú 2 kcs. A 1 csop.</vt:lpstr>
      <vt:lpstr>Fiú 2 kcs. A 2-3 csop.</vt:lpstr>
      <vt:lpstr>Fiú 2 kcs. A DÖNTŐ</vt:lpstr>
      <vt:lpstr>Fiú 2 kcs. B. ELO</vt:lpstr>
      <vt:lpstr>Fiú 2 kcs. B 1 csop.</vt:lpstr>
      <vt:lpstr>Fiú 2 kcs. B 2 csop.</vt:lpstr>
      <vt:lpstr>Fiú 2 kcs. B. 3-4 csop.</vt:lpstr>
      <vt:lpstr>Fiú 2 kcs. B 5-6 csop.</vt:lpstr>
      <vt:lpstr>Fiú 2 kcs. B 7-8 csop.</vt:lpstr>
      <vt:lpstr>Fiú 2 kcs B DÖNTŐ</vt:lpstr>
      <vt:lpstr>'Fiú 2 kcs. A ELO'!Nyomtatási_cím</vt:lpstr>
      <vt:lpstr>'Fiú 2 kcs. B. ELO'!Nyomtatási_cím</vt:lpstr>
      <vt:lpstr>'Lány 2 kcs. A ELO'!Nyomtatási_cím</vt:lpstr>
      <vt:lpstr>'Lány 2 kcs. B ELO'!Nyomtatási_cím</vt:lpstr>
      <vt:lpstr>Birók!Nyomtatási_terület</vt:lpstr>
      <vt:lpstr>'Fiú 2 kcs B DÖNTŐ'!Nyomtatási_terület</vt:lpstr>
      <vt:lpstr>'Fiú 2 kcs. A 1 csop.'!Nyomtatási_terület</vt:lpstr>
      <vt:lpstr>'Fiú 2 kcs. A 2-3 csop.'!Nyomtatási_terület</vt:lpstr>
      <vt:lpstr>'Fiú 2 kcs. A DÖNTŐ'!Nyomtatási_terület</vt:lpstr>
      <vt:lpstr>'Fiú 2 kcs. A ELO'!Nyomtatási_terület</vt:lpstr>
      <vt:lpstr>'Fiú 2 kcs. B 1 csop.'!Nyomtatási_terület</vt:lpstr>
      <vt:lpstr>'Fiú 2 kcs. B 2 csop.'!Nyomtatási_terület</vt:lpstr>
      <vt:lpstr>'Fiú 2 kcs. B 5-6 csop.'!Nyomtatási_terület</vt:lpstr>
      <vt:lpstr>'Fiú 2 kcs. B 7-8 csop.'!Nyomtatási_terület</vt:lpstr>
      <vt:lpstr>'Fiú 2 kcs. B. ELO'!Nyomtatási_terület</vt:lpstr>
      <vt:lpstr>'Lány 2 kcs. A 1 csop.'!Nyomtatási_terület</vt:lpstr>
      <vt:lpstr>'Lány 2 kcs. A 2-3 csop.'!Nyomtatási_terület</vt:lpstr>
      <vt:lpstr>'Lány 2 kcs. A döntő'!Nyomtatási_terület</vt:lpstr>
      <vt:lpstr>'Lány 2 kcs. A ELO'!Nyomtatási_terület</vt:lpstr>
      <vt:lpstr>'Lány 2 kcs. B 1. csop.'!Nyomtatási_terület</vt:lpstr>
      <vt:lpstr>'Lány 2 kcs. B 4-5 csop.'!Nyomtatási_terület</vt:lpstr>
      <vt:lpstr>'Lány 2 kcs. B 6-7 csop.'!Nyomtatási_terület</vt:lpstr>
      <vt:lpstr>'Lány 2 kcs. B DÖNTŐ'!Nyomtatási_terület</vt:lpstr>
      <vt:lpstr>'Lány 2 kcs. B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2025-05-16T09:16:58Z</cp:lastPrinted>
  <dcterms:created xsi:type="dcterms:W3CDTF">1998-01-18T23:10:02Z</dcterms:created>
  <dcterms:modified xsi:type="dcterms:W3CDTF">2025-05-27T09:07:42Z</dcterms:modified>
  <cp:category>Forms</cp:category>
</cp:coreProperties>
</file>